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RAVKI\SCF spravki\INTERNET\2021-2027\2024\112024\за публикуване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info_EUR_BUL'!$A$1:$M$19</definedName>
  </definedNames>
  <calcPr calcId="162913"/>
</workbook>
</file>

<file path=xl/calcChain.xml><?xml version="1.0" encoding="utf-8"?>
<calcChain xmlns="http://schemas.openxmlformats.org/spreadsheetml/2006/main">
  <c r="L11" i="5" l="1"/>
  <c r="L10" i="5"/>
  <c r="L9" i="5"/>
  <c r="L16" i="5"/>
  <c r="L14" i="5"/>
  <c r="L12" i="5"/>
  <c r="L17" i="5"/>
  <c r="L15" i="5"/>
  <c r="L7" i="5" l="1"/>
  <c r="L6" i="5"/>
  <c r="H9" i="5" l="1"/>
  <c r="H10" i="5"/>
  <c r="F8" i="5" l="1"/>
  <c r="M17" i="5" l="1"/>
  <c r="M15" i="5" l="1"/>
  <c r="K13" i="5" l="1"/>
  <c r="CC13" i="5" s="1"/>
  <c r="CD13" i="5" s="1"/>
  <c r="CF13" i="5" s="1"/>
  <c r="K14" i="5"/>
  <c r="CC14" i="5" s="1"/>
  <c r="CD14" i="5" s="1"/>
  <c r="K15" i="5"/>
  <c r="CC15" i="5" s="1"/>
  <c r="CD15" i="5" s="1"/>
  <c r="K16" i="5"/>
  <c r="CC16" i="5" s="1"/>
  <c r="CD16" i="5" s="1"/>
  <c r="CF16" i="5" s="1"/>
  <c r="K17" i="5"/>
  <c r="CC17" i="5" s="1"/>
  <c r="CD17" i="5" s="1"/>
  <c r="CF17" i="5" s="1"/>
  <c r="K12" i="5"/>
  <c r="CC12" i="5" s="1"/>
  <c r="CD12" i="5" s="1"/>
  <c r="K9" i="5"/>
  <c r="CC9" i="5" s="1"/>
  <c r="CD9" i="5" s="1"/>
  <c r="E13" i="5" l="1"/>
  <c r="E12" i="5" l="1"/>
  <c r="L13" i="5" l="1"/>
  <c r="H16" i="5" l="1"/>
  <c r="I5" i="5" l="1"/>
  <c r="J5" i="5"/>
  <c r="K6" i="5"/>
  <c r="CC6" i="5" s="1"/>
  <c r="CD6" i="5" s="1"/>
  <c r="CF6" i="5" s="1"/>
  <c r="K7" i="5"/>
  <c r="CC7" i="5" s="1"/>
  <c r="CD7" i="5" s="1"/>
  <c r="CF7" i="5" s="1"/>
  <c r="I8" i="5"/>
  <c r="J8" i="5"/>
  <c r="K10" i="5"/>
  <c r="K11" i="5"/>
  <c r="CC11" i="5" s="1"/>
  <c r="CD11" i="5" s="1"/>
  <c r="K8" i="5" l="1"/>
  <c r="CC8" i="5" s="1"/>
  <c r="CD8" i="5" s="1"/>
  <c r="CC10" i="5"/>
  <c r="CD10" i="5" s="1"/>
  <c r="I18" i="5"/>
  <c r="J18" i="5"/>
  <c r="K5" i="5"/>
  <c r="H11" i="5"/>
  <c r="E11" i="5"/>
  <c r="K18" i="5" l="1"/>
  <c r="CC18" i="5" s="1"/>
  <c r="CD18" i="5" s="1"/>
  <c r="CC5" i="5"/>
  <c r="CD5" i="5" s="1"/>
  <c r="M5" i="5"/>
  <c r="M8" i="5"/>
  <c r="M18" i="5" l="1"/>
  <c r="L8" i="5" l="1"/>
  <c r="L5" i="5"/>
  <c r="L18" i="5" l="1"/>
  <c r="H6" i="5"/>
  <c r="H7" i="5"/>
  <c r="H8" i="5" l="1"/>
  <c r="H13" i="5" l="1"/>
  <c r="H14" i="5"/>
  <c r="E7" i="5" l="1"/>
  <c r="H17" i="5" l="1"/>
  <c r="E17" i="5"/>
  <c r="E16" i="5"/>
  <c r="H15" i="5"/>
  <c r="E15" i="5"/>
  <c r="E14" i="5"/>
  <c r="H12" i="5"/>
  <c r="E10" i="5"/>
  <c r="E9" i="5"/>
  <c r="G8" i="5"/>
  <c r="D8" i="5"/>
  <c r="C8" i="5"/>
  <c r="E6" i="5"/>
  <c r="E5" i="5" s="1"/>
  <c r="G5" i="5"/>
  <c r="F5" i="5"/>
  <c r="D5" i="5"/>
  <c r="C5" i="5"/>
  <c r="C18" i="5" l="1"/>
  <c r="F18" i="5"/>
  <c r="D18" i="5"/>
  <c r="E8" i="5"/>
  <c r="H5" i="5"/>
  <c r="G18" i="5"/>
  <c r="E18" i="5" l="1"/>
  <c r="H18" i="5"/>
</calcChain>
</file>

<file path=xl/sharedStrings.xml><?xml version="1.0" encoding="utf-8"?>
<sst xmlns="http://schemas.openxmlformats.org/spreadsheetml/2006/main" count="45" uniqueCount="30">
  <si>
    <t>валута</t>
  </si>
  <si>
    <t>ЕС - част</t>
  </si>
  <si>
    <t>евро</t>
  </si>
  <si>
    <t>Сума</t>
  </si>
  <si>
    <t>НС - част</t>
  </si>
  <si>
    <t xml:space="preserve">  ЕФРР</t>
  </si>
  <si>
    <t xml:space="preserve">  КФ 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</si>
  <si>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</si>
  <si>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 xml:space="preserve">Програма / Фонд </t>
  </si>
  <si>
    <t>1. "Транспортна свързаност" / ЕФРР и КФ</t>
  </si>
  <si>
    <t>2. "Околна среда" / ЕФРР и КФ</t>
  </si>
  <si>
    <t>3. "Техническа помощ" / ЕФРР</t>
  </si>
  <si>
    <t>4. "Конкурентоспособност и иновации в предприятията" / ЕФРР</t>
  </si>
  <si>
    <t>6. "Научни изследвания, иновации и дигитализация за интелигентна трансформация" / ЕФРР</t>
  </si>
  <si>
    <t>7. "Развитие на човешките ресурси" / ЕСФ+</t>
  </si>
  <si>
    <t>8. "Образование" / ЕСФ+</t>
  </si>
  <si>
    <t>9. "Храни и основно материално подпомагане" / ЕСФ+</t>
  </si>
  <si>
    <t>5."Развитие на регионите" / ЕФРР</t>
  </si>
  <si>
    <t>ЕС финансиране</t>
  </si>
  <si>
    <t>Национално съфинасиране</t>
  </si>
  <si>
    <t>ОБЩО</t>
  </si>
  <si>
    <t>Бюджет по програмата</t>
  </si>
  <si>
    <t>Обща сума на получените средства от ЕК като предварително финансиране към 30.11.2024</t>
  </si>
  <si>
    <t>Получени средства от ЕК на основание изпратени заявления за плащане към 30.11.2024</t>
  </si>
  <si>
    <t>Общо получени средства от ЕК към 30.11.2024</t>
  </si>
  <si>
    <t>Платено към 30.11.2024</t>
  </si>
  <si>
    <t>Общо платено към 30.11.2024</t>
  </si>
  <si>
    <t>Обща сума на публичните разходи, декларирани пред ЕК със Заявления за плащане 
към 30.11.2024</t>
  </si>
  <si>
    <t>Обща сума на публичните разходи, декларирани пред ЕК с Годишни счетоводни отчети 
към 30.11.2024</t>
  </si>
  <si>
    <t>Общо платено към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</si>
</sst>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\ _л_в_._-;\-* #,##0.00\ _л_в_._-;_-* &quot;-&quot;??\ _л_в_._-;_-@_-"/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  <numFmt numFmtId="172" formatCode="_-* #,##0.00\ [$€-1]_-;\-* #,##0.00\ [$€-1]_-;_-* &quot;-&quot;??\ [$€-1]_-;_-@_-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7">
    <xf numFmtId="0" fontId="0" fillId="0" borderId="0" xfId="0"/>
    <xf numFmtId="169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172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66" fontId="4" fillId="2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2" borderId="0" xfId="0" applyFont="1" applyFill="1" applyBorder="1"/>
    <xf numFmtId="0" fontId="3" fillId="2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172" fontId="3" fillId="2" borderId="1" xfId="1" applyNumberFormat="1" applyFont="1" applyFill="1" applyBorder="1" applyAlignment="1">
      <alignment vertical="center" wrapText="1"/>
    </xf>
    <xf numFmtId="172" fontId="3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167" fontId="4" fillId="2" borderId="0" xfId="2" applyNumberFormat="1" applyFont="1" applyFill="1" applyBorder="1" applyAlignment="1">
      <alignment horizontal="center" vertical="center" wrapText="1"/>
    </xf>
    <xf numFmtId="3" fontId="3" fillId="2" borderId="0" xfId="2" applyNumberFormat="1" applyFont="1" applyFill="1" applyBorder="1" applyAlignment="1">
      <alignment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170" fontId="4" fillId="2" borderId="0" xfId="0" applyNumberFormat="1" applyFont="1" applyFill="1" applyBorder="1" applyAlignment="1">
      <alignment horizontal="center" vertical="center"/>
    </xf>
    <xf numFmtId="170" fontId="4" fillId="2" borderId="0" xfId="0" applyNumberFormat="1" applyFont="1" applyFill="1" applyAlignment="1">
      <alignment horizontal="center" vertical="center"/>
    </xf>
    <xf numFmtId="169" fontId="4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168" fontId="3" fillId="2" borderId="0" xfId="0" applyNumberFormat="1" applyFont="1" applyFill="1"/>
    <xf numFmtId="172" fontId="7" fillId="2" borderId="1" xfId="0" applyNumberFormat="1" applyFont="1" applyFill="1" applyBorder="1" applyAlignment="1">
      <alignment horizontal="center" vertical="center"/>
    </xf>
    <xf numFmtId="165" fontId="4" fillId="2" borderId="0" xfId="1" applyFont="1" applyFill="1" applyAlignment="1">
      <alignment horizontal="center" vertical="center"/>
    </xf>
    <xf numFmtId="172" fontId="3" fillId="2" borderId="0" xfId="0" applyNumberFormat="1" applyFont="1" applyFill="1"/>
    <xf numFmtId="172" fontId="4" fillId="2" borderId="3" xfId="0" applyNumberFormat="1" applyFont="1" applyFill="1" applyBorder="1" applyAlignment="1">
      <alignment horizontal="center" vertical="center"/>
    </xf>
    <xf numFmtId="172" fontId="4" fillId="2" borderId="1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2" fontId="3" fillId="2" borderId="0" xfId="0" applyNumberFormat="1" applyFont="1" applyFill="1" applyAlignment="1">
      <alignment horizontal="center" vertical="center"/>
    </xf>
    <xf numFmtId="165" fontId="4" fillId="2" borderId="0" xfId="1" applyFont="1" applyFill="1" applyBorder="1"/>
    <xf numFmtId="165" fontId="3" fillId="2" borderId="0" xfId="1" applyFont="1" applyFill="1" applyAlignment="1">
      <alignment horizontal="center" vertical="center"/>
    </xf>
    <xf numFmtId="165" fontId="4" fillId="2" borderId="0" xfId="1" applyFont="1" applyFill="1"/>
    <xf numFmtId="43" fontId="4" fillId="3" borderId="0" xfId="0" applyNumberFormat="1" applyFont="1" applyFill="1" applyAlignment="1">
      <alignment horizontal="center" vertical="center"/>
    </xf>
    <xf numFmtId="172" fontId="4" fillId="2" borderId="0" xfId="0" applyNumberFormat="1" applyFont="1" applyFill="1" applyBorder="1" applyAlignment="1">
      <alignment horizontal="center" vertical="center"/>
    </xf>
    <xf numFmtId="172" fontId="3" fillId="2" borderId="0" xfId="0" applyNumberFormat="1" applyFont="1" applyFill="1" applyBorder="1" applyAlignment="1">
      <alignment horizontal="center" vertical="center"/>
    </xf>
    <xf numFmtId="172" fontId="4" fillId="0" borderId="0" xfId="0" applyNumberFormat="1" applyFont="1" applyFill="1" applyBorder="1" applyAlignment="1">
      <alignment horizontal="center" vertical="center"/>
    </xf>
    <xf numFmtId="169" fontId="4" fillId="2" borderId="0" xfId="0" applyNumberFormat="1" applyFont="1" applyFill="1" applyBorder="1" applyAlignment="1">
      <alignment horizontal="center" vertical="center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27"/>
  <sheetViews>
    <sheetView tabSelected="1" view="pageBreakPreview" zoomScale="90" zoomScaleNormal="9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7" sqref="H7"/>
    </sheetView>
  </sheetViews>
  <sheetFormatPr defaultColWidth="9.140625" defaultRowHeight="15" x14ac:dyDescent="0.25"/>
  <cols>
    <col min="1" max="1" width="40.5703125" style="23" customWidth="1"/>
    <col min="2" max="2" width="7.85546875" style="33" customWidth="1"/>
    <col min="3" max="3" width="21.7109375" style="33" customWidth="1"/>
    <col min="4" max="4" width="19.5703125" style="33" customWidth="1"/>
    <col min="5" max="5" width="20.7109375" style="33" customWidth="1"/>
    <col min="6" max="6" width="19.140625" style="33" customWidth="1"/>
    <col min="7" max="7" width="18.7109375" style="33" customWidth="1"/>
    <col min="8" max="8" width="18" style="33" customWidth="1"/>
    <col min="9" max="9" width="18.7109375" style="23" customWidth="1"/>
    <col min="10" max="10" width="17.7109375" style="23" customWidth="1"/>
    <col min="11" max="11" width="18.140625" style="23" customWidth="1"/>
    <col min="12" max="12" width="22" style="23" customWidth="1"/>
    <col min="13" max="79" width="21.7109375" style="23" customWidth="1"/>
    <col min="80" max="80" width="19.7109375" style="23" customWidth="1"/>
    <col min="81" max="81" width="8.85546875" style="23" customWidth="1"/>
    <col min="82" max="82" width="19.85546875" style="61" customWidth="1"/>
    <col min="83" max="83" width="16.140625" style="23" customWidth="1"/>
    <col min="84" max="84" width="18.140625" style="23" bestFit="1" customWidth="1"/>
    <col min="85" max="16384" width="9.140625" style="23"/>
  </cols>
  <sheetData>
    <row r="1" spans="1:84" s="8" customFormat="1" ht="11.25" customHeight="1" x14ac:dyDescent="0.2">
      <c r="A1" s="5"/>
      <c r="B1" s="5"/>
      <c r="C1" s="6"/>
      <c r="D1" s="6"/>
      <c r="E1" s="6"/>
      <c r="F1" s="6"/>
      <c r="G1" s="6"/>
      <c r="H1" s="6"/>
      <c r="I1" s="7"/>
      <c r="J1" s="7"/>
      <c r="K1" s="7"/>
      <c r="L1" s="7"/>
      <c r="CD1" s="59"/>
    </row>
    <row r="2" spans="1:84" s="9" customFormat="1" ht="37.5" customHeight="1" x14ac:dyDescent="0.2">
      <c r="A2" s="52" t="s">
        <v>8</v>
      </c>
      <c r="B2" s="52" t="s">
        <v>0</v>
      </c>
      <c r="C2" s="57" t="s">
        <v>21</v>
      </c>
      <c r="D2" s="57"/>
      <c r="E2" s="57"/>
      <c r="F2" s="48" t="s">
        <v>22</v>
      </c>
      <c r="G2" s="48" t="s">
        <v>23</v>
      </c>
      <c r="H2" s="48" t="s">
        <v>24</v>
      </c>
      <c r="I2" s="54" t="s">
        <v>25</v>
      </c>
      <c r="J2" s="55"/>
      <c r="K2" s="50" t="s">
        <v>26</v>
      </c>
      <c r="L2" s="50" t="s">
        <v>27</v>
      </c>
      <c r="M2" s="48" t="s">
        <v>28</v>
      </c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8" t="s">
        <v>29</v>
      </c>
      <c r="CD2" s="36"/>
    </row>
    <row r="3" spans="1:84" s="9" customFormat="1" ht="63.75" customHeight="1" x14ac:dyDescent="0.25">
      <c r="A3" s="53"/>
      <c r="B3" s="53"/>
      <c r="C3" s="40" t="s">
        <v>18</v>
      </c>
      <c r="D3" s="10" t="s">
        <v>19</v>
      </c>
      <c r="E3" s="40" t="s">
        <v>20</v>
      </c>
      <c r="F3" s="56"/>
      <c r="G3" s="56"/>
      <c r="H3" s="56"/>
      <c r="I3" s="10" t="s">
        <v>1</v>
      </c>
      <c r="J3" s="10" t="s">
        <v>4</v>
      </c>
      <c r="K3" s="51"/>
      <c r="L3" s="51"/>
      <c r="M3" s="49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8"/>
      <c r="CD3" s="36"/>
    </row>
    <row r="4" spans="1:84" s="9" customFormat="1" ht="18.75" customHeight="1" x14ac:dyDescent="0.2">
      <c r="A4" s="11">
        <v>1</v>
      </c>
      <c r="B4" s="12">
        <v>2</v>
      </c>
      <c r="C4" s="13">
        <v>3</v>
      </c>
      <c r="D4" s="12">
        <v>4</v>
      </c>
      <c r="E4" s="12">
        <v>5</v>
      </c>
      <c r="F4" s="12">
        <v>6</v>
      </c>
      <c r="G4" s="12">
        <v>7</v>
      </c>
      <c r="H4" s="12">
        <v>8</v>
      </c>
      <c r="I4" s="14">
        <v>9</v>
      </c>
      <c r="J4" s="15">
        <v>10</v>
      </c>
      <c r="K4" s="15">
        <v>11</v>
      </c>
      <c r="L4" s="15">
        <v>12</v>
      </c>
      <c r="M4" s="13">
        <v>13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8">
        <v>11</v>
      </c>
      <c r="CD4" s="36"/>
    </row>
    <row r="5" spans="1:84" s="18" customFormat="1" ht="39.6" customHeight="1" x14ac:dyDescent="0.2">
      <c r="A5" s="16" t="s">
        <v>9</v>
      </c>
      <c r="B5" s="17" t="s">
        <v>2</v>
      </c>
      <c r="C5" s="2">
        <f>C6+C7</f>
        <v>1615989000</v>
      </c>
      <c r="D5" s="2">
        <f>D6+D7</f>
        <v>285174532</v>
      </c>
      <c r="E5" s="2">
        <f>E6+E7</f>
        <v>1901163532</v>
      </c>
      <c r="F5" s="2">
        <f t="shared" ref="F5:M5" si="0">F6+F7</f>
        <v>32319780</v>
      </c>
      <c r="G5" s="2">
        <f t="shared" si="0"/>
        <v>13070942.950000001</v>
      </c>
      <c r="H5" s="2">
        <f t="shared" si="0"/>
        <v>45390722.950000003</v>
      </c>
      <c r="I5" s="2">
        <f>+I6+I7</f>
        <v>75113401.553304732</v>
      </c>
      <c r="J5" s="2">
        <f>+J6+J7</f>
        <v>13255306.166691378</v>
      </c>
      <c r="K5" s="2">
        <f>K6+K7</f>
        <v>88368707.719996125</v>
      </c>
      <c r="L5" s="4">
        <f>L6+L7</f>
        <v>16186926.255240822</v>
      </c>
      <c r="M5" s="2">
        <f t="shared" si="0"/>
        <v>0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8">
        <v>87120726.474182323</v>
      </c>
      <c r="CC5" s="58">
        <f>+K5-CB5</f>
        <v>1247981.2458138019</v>
      </c>
      <c r="CD5" s="60">
        <f>+CC5*1.95583</f>
        <v>2440839.1600000081</v>
      </c>
    </row>
    <row r="6" spans="1:84" ht="29.25" customHeight="1" x14ac:dyDescent="0.25">
      <c r="A6" s="19" t="s">
        <v>5</v>
      </c>
      <c r="B6" s="20" t="s">
        <v>2</v>
      </c>
      <c r="C6" s="21">
        <v>734610000</v>
      </c>
      <c r="D6" s="21">
        <v>129637059</v>
      </c>
      <c r="E6" s="3">
        <f>+C6+D6</f>
        <v>864247059</v>
      </c>
      <c r="F6" s="3">
        <v>14692200</v>
      </c>
      <c r="G6" s="3">
        <v>12051775.98</v>
      </c>
      <c r="H6" s="3">
        <f>F6+G6</f>
        <v>26743975.98</v>
      </c>
      <c r="I6" s="3">
        <v>19761850.02275249</v>
      </c>
      <c r="J6" s="3">
        <v>3487385.3044487508</v>
      </c>
      <c r="K6" s="3">
        <f>+I6+J6</f>
        <v>23249235.32720124</v>
      </c>
      <c r="L6" s="22">
        <f>29189923.8/1.9558</f>
        <v>14924799.979548011</v>
      </c>
      <c r="M6" s="3">
        <v>0</v>
      </c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8">
        <v>22072439.312210165</v>
      </c>
      <c r="CC6" s="58">
        <f>+K6-CB6</f>
        <v>1176796.0149910748</v>
      </c>
      <c r="CD6" s="36">
        <f t="shared" ref="CD6:CD17" si="1">+CC6*1.95583</f>
        <v>2301612.9499999937</v>
      </c>
      <c r="CE6" s="23">
        <v>1333071.01</v>
      </c>
      <c r="CF6" s="62">
        <f>+CD6-CE6</f>
        <v>968541.93999999366</v>
      </c>
    </row>
    <row r="7" spans="1:84" ht="29.25" customHeight="1" x14ac:dyDescent="0.25">
      <c r="A7" s="19" t="s">
        <v>6</v>
      </c>
      <c r="B7" s="20" t="s">
        <v>2</v>
      </c>
      <c r="C7" s="21">
        <v>881379000</v>
      </c>
      <c r="D7" s="21">
        <v>155537473</v>
      </c>
      <c r="E7" s="3">
        <f>+C7+D7</f>
        <v>1036916473</v>
      </c>
      <c r="F7" s="3">
        <v>17627580</v>
      </c>
      <c r="G7" s="3">
        <v>1019166.97</v>
      </c>
      <c r="H7" s="3">
        <f>F7+G7</f>
        <v>18646746.969999999</v>
      </c>
      <c r="I7" s="3">
        <v>55351551.530552246</v>
      </c>
      <c r="J7" s="3">
        <v>9767920.8622426279</v>
      </c>
      <c r="K7" s="3">
        <f>+I7+J7</f>
        <v>65119472.392794877</v>
      </c>
      <c r="L7" s="22">
        <f>2468466.57/1.9558</f>
        <v>1262126.275692811</v>
      </c>
      <c r="M7" s="3">
        <v>0</v>
      </c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8">
        <v>65048287.161972158</v>
      </c>
      <c r="CC7" s="58">
        <f>+K7-CB7</f>
        <v>71185.230822719634</v>
      </c>
      <c r="CD7" s="60">
        <f t="shared" si="1"/>
        <v>139226.20999999973</v>
      </c>
      <c r="CE7" s="23">
        <v>15699899.300000001</v>
      </c>
      <c r="CF7" s="62">
        <f>+CD7-CE7</f>
        <v>-15560673.090000002</v>
      </c>
    </row>
    <row r="8" spans="1:84" s="18" customFormat="1" ht="29.25" customHeight="1" x14ac:dyDescent="0.2">
      <c r="A8" s="16" t="s">
        <v>10</v>
      </c>
      <c r="B8" s="17" t="s">
        <v>2</v>
      </c>
      <c r="C8" s="2">
        <f>C9+C10</f>
        <v>1531590093</v>
      </c>
      <c r="D8" s="2">
        <f>D9+D10</f>
        <v>291616178</v>
      </c>
      <c r="E8" s="2">
        <f>E9+E10</f>
        <v>1823206271</v>
      </c>
      <c r="F8" s="2">
        <f>+F9+F10</f>
        <v>37807844.555</v>
      </c>
      <c r="G8" s="2">
        <f t="shared" ref="G8:K8" si="2">G9+G10</f>
        <v>6301474.9299999997</v>
      </c>
      <c r="H8" s="2">
        <f>H9+H10</f>
        <v>44109319.484999999</v>
      </c>
      <c r="I8" s="2">
        <f>+I9+I10</f>
        <v>60506615.65677999</v>
      </c>
      <c r="J8" s="2">
        <f>+J9+J10</f>
        <v>12166622.088831851</v>
      </c>
      <c r="K8" s="2">
        <f t="shared" si="2"/>
        <v>72673237.745611846</v>
      </c>
      <c r="L8" s="4">
        <f>L9+L10</f>
        <v>16192437.248184886</v>
      </c>
      <c r="M8" s="2">
        <f>M9+M10</f>
        <v>0</v>
      </c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8">
        <v>68522184.121319324</v>
      </c>
      <c r="CC8" s="58">
        <f>+K8-CB8</f>
        <v>4151053.6242925227</v>
      </c>
      <c r="CD8" s="60">
        <f t="shared" si="1"/>
        <v>8118755.2100000447</v>
      </c>
    </row>
    <row r="9" spans="1:84" ht="29.25" customHeight="1" x14ac:dyDescent="0.25">
      <c r="A9" s="19" t="s">
        <v>5</v>
      </c>
      <c r="B9" s="20" t="s">
        <v>2</v>
      </c>
      <c r="C9" s="21">
        <v>1171798777</v>
      </c>
      <c r="D9" s="21">
        <v>228123592</v>
      </c>
      <c r="E9" s="3">
        <f>+C9+D9</f>
        <v>1399922369</v>
      </c>
      <c r="F9" s="3">
        <v>29294970.424999997</v>
      </c>
      <c r="G9" s="3">
        <v>3497807.13</v>
      </c>
      <c r="H9" s="3">
        <f>F9+G9</f>
        <v>32792777.554999996</v>
      </c>
      <c r="I9" s="3">
        <v>46539151.010057114</v>
      </c>
      <c r="J9" s="3">
        <v>9701775.3741378337</v>
      </c>
      <c r="K9" s="3">
        <f>I9+J9</f>
        <v>56240926.384194948</v>
      </c>
      <c r="L9" s="3">
        <f>11111092.95/1.9558</f>
        <v>5681098.7575416705</v>
      </c>
      <c r="M9" s="3">
        <v>0</v>
      </c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8">
        <v>55667889.571179494</v>
      </c>
      <c r="CC9" s="58">
        <f>+K9-CB9</f>
        <v>573036.81301545352</v>
      </c>
      <c r="CD9" s="36">
        <f t="shared" si="1"/>
        <v>1120762.5900000145</v>
      </c>
    </row>
    <row r="10" spans="1:84" ht="29.25" customHeight="1" x14ac:dyDescent="0.25">
      <c r="A10" s="19" t="s">
        <v>6</v>
      </c>
      <c r="B10" s="20" t="s">
        <v>2</v>
      </c>
      <c r="C10" s="21">
        <v>359791316</v>
      </c>
      <c r="D10" s="21">
        <v>63492586</v>
      </c>
      <c r="E10" s="3">
        <f>+C10+D10</f>
        <v>423283902</v>
      </c>
      <c r="F10" s="3">
        <v>8512874.1300000008</v>
      </c>
      <c r="G10" s="3">
        <v>2803667.8</v>
      </c>
      <c r="H10" s="3">
        <f>F10+G10</f>
        <v>11316541.93</v>
      </c>
      <c r="I10" s="3">
        <v>13967464.646722874</v>
      </c>
      <c r="J10" s="3">
        <v>2464846.7146940175</v>
      </c>
      <c r="K10" s="3">
        <f>I10+J10</f>
        <v>16432311.361416891</v>
      </c>
      <c r="L10" s="3">
        <f>20558075.82/1.9558</f>
        <v>10511338.490643214</v>
      </c>
      <c r="M10" s="3">
        <v>0</v>
      </c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8">
        <v>12854294.550139837</v>
      </c>
      <c r="CC10" s="58">
        <f>+K10-CB10</f>
        <v>3578016.8112770543</v>
      </c>
      <c r="CD10" s="36">
        <f t="shared" si="1"/>
        <v>6997992.620000001</v>
      </c>
    </row>
    <row r="11" spans="1:84" s="18" customFormat="1" ht="27.75" customHeight="1" x14ac:dyDescent="0.2">
      <c r="A11" s="16" t="s">
        <v>11</v>
      </c>
      <c r="B11" s="17" t="s">
        <v>2</v>
      </c>
      <c r="C11" s="2">
        <v>100279500</v>
      </c>
      <c r="D11" s="2">
        <v>21200840</v>
      </c>
      <c r="E11" s="2">
        <f>+C11+D11</f>
        <v>121480340</v>
      </c>
      <c r="F11" s="2">
        <v>2005590</v>
      </c>
      <c r="G11" s="2">
        <v>0</v>
      </c>
      <c r="H11" s="2">
        <f>+F11+G11</f>
        <v>2005590</v>
      </c>
      <c r="I11" s="2">
        <v>6480935.3880449729</v>
      </c>
      <c r="J11" s="2">
        <v>1349005.9309858219</v>
      </c>
      <c r="K11" s="2">
        <f>+I11+J11</f>
        <v>7829941.3190307952</v>
      </c>
      <c r="L11" s="2">
        <f>6776412.22/1.9558</f>
        <v>3464777.6971060433</v>
      </c>
      <c r="M11" s="2">
        <v>0</v>
      </c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8">
        <v>3891844.7768977876</v>
      </c>
      <c r="CC11" s="58">
        <f>+K11-CB11</f>
        <v>3938096.5421330077</v>
      </c>
      <c r="CD11" s="36">
        <f t="shared" si="1"/>
        <v>7702247.3600000003</v>
      </c>
    </row>
    <row r="12" spans="1:84" s="24" customFormat="1" ht="29.25" customHeight="1" x14ac:dyDescent="0.2">
      <c r="A12" s="16" t="s">
        <v>12</v>
      </c>
      <c r="B12" s="17" t="s">
        <v>2</v>
      </c>
      <c r="C12" s="2">
        <v>1228150000</v>
      </c>
      <c r="D12" s="2">
        <v>271443382</v>
      </c>
      <c r="E12" s="2">
        <f>+C12+D12</f>
        <v>1499593382</v>
      </c>
      <c r="F12" s="2">
        <v>26707196.57</v>
      </c>
      <c r="G12" s="2">
        <v>152174314.30000001</v>
      </c>
      <c r="H12" s="2">
        <f t="shared" ref="H12:H17" si="3">F12+G12</f>
        <v>178881510.87</v>
      </c>
      <c r="I12" s="2">
        <v>171008795.92295852</v>
      </c>
      <c r="J12" s="38">
        <v>40758102.181682453</v>
      </c>
      <c r="K12" s="2">
        <f>I12+J12</f>
        <v>211766898.10464096</v>
      </c>
      <c r="L12" s="2">
        <f>393847542.08/1.9558</f>
        <v>201374139.52346864</v>
      </c>
      <c r="M12" s="2">
        <v>0</v>
      </c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8">
        <v>210320496.81209514</v>
      </c>
      <c r="CC12" s="58">
        <f>+K12-CB12</f>
        <v>1446401.2925458252</v>
      </c>
      <c r="CD12" s="36">
        <f t="shared" si="1"/>
        <v>2828915.0399999013</v>
      </c>
    </row>
    <row r="13" spans="1:84" s="24" customFormat="1" ht="29.25" customHeight="1" x14ac:dyDescent="0.2">
      <c r="A13" s="25" t="s">
        <v>17</v>
      </c>
      <c r="B13" s="17" t="s">
        <v>2</v>
      </c>
      <c r="C13" s="2">
        <v>2719210005</v>
      </c>
      <c r="D13" s="2">
        <v>598707676</v>
      </c>
      <c r="E13" s="2">
        <f>C13+D13</f>
        <v>3317917681</v>
      </c>
      <c r="F13" s="35">
        <v>395854101.52999997</v>
      </c>
      <c r="G13" s="2">
        <v>55530650.719999999</v>
      </c>
      <c r="H13" s="2">
        <f t="shared" si="3"/>
        <v>451384752.25</v>
      </c>
      <c r="I13" s="39">
        <v>79730993.895174935</v>
      </c>
      <c r="J13" s="39">
        <v>19605984.671469402</v>
      </c>
      <c r="K13" s="2">
        <f t="shared" ref="K13:K17" si="4">I13+J13</f>
        <v>99336978.566644341</v>
      </c>
      <c r="L13" s="2">
        <f>138616621.05/1.9558</f>
        <v>70874640.070559368</v>
      </c>
      <c r="M13" s="2">
        <v>0</v>
      </c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8">
        <v>99335544.699692711</v>
      </c>
      <c r="CC13" s="58">
        <f>+K13-CB13</f>
        <v>1433.8669516295195</v>
      </c>
      <c r="CD13" s="60">
        <f t="shared" si="1"/>
        <v>2804.400000005563</v>
      </c>
      <c r="CE13" s="24">
        <v>0</v>
      </c>
      <c r="CF13" s="62">
        <f>+CD13-CE13</f>
        <v>2804.400000005563</v>
      </c>
    </row>
    <row r="14" spans="1:84" s="24" customFormat="1" ht="43.15" customHeight="1" x14ac:dyDescent="0.2">
      <c r="A14" s="16" t="s">
        <v>13</v>
      </c>
      <c r="B14" s="17" t="s">
        <v>2</v>
      </c>
      <c r="C14" s="2">
        <v>885510000</v>
      </c>
      <c r="D14" s="2">
        <v>207936113</v>
      </c>
      <c r="E14" s="2">
        <f t="shared" ref="E14:E17" si="5">+C14+D14</f>
        <v>1093446113</v>
      </c>
      <c r="F14" s="2">
        <v>19329912.07</v>
      </c>
      <c r="G14" s="2">
        <v>14553932.1</v>
      </c>
      <c r="H14" s="2">
        <f t="shared" si="3"/>
        <v>33883844.170000002</v>
      </c>
      <c r="I14" s="2">
        <v>21492279.569287721</v>
      </c>
      <c r="J14" s="2">
        <v>5513619.7368891975</v>
      </c>
      <c r="K14" s="2">
        <f t="shared" si="4"/>
        <v>27005899.306176919</v>
      </c>
      <c r="L14" s="2">
        <f>42195808.2/1.9558</f>
        <v>21574705.082319256</v>
      </c>
      <c r="M14" s="2">
        <v>0</v>
      </c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8">
        <v>25638636.088003561</v>
      </c>
      <c r="CC14" s="58">
        <f>+K14-CB14</f>
        <v>1367263.2181733586</v>
      </c>
      <c r="CD14" s="36">
        <f t="shared" si="1"/>
        <v>2674134.42</v>
      </c>
    </row>
    <row r="15" spans="1:84" s="24" customFormat="1" ht="29.25" customHeight="1" x14ac:dyDescent="0.2">
      <c r="A15" s="26" t="s">
        <v>14</v>
      </c>
      <c r="B15" s="17" t="s">
        <v>2</v>
      </c>
      <c r="C15" s="2">
        <v>1648947711</v>
      </c>
      <c r="D15" s="2">
        <v>318564355</v>
      </c>
      <c r="E15" s="2">
        <f t="shared" si="5"/>
        <v>1967512066</v>
      </c>
      <c r="F15" s="2">
        <v>33552903.375000007</v>
      </c>
      <c r="G15" s="2">
        <v>18232133.199999999</v>
      </c>
      <c r="H15" s="2">
        <f t="shared" si="3"/>
        <v>51785036.575000003</v>
      </c>
      <c r="I15" s="2">
        <v>157858088.82162562</v>
      </c>
      <c r="J15" s="2">
        <v>33146931.19033863</v>
      </c>
      <c r="K15" s="2">
        <f t="shared" si="4"/>
        <v>191005020.01196426</v>
      </c>
      <c r="L15" s="2">
        <f>60256640.3/1.9558</f>
        <v>30809203.548420083</v>
      </c>
      <c r="M15" s="2">
        <f>(18084550.83-40671.75)/1.9558</f>
        <v>9225830.3916555885</v>
      </c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8">
        <v>169367434.02545214</v>
      </c>
      <c r="CC15" s="58">
        <f>+K15-CB15</f>
        <v>21637585.986512125</v>
      </c>
      <c r="CD15" s="36">
        <f t="shared" si="1"/>
        <v>42319439.800000004</v>
      </c>
    </row>
    <row r="16" spans="1:84" s="24" customFormat="1" ht="29.25" customHeight="1" x14ac:dyDescent="0.2">
      <c r="A16" s="16" t="s">
        <v>15</v>
      </c>
      <c r="B16" s="17" t="s">
        <v>2</v>
      </c>
      <c r="C16" s="2">
        <v>786795000</v>
      </c>
      <c r="D16" s="2">
        <v>178124788</v>
      </c>
      <c r="E16" s="2">
        <f t="shared" si="5"/>
        <v>964919788</v>
      </c>
      <c r="F16" s="2">
        <v>15735900</v>
      </c>
      <c r="G16" s="2">
        <v>10310109.02</v>
      </c>
      <c r="H16" s="2">
        <f t="shared" si="3"/>
        <v>26046009.02</v>
      </c>
      <c r="I16" s="2">
        <v>44841514.579487994</v>
      </c>
      <c r="J16" s="2">
        <v>9675536.7900073119</v>
      </c>
      <c r="K16" s="2">
        <f t="shared" si="4"/>
        <v>54517051.369495302</v>
      </c>
      <c r="L16" s="2">
        <f>23749443.79/1.9558</f>
        <v>12143084.052561611</v>
      </c>
      <c r="M16" s="2">
        <v>0</v>
      </c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8">
        <v>53810080.625616744</v>
      </c>
      <c r="CC16" s="58">
        <f>+K16-CB16</f>
        <v>706970.74387855828</v>
      </c>
      <c r="CD16" s="36">
        <f t="shared" si="1"/>
        <v>1382714.5900000005</v>
      </c>
      <c r="CE16" s="36">
        <v>2401434.48</v>
      </c>
      <c r="CF16" s="62">
        <f>+CD16-CE16</f>
        <v>-1018719.8899999994</v>
      </c>
    </row>
    <row r="17" spans="1:84" s="24" customFormat="1" ht="28.5" x14ac:dyDescent="0.2">
      <c r="A17" s="16" t="s">
        <v>16</v>
      </c>
      <c r="B17" s="17" t="s">
        <v>2</v>
      </c>
      <c r="C17" s="2">
        <v>189450000</v>
      </c>
      <c r="D17" s="2">
        <v>21050001</v>
      </c>
      <c r="E17" s="2">
        <f t="shared" si="5"/>
        <v>210500001</v>
      </c>
      <c r="F17" s="2">
        <v>3789000</v>
      </c>
      <c r="G17" s="2">
        <v>59273469.219999999</v>
      </c>
      <c r="H17" s="2">
        <f t="shared" si="3"/>
        <v>63062469.219999999</v>
      </c>
      <c r="I17" s="2">
        <v>91416263.818941325</v>
      </c>
      <c r="J17" s="2">
        <v>10157362.646549037</v>
      </c>
      <c r="K17" s="2">
        <f t="shared" si="4"/>
        <v>101573626.46549036</v>
      </c>
      <c r="L17" s="2">
        <f>134979975.49/1.9558</f>
        <v>69015224.199815944</v>
      </c>
      <c r="M17" s="2">
        <f>(11537394.54-226.18)/1.9558</f>
        <v>5898950.9970344612</v>
      </c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8">
        <v>98840551.786198199</v>
      </c>
      <c r="CC17" s="58">
        <f>+K17-CB17</f>
        <v>2733074.6792921573</v>
      </c>
      <c r="CD17" s="60">
        <f t="shared" si="1"/>
        <v>5345429.4499999797</v>
      </c>
      <c r="CE17" s="24">
        <v>5371773.9199999999</v>
      </c>
      <c r="CF17" s="62">
        <f>+CD17-CE17</f>
        <v>-26344.470000020228</v>
      </c>
    </row>
    <row r="18" spans="1:84" s="18" customFormat="1" ht="36" customHeight="1" x14ac:dyDescent="0.2">
      <c r="A18" s="43" t="s">
        <v>3</v>
      </c>
      <c r="B18" s="44"/>
      <c r="C18" s="2">
        <f>+C5+C8+C11+C12+C13+C14+C15+C16+C17</f>
        <v>10705921309</v>
      </c>
      <c r="D18" s="2">
        <f>+D5+D8+D11+D12+D13+D14+D15+D16+D17</f>
        <v>2193817865</v>
      </c>
      <c r="E18" s="2">
        <f>+C18+D18</f>
        <v>12899739174</v>
      </c>
      <c r="F18" s="2">
        <f>+F5+F8+F11+F12+F13+F14+F15+F16+F17</f>
        <v>567102228.10000002</v>
      </c>
      <c r="G18" s="2">
        <f t="shared" ref="G18" si="6">+G5+G8+G11+G12+G13+G14+G15+G16+G17</f>
        <v>329447026.43999994</v>
      </c>
      <c r="H18" s="2">
        <f t="shared" ref="H18:M18" si="7">+H5+H8+H11+H12+H13+H14+H15+H16+H17</f>
        <v>896549254.54000008</v>
      </c>
      <c r="I18" s="2">
        <f>+I5+I8+I11+I12+I13+I14+I15+I16+I17</f>
        <v>708448889.20560586</v>
      </c>
      <c r="J18" s="2">
        <f t="shared" si="7"/>
        <v>145628471.40344509</v>
      </c>
      <c r="K18" s="2">
        <f t="shared" si="7"/>
        <v>854077360.60905087</v>
      </c>
      <c r="L18" s="4">
        <f>+L5+L8+L11+L12+L13+L14+L15+L16+L17</f>
        <v>441635137.67767662</v>
      </c>
      <c r="M18" s="4">
        <f t="shared" si="7"/>
        <v>15124781.388690051</v>
      </c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8">
        <v>816847499.40945792</v>
      </c>
      <c r="CC18" s="58">
        <f>+K18-CB18</f>
        <v>37229861.199592948</v>
      </c>
      <c r="CD18" s="60">
        <f t="shared" ref="CD18" si="8">+CC18*1.9558</f>
        <v>72814162.534163892</v>
      </c>
    </row>
    <row r="19" spans="1:84" s="18" customFormat="1" ht="36" hidden="1" customHeight="1" x14ac:dyDescent="0.2">
      <c r="A19" s="45" t="s">
        <v>7</v>
      </c>
      <c r="B19" s="46"/>
      <c r="C19" s="46"/>
      <c r="D19" s="46"/>
      <c r="E19" s="47"/>
      <c r="F19" s="47"/>
      <c r="G19" s="47"/>
      <c r="H19" s="27"/>
      <c r="I19" s="28">
        <v>5313111035</v>
      </c>
      <c r="J19" s="27">
        <v>863951362</v>
      </c>
      <c r="K19" s="27">
        <v>6177062397</v>
      </c>
      <c r="L19" s="29">
        <v>5210023103.3623095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8">
        <v>5210023103.3623095</v>
      </c>
      <c r="CC19" s="9"/>
      <c r="CD19" s="36"/>
    </row>
    <row r="20" spans="1:84" s="18" customFormat="1" ht="36" hidden="1" customHeight="1" x14ac:dyDescent="0.2">
      <c r="A20" s="43" t="s">
        <v>3</v>
      </c>
      <c r="B20" s="44"/>
      <c r="C20" s="1">
        <v>8050824063</v>
      </c>
      <c r="D20" s="1">
        <v>1299138290</v>
      </c>
      <c r="E20" s="1">
        <v>9349962353</v>
      </c>
      <c r="F20" s="1">
        <v>1029065929.5862501</v>
      </c>
      <c r="G20" s="1">
        <v>4635435304.6800003</v>
      </c>
      <c r="H20" s="1">
        <v>5664501234.2662497</v>
      </c>
      <c r="I20" s="1">
        <v>5870050430.1817675</v>
      </c>
      <c r="J20" s="1">
        <v>950886002.71392274</v>
      </c>
      <c r="K20" s="1">
        <v>6820936432.8956909</v>
      </c>
      <c r="L20" s="1">
        <v>5994533434.5161791</v>
      </c>
      <c r="M20" s="1">
        <v>4519771174.5246067</v>
      </c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8">
        <v>5994533434.5161791</v>
      </c>
      <c r="CD20" s="61"/>
    </row>
    <row r="21" spans="1:84" s="18" customFormat="1" ht="29.25" customHeight="1" x14ac:dyDescent="0.2">
      <c r="A21" s="5"/>
      <c r="B21" s="5"/>
      <c r="C21" s="27"/>
      <c r="D21" s="27"/>
      <c r="E21" s="27"/>
      <c r="F21" s="27"/>
      <c r="G21" s="27"/>
      <c r="H21" s="27"/>
      <c r="I21" s="27"/>
      <c r="J21" s="27"/>
      <c r="K21" s="27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8"/>
      <c r="CD21" s="61"/>
    </row>
    <row r="22" spans="1:84" x14ac:dyDescent="0.25">
      <c r="B22" s="5"/>
      <c r="C22" s="27"/>
      <c r="D22" s="27"/>
      <c r="E22" s="27"/>
      <c r="F22" s="27"/>
      <c r="G22" s="27"/>
      <c r="H22" s="27"/>
      <c r="I22" s="32"/>
      <c r="J22" s="27"/>
      <c r="K22" s="27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E22" s="37"/>
    </row>
    <row r="23" spans="1:84" x14ac:dyDescent="0.25">
      <c r="K23" s="34"/>
    </row>
    <row r="24" spans="1:84" x14ac:dyDescent="0.25">
      <c r="K24" s="34"/>
    </row>
    <row r="25" spans="1:84" x14ac:dyDescent="0.25">
      <c r="K25" s="34"/>
    </row>
    <row r="26" spans="1:84" x14ac:dyDescent="0.25">
      <c r="K26" s="34"/>
    </row>
    <row r="27" spans="1:84" x14ac:dyDescent="0.25">
      <c r="B27" s="23"/>
      <c r="C27" s="23"/>
      <c r="D27" s="23"/>
      <c r="E27" s="23"/>
      <c r="F27" s="23"/>
      <c r="G27" s="23"/>
      <c r="H27" s="23"/>
      <c r="K27" s="34"/>
    </row>
  </sheetData>
  <mergeCells count="13">
    <mergeCell ref="A20:B20"/>
    <mergeCell ref="A19:G19"/>
    <mergeCell ref="M2:M3"/>
    <mergeCell ref="L2:L3"/>
    <mergeCell ref="K2:K3"/>
    <mergeCell ref="A18:B18"/>
    <mergeCell ref="A2:A3"/>
    <mergeCell ref="B2:B3"/>
    <mergeCell ref="I2:J2"/>
    <mergeCell ref="F2:F3"/>
    <mergeCell ref="G2:G3"/>
    <mergeCell ref="H2:H3"/>
    <mergeCell ref="C2:E2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3" orientation="landscape" r:id="rId1"/>
  <headerFooter alignWithMargins="0"/>
  <ignoredErrors>
    <ignoredError sqref="E13 K11 H8 E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2024-04-23T13:15:49Z</cp:lastPrinted>
  <dcterms:created xsi:type="dcterms:W3CDTF">2007-11-29T09:10:22Z</dcterms:created>
  <dcterms:modified xsi:type="dcterms:W3CDTF">2024-12-12T08:00:54Z</dcterms:modified>
</cp:coreProperties>
</file>