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3\09.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info_EUR_BUL'!$A$1:$M$22</definedName>
  </definedNames>
  <calcPr calcId="162913"/>
</workbook>
</file>

<file path=xl/calcChain.xml><?xml version="1.0" encoding="utf-8"?>
<calcChain xmlns="http://schemas.openxmlformats.org/spreadsheetml/2006/main">
  <c r="I13" i="5" l="1"/>
  <c r="L10" i="5" l="1"/>
  <c r="E10" i="5"/>
  <c r="E9" i="5"/>
  <c r="H18" i="5" l="1"/>
  <c r="I16" i="5"/>
  <c r="I14" i="5"/>
  <c r="L16" i="5" l="1"/>
  <c r="L14" i="5"/>
  <c r="L9" i="5"/>
  <c r="L18" i="5" l="1"/>
  <c r="L15" i="5"/>
  <c r="L13" i="5"/>
  <c r="L12" i="5"/>
  <c r="L7" i="5"/>
  <c r="L6" i="5"/>
  <c r="S24" i="5" l="1"/>
  <c r="L19" i="5" l="1"/>
  <c r="I19" i="5" l="1"/>
  <c r="W835" i="5" l="1"/>
  <c r="L17" i="5" l="1"/>
  <c r="C16" i="5" l="1"/>
  <c r="C15" i="5" l="1"/>
  <c r="M5" i="5" l="1"/>
  <c r="M8" i="5"/>
  <c r="M11" i="5"/>
  <c r="M20" i="5" l="1"/>
  <c r="C19" i="5"/>
  <c r="L11" i="5" l="1"/>
  <c r="L8" i="5"/>
  <c r="L5" i="5"/>
  <c r="L20" i="5" l="1"/>
  <c r="K7" i="5" l="1"/>
  <c r="K6" i="5"/>
  <c r="H6" i="5" l="1"/>
  <c r="H7" i="5"/>
  <c r="H9" i="5"/>
  <c r="H10" i="5"/>
  <c r="H8" i="5" l="1"/>
  <c r="D16" i="5"/>
  <c r="C13" i="5" l="1"/>
  <c r="E15" i="5" l="1"/>
  <c r="E12" i="5" l="1"/>
  <c r="C14" i="5"/>
  <c r="E14" i="5" s="1"/>
  <c r="K19" i="5" l="1"/>
  <c r="H15" i="5" l="1"/>
  <c r="H16" i="5"/>
  <c r="E7" i="5" l="1"/>
  <c r="K15" i="5" l="1"/>
  <c r="K17" i="5"/>
  <c r="K18" i="5"/>
  <c r="H19" i="5" l="1"/>
  <c r="E19" i="5"/>
  <c r="E18" i="5"/>
  <c r="H17" i="5"/>
  <c r="E17" i="5"/>
  <c r="E16" i="5"/>
  <c r="H14" i="5"/>
  <c r="H13" i="5"/>
  <c r="E13" i="5"/>
  <c r="H12" i="5"/>
  <c r="F11" i="5"/>
  <c r="D11" i="5"/>
  <c r="C11" i="5"/>
  <c r="G8" i="5"/>
  <c r="F8" i="5"/>
  <c r="D8" i="5"/>
  <c r="C8" i="5"/>
  <c r="E6" i="5"/>
  <c r="G5" i="5"/>
  <c r="F5" i="5"/>
  <c r="D5" i="5"/>
  <c r="C5" i="5"/>
  <c r="E8" i="5" l="1"/>
  <c r="E5" i="5"/>
  <c r="D20" i="5"/>
  <c r="C20" i="5"/>
  <c r="E20" i="5" s="1"/>
  <c r="F20" i="5"/>
  <c r="H11" i="5"/>
  <c r="E11" i="5"/>
  <c r="H5" i="5"/>
  <c r="G11" i="5"/>
  <c r="G20" i="5" s="1"/>
  <c r="H20" i="5" l="1"/>
  <c r="K12" i="5" l="1"/>
  <c r="J5" i="5" l="1"/>
  <c r="I5" i="5"/>
  <c r="K5" i="5" l="1"/>
  <c r="I11" i="5" l="1"/>
  <c r="K13" i="5"/>
  <c r="J11" i="5"/>
  <c r="K16" i="5"/>
  <c r="K11" i="5" l="1"/>
  <c r="K14" i="5"/>
  <c r="I8" i="5" l="1"/>
  <c r="I20" i="5" s="1"/>
  <c r="K10" i="5"/>
  <c r="J8" i="5"/>
  <c r="J20" i="5" s="1"/>
  <c r="K9" i="5"/>
  <c r="K8" i="5" l="1"/>
  <c r="K20" i="5" s="1"/>
</calcChain>
</file>

<file path=xl/sharedStrings.xml><?xml version="1.0" encoding="utf-8"?>
<sst xmlns="http://schemas.openxmlformats.org/spreadsheetml/2006/main" count="47" uniqueCount="29">
  <si>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</si>
  <si>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</si>
  <si>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</si>
  <si>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</si>
  <si>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</si>
  <si>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</si>
  <si>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</si>
  <si>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</si>
  <si>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</si>
  <si>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</si>
  <si>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</si>
  <si>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</si>
  <si>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</si>
  <si>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</si>
  <si>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</si>
  <si>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</si>
  <si>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</si>
  <si>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</si>
  <si>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</si>
  <si>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</si>
  <si>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</si>
  <si>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</si>
  <si>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30.09.2023</t>
  </si>
  <si>
    <t>Получени средства от ЕК на основание изпратени заявления за плащане към 30.09.2023</t>
  </si>
  <si>
    <t>Общо получени средства от ЕК към 30.09.2023</t>
  </si>
  <si>
    <t>Платено към 30.09.2023</t>
  </si>
  <si>
    <t>Общо платено към 30.09.2023</t>
  </si>
  <si>
    <t>Обща сума на публичните разходи, декларирани пред ЕК със Заявления за плащане 
към 30.09.2023</t>
  </si>
  <si>
    <t>Обща сума на публичните разходи, сертифицрани пред ЕК с Годишни счетоводни отчети 
към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</si>
</sst>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  <numFmt numFmtId="173" formatCode="_-* #,##0.0000\ [$€-1]_-;\-* #,##0.0000\ [$€-1]_-;_-* &quot;-&quot;\ [$€-1]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6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9" fontId="7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/>
    <xf numFmtId="0" fontId="3" fillId="0" borderId="0" xfId="0" applyFont="1" applyFill="1"/>
    <xf numFmtId="169" fontId="11" fillId="0" borderId="0" xfId="0" applyNumberFormat="1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69" fontId="4" fillId="0" borderId="0" xfId="0" applyNumberFormat="1" applyFont="1" applyFill="1"/>
    <xf numFmtId="171" fontId="1" fillId="0" borderId="1" xfId="1" applyNumberFormat="1" applyFont="1" applyFill="1" applyBorder="1" applyAlignment="1">
      <alignment horizontal="right" vertical="center"/>
    </xf>
    <xf numFmtId="169" fontId="6" fillId="0" borderId="1" xfId="0" applyNumberFormat="1" applyFont="1" applyFill="1" applyBorder="1" applyAlignment="1">
      <alignment vertical="center"/>
    </xf>
    <xf numFmtId="167" fontId="6" fillId="0" borderId="3" xfId="0" applyNumberFormat="1" applyFont="1" applyFill="1" applyBorder="1" applyAlignment="1">
      <alignment vertical="center"/>
    </xf>
    <xf numFmtId="169" fontId="4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71" fontId="5" fillId="0" borderId="1" xfId="1" applyNumberFormat="1" applyFont="1" applyFill="1" applyBorder="1" applyAlignment="1">
      <alignment horizontal="right" vertical="center"/>
    </xf>
    <xf numFmtId="167" fontId="6" fillId="0" borderId="1" xfId="0" applyNumberFormat="1" applyFont="1" applyFill="1" applyBorder="1" applyAlignment="1">
      <alignment vertical="center"/>
    </xf>
    <xf numFmtId="167" fontId="7" fillId="0" borderId="3" xfId="0" applyNumberFormat="1" applyFont="1" applyFill="1" applyBorder="1" applyAlignment="1">
      <alignment horizontal="center" vertical="center"/>
    </xf>
    <xf numFmtId="173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69" fontId="3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72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Alignment="1">
      <alignment horizontal="center" vertical="center"/>
    </xf>
    <xf numFmtId="167" fontId="10" fillId="0" borderId="0" xfId="2" applyNumberFormat="1" applyFont="1" applyFill="1" applyBorder="1" applyAlignment="1">
      <alignment horizontal="center" vertical="center" wrapText="1"/>
    </xf>
    <xf numFmtId="169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8" fontId="4" fillId="0" borderId="0" xfId="0" applyNumberFormat="1" applyFont="1" applyFill="1"/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5"/>
  <sheetViews>
    <sheetView tabSelected="1" view="pageBreakPreview" zoomScale="85" zoomScaleNormal="90" zoomScaleSheetLayoutView="85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F14" sqref="F14"/>
    </sheetView>
  </sheetViews>
  <sheetFormatPr defaultColWidth="9.140625" defaultRowHeight="15" x14ac:dyDescent="0.25"/>
  <cols>
    <col min="1" max="1" width="37.85546875" style="31" customWidth="1"/>
    <col min="2" max="2" width="7.85546875" style="58" customWidth="1"/>
    <col min="3" max="3" width="18" style="58" customWidth="1"/>
    <col min="4" max="4" width="16.28515625" style="58" customWidth="1"/>
    <col min="5" max="5" width="20.7109375" style="58" customWidth="1"/>
    <col min="6" max="6" width="19.140625" style="58" customWidth="1"/>
    <col min="7" max="7" width="18.7109375" style="58" customWidth="1"/>
    <col min="8" max="8" width="19.140625" style="58" customWidth="1"/>
    <col min="9" max="9" width="20.85546875" style="31" customWidth="1"/>
    <col min="10" max="10" width="19.140625" style="31" customWidth="1"/>
    <col min="11" max="11" width="16.140625" style="31" customWidth="1"/>
    <col min="12" max="12" width="19.42578125" style="31" customWidth="1"/>
    <col min="13" max="13" width="19" style="31" customWidth="1"/>
    <col min="14" max="14" width="15.85546875" style="31" customWidth="1"/>
    <col min="15" max="16" width="15.85546875" style="31" hidden="1" customWidth="1"/>
    <col min="17" max="17" width="0.85546875" style="31" customWidth="1"/>
    <col min="18" max="18" width="14.28515625" style="31" customWidth="1"/>
    <col min="19" max="19" width="18.5703125" style="31" customWidth="1"/>
    <col min="20" max="20" width="36.140625" style="31" customWidth="1"/>
    <col min="21" max="16384" width="9.140625" style="31"/>
  </cols>
  <sheetData>
    <row r="1" spans="1:21" s="3" customFormat="1" ht="11.25" customHeight="1" x14ac:dyDescent="0.2">
      <c r="A1" s="1"/>
      <c r="B1" s="1"/>
      <c r="C1" s="2"/>
      <c r="D1" s="2"/>
      <c r="E1" s="2"/>
      <c r="F1" s="2"/>
      <c r="G1" s="2"/>
      <c r="H1" s="2"/>
    </row>
    <row r="2" spans="1:21" s="9" customFormat="1" ht="12.75" customHeight="1" x14ac:dyDescent="0.2">
      <c r="A2" s="4" t="s">
        <v>0</v>
      </c>
      <c r="B2" s="4" t="s">
        <v>1</v>
      </c>
      <c r="C2" s="5" t="s">
        <v>17</v>
      </c>
      <c r="D2" s="6" t="s">
        <v>18</v>
      </c>
      <c r="E2" s="5" t="s">
        <v>19</v>
      </c>
      <c r="F2" s="5" t="s">
        <v>22</v>
      </c>
      <c r="G2" s="5" t="s">
        <v>23</v>
      </c>
      <c r="H2" s="5" t="s">
        <v>24</v>
      </c>
      <c r="I2" s="7" t="s">
        <v>25</v>
      </c>
      <c r="J2" s="8"/>
      <c r="K2" s="5" t="s">
        <v>26</v>
      </c>
      <c r="L2" s="5" t="s">
        <v>27</v>
      </c>
      <c r="M2" s="5" t="s">
        <v>28</v>
      </c>
    </row>
    <row r="3" spans="1:21" s="9" customFormat="1" ht="87.75" customHeight="1" x14ac:dyDescent="0.2">
      <c r="A3" s="10"/>
      <c r="B3" s="10"/>
      <c r="C3" s="11"/>
      <c r="D3" s="12"/>
      <c r="E3" s="11"/>
      <c r="F3" s="11"/>
      <c r="G3" s="11"/>
      <c r="H3" s="11"/>
      <c r="I3" s="13" t="s">
        <v>2</v>
      </c>
      <c r="J3" s="13" t="s">
        <v>5</v>
      </c>
      <c r="K3" s="14"/>
      <c r="L3" s="14"/>
      <c r="M3" s="14"/>
    </row>
    <row r="4" spans="1:21" s="9" customFormat="1" ht="18.75" customHeight="1" x14ac:dyDescent="0.2">
      <c r="A4" s="15">
        <v>1</v>
      </c>
      <c r="B4" s="16">
        <v>2</v>
      </c>
      <c r="C4" s="17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7">
        <v>10</v>
      </c>
      <c r="K4" s="17">
        <v>11</v>
      </c>
      <c r="L4" s="17">
        <v>12</v>
      </c>
      <c r="M4" s="17">
        <v>13</v>
      </c>
    </row>
    <row r="5" spans="1:21" s="23" customFormat="1" ht="39.6" customHeight="1" x14ac:dyDescent="0.25">
      <c r="A5" s="18" t="s">
        <v>6</v>
      </c>
      <c r="B5" s="19" t="s">
        <v>3</v>
      </c>
      <c r="C5" s="20">
        <f>C6+C7</f>
        <v>1520755090</v>
      </c>
      <c r="D5" s="20">
        <f>D6+D7</f>
        <v>268368549</v>
      </c>
      <c r="E5" s="20">
        <f>E6+E7</f>
        <v>1789123639</v>
      </c>
      <c r="F5" s="20">
        <f t="shared" ref="F5:M5" si="0">F6+F7</f>
        <v>185179115.40000001</v>
      </c>
      <c r="G5" s="20">
        <f t="shared" si="0"/>
        <v>884171244.55999994</v>
      </c>
      <c r="H5" s="20">
        <f t="shared" si="0"/>
        <v>1069350359.9599998</v>
      </c>
      <c r="I5" s="21">
        <f>+I6+I7</f>
        <v>1091062561.8333473</v>
      </c>
      <c r="J5" s="21">
        <f>+J6+J7</f>
        <v>192540452.08823776</v>
      </c>
      <c r="K5" s="20">
        <f>K6+K7</f>
        <v>1283603013.9215851</v>
      </c>
      <c r="L5" s="21">
        <f>L6+L7</f>
        <v>1178851687.0917075</v>
      </c>
      <c r="M5" s="20">
        <f t="shared" si="0"/>
        <v>993012301.25999999</v>
      </c>
      <c r="N5" s="22"/>
      <c r="O5" s="22"/>
      <c r="P5" s="22"/>
      <c r="R5" s="22"/>
      <c r="S5" s="24"/>
      <c r="T5" s="22"/>
      <c r="U5" s="22"/>
    </row>
    <row r="6" spans="1:21" ht="29.25" customHeight="1" x14ac:dyDescent="0.25">
      <c r="A6" s="25" t="s">
        <v>9</v>
      </c>
      <c r="B6" s="26" t="s">
        <v>3</v>
      </c>
      <c r="C6" s="27">
        <v>438611756</v>
      </c>
      <c r="D6" s="27">
        <v>77402076</v>
      </c>
      <c r="E6" s="28">
        <f>+C6+D6</f>
        <v>516013832</v>
      </c>
      <c r="F6" s="29">
        <v>65162124.003750004</v>
      </c>
      <c r="G6" s="28">
        <v>367443549.21999991</v>
      </c>
      <c r="H6" s="28">
        <f>F6+G6</f>
        <v>432605673.22374994</v>
      </c>
      <c r="I6" s="29">
        <v>416716370.50912988</v>
      </c>
      <c r="J6" s="30">
        <v>73538183.031022921</v>
      </c>
      <c r="K6" s="28">
        <f>+I6+J6</f>
        <v>490254553.54015279</v>
      </c>
      <c r="L6" s="28">
        <f>477609243.442335-2378.41/1.9558+1490687.54/1.9558+6400755.56/1.9558+5472565.86/1.9558</f>
        <v>484441041.45337909</v>
      </c>
      <c r="M6" s="28">
        <v>471380477.5</v>
      </c>
      <c r="N6" s="22"/>
      <c r="O6" s="22"/>
      <c r="P6" s="22"/>
      <c r="R6" s="22"/>
      <c r="S6" s="24"/>
      <c r="T6" s="32"/>
    </row>
    <row r="7" spans="1:21" ht="29.25" customHeight="1" x14ac:dyDescent="0.25">
      <c r="A7" s="25" t="s">
        <v>10</v>
      </c>
      <c r="B7" s="26" t="s">
        <v>3</v>
      </c>
      <c r="C7" s="27">
        <v>1082143334</v>
      </c>
      <c r="D7" s="27">
        <v>190966473</v>
      </c>
      <c r="E7" s="28">
        <f>+C7+D7</f>
        <v>1273109807</v>
      </c>
      <c r="F7" s="29">
        <v>120016991.39624999</v>
      </c>
      <c r="G7" s="28">
        <v>516727695.33999997</v>
      </c>
      <c r="H7" s="28">
        <f>F7+G7</f>
        <v>636744686.73624992</v>
      </c>
      <c r="I7" s="29">
        <v>674346191.32421744</v>
      </c>
      <c r="J7" s="30">
        <v>119002269.05721484</v>
      </c>
      <c r="K7" s="28">
        <f>+I7+J7</f>
        <v>793348460.38143229</v>
      </c>
      <c r="L7" s="28">
        <f>647654505.792741-1172981.32/1.9558+2957589.44/1.9558+34806295.42/1.9558+54854754.77/1.9558</f>
        <v>694410645.63832831</v>
      </c>
      <c r="M7" s="28">
        <v>521631823.75999999</v>
      </c>
      <c r="N7" s="22"/>
      <c r="O7" s="22"/>
      <c r="P7" s="22"/>
      <c r="R7" s="22"/>
      <c r="S7" s="24"/>
      <c r="T7" s="32"/>
    </row>
    <row r="8" spans="1:21" s="23" customFormat="1" ht="29.25" customHeight="1" x14ac:dyDescent="0.25">
      <c r="A8" s="18" t="s">
        <v>7</v>
      </c>
      <c r="B8" s="19" t="s">
        <v>3</v>
      </c>
      <c r="C8" s="20">
        <f>C9+C10</f>
        <v>1439963913</v>
      </c>
      <c r="D8" s="20">
        <f t="shared" ref="D8:K8" si="1">D9+D10</f>
        <v>254111283</v>
      </c>
      <c r="E8" s="20">
        <f>E9+E10</f>
        <v>1694075196</v>
      </c>
      <c r="F8" s="20">
        <f t="shared" si="1"/>
        <v>158146291.68124998</v>
      </c>
      <c r="G8" s="20">
        <f t="shared" si="1"/>
        <v>792317771.75</v>
      </c>
      <c r="H8" s="20">
        <f>H9+H10</f>
        <v>950464063.43124998</v>
      </c>
      <c r="I8" s="21">
        <f>+I9+I10</f>
        <v>1014600470.3452271</v>
      </c>
      <c r="J8" s="21">
        <f>+J9+J10</f>
        <v>179047141.82562828</v>
      </c>
      <c r="K8" s="20">
        <f t="shared" si="1"/>
        <v>1193647612.1708555</v>
      </c>
      <c r="L8" s="21">
        <f>L9+L10</f>
        <v>1033525511.2747771</v>
      </c>
      <c r="M8" s="20">
        <f>M9+M10</f>
        <v>785579840.74000001</v>
      </c>
      <c r="N8" s="22"/>
      <c r="O8" s="22"/>
      <c r="P8" s="22"/>
      <c r="R8" s="22"/>
      <c r="S8" s="24"/>
      <c r="T8" s="22"/>
    </row>
    <row r="9" spans="1:21" ht="29.25" customHeight="1" x14ac:dyDescent="0.25">
      <c r="A9" s="25" t="s">
        <v>9</v>
      </c>
      <c r="B9" s="26" t="s">
        <v>3</v>
      </c>
      <c r="C9" s="27">
        <v>335717166</v>
      </c>
      <c r="D9" s="27">
        <v>59244208</v>
      </c>
      <c r="E9" s="28">
        <f>+C9+D9</f>
        <v>394961374</v>
      </c>
      <c r="F9" s="29">
        <v>36031153.328749999</v>
      </c>
      <c r="G9" s="28">
        <v>187050478.41</v>
      </c>
      <c r="H9" s="28">
        <f>F9+G9</f>
        <v>223081631.73874998</v>
      </c>
      <c r="I9" s="29">
        <v>226921709.76729023</v>
      </c>
      <c r="J9" s="30">
        <v>40045007.605992392</v>
      </c>
      <c r="K9" s="28">
        <f>I9+J9</f>
        <v>266966717.37328261</v>
      </c>
      <c r="L9" s="28">
        <f>204560617.590967-2059817.82/1.9558+8497076.29/1.9558+37384702.85/1.9558+19970723.19/1.9558</f>
        <v>237177799.56765175</v>
      </c>
      <c r="M9" s="28">
        <v>158566903.72</v>
      </c>
      <c r="N9" s="22"/>
      <c r="O9" s="22"/>
      <c r="P9" s="22"/>
      <c r="R9" s="22"/>
      <c r="S9" s="24"/>
      <c r="T9" s="32"/>
    </row>
    <row r="10" spans="1:21" ht="29.25" customHeight="1" x14ac:dyDescent="0.25">
      <c r="A10" s="25" t="s">
        <v>10</v>
      </c>
      <c r="B10" s="26" t="s">
        <v>3</v>
      </c>
      <c r="C10" s="27">
        <v>1104246747</v>
      </c>
      <c r="D10" s="27">
        <v>194867075</v>
      </c>
      <c r="E10" s="28">
        <f>+C10+D10</f>
        <v>1299113822</v>
      </c>
      <c r="F10" s="29">
        <v>122115138.35249999</v>
      </c>
      <c r="G10" s="33">
        <v>605267293.34000003</v>
      </c>
      <c r="H10" s="28">
        <f>F10+G10</f>
        <v>727382431.6925</v>
      </c>
      <c r="I10" s="29">
        <v>787678760.57793689</v>
      </c>
      <c r="J10" s="30">
        <v>139002134.2196359</v>
      </c>
      <c r="K10" s="28">
        <f>I10+J10</f>
        <v>926680894.79757285</v>
      </c>
      <c r="L10" s="28">
        <f>745716493.755392-5172507.32/1.9558+18570116.15/1.9558+57186185.25/1.9558+28440741.99/1.9558</f>
        <v>796347711.70712531</v>
      </c>
      <c r="M10" s="28">
        <v>627012937.01999998</v>
      </c>
      <c r="N10" s="22"/>
      <c r="O10" s="22"/>
      <c r="P10" s="22"/>
      <c r="R10" s="22"/>
      <c r="S10" s="24"/>
      <c r="T10" s="32"/>
    </row>
    <row r="11" spans="1:21" s="23" customFormat="1" ht="27.75" customHeight="1" x14ac:dyDescent="0.25">
      <c r="A11" s="18" t="s">
        <v>13</v>
      </c>
      <c r="B11" s="19" t="s">
        <v>3</v>
      </c>
      <c r="C11" s="20">
        <f>C12+C13</f>
        <v>595110177</v>
      </c>
      <c r="D11" s="20">
        <f t="shared" ref="D11:M11" si="2">D12+D13</f>
        <v>95133839</v>
      </c>
      <c r="E11" s="20">
        <f t="shared" si="2"/>
        <v>690244016</v>
      </c>
      <c r="F11" s="20">
        <f t="shared" si="2"/>
        <v>80906469.957500011</v>
      </c>
      <c r="G11" s="20">
        <f t="shared" si="2"/>
        <v>403705647.11000001</v>
      </c>
      <c r="H11" s="20">
        <f t="shared" si="2"/>
        <v>484612117.06750005</v>
      </c>
      <c r="I11" s="21">
        <f>+I12+I13</f>
        <v>528769463.77000481</v>
      </c>
      <c r="J11" s="21">
        <f>+J12+J13</f>
        <v>86174272.873044223</v>
      </c>
      <c r="K11" s="20">
        <f t="shared" si="2"/>
        <v>614943736.643049</v>
      </c>
      <c r="L11" s="21">
        <f>L12+L13</f>
        <v>529930365.9291296</v>
      </c>
      <c r="M11" s="20">
        <f t="shared" si="2"/>
        <v>408661739.31999999</v>
      </c>
      <c r="N11" s="22"/>
      <c r="O11" s="22"/>
      <c r="P11" s="22"/>
      <c r="R11" s="22"/>
      <c r="S11" s="24"/>
      <c r="T11" s="22"/>
    </row>
    <row r="12" spans="1:21" s="37" customFormat="1" ht="29.25" customHeight="1" x14ac:dyDescent="0.25">
      <c r="A12" s="25" t="s">
        <v>9</v>
      </c>
      <c r="B12" s="26" t="s">
        <v>3</v>
      </c>
      <c r="C12" s="27">
        <v>186989211</v>
      </c>
      <c r="D12" s="27">
        <v>32998097</v>
      </c>
      <c r="E12" s="28">
        <f>+C12+D12</f>
        <v>219987308</v>
      </c>
      <c r="F12" s="28">
        <v>22900579.047499999</v>
      </c>
      <c r="G12" s="33">
        <v>96669486.639999986</v>
      </c>
      <c r="H12" s="28">
        <f t="shared" ref="H12:H19" si="3">F12+G12</f>
        <v>119570065.68749999</v>
      </c>
      <c r="I12" s="34">
        <v>139921074.63172561</v>
      </c>
      <c r="J12" s="35">
        <v>24691954.346775107</v>
      </c>
      <c r="K12" s="28">
        <f t="shared" ref="K12:K18" si="4">I12+J12</f>
        <v>164613028.97850072</v>
      </c>
      <c r="L12" s="36">
        <f>107546393.822339-786940.5/1.9558+8556846.49/1.9558+6445736.97/1.9558+19899857.75/1.9558+15710769.95/1.9558</f>
        <v>133022552.25367145</v>
      </c>
      <c r="M12" s="36">
        <v>93493944.829999998</v>
      </c>
      <c r="N12" s="22"/>
      <c r="O12" s="22"/>
      <c r="P12" s="22"/>
      <c r="R12" s="22"/>
      <c r="S12" s="24"/>
      <c r="T12" s="22"/>
    </row>
    <row r="13" spans="1:21" s="23" customFormat="1" ht="29.25" customHeight="1" x14ac:dyDescent="0.25">
      <c r="A13" s="25" t="s">
        <v>11</v>
      </c>
      <c r="B13" s="26" t="s">
        <v>3</v>
      </c>
      <c r="C13" s="27">
        <f>352102522+56018444</f>
        <v>408120966</v>
      </c>
      <c r="D13" s="27">
        <v>62135742</v>
      </c>
      <c r="E13" s="28">
        <f t="shared" ref="E13:E19" si="5">+C13+D13</f>
        <v>470256708</v>
      </c>
      <c r="F13" s="28">
        <v>58005890.910000004</v>
      </c>
      <c r="G13" s="38">
        <v>307036160.47000003</v>
      </c>
      <c r="H13" s="28">
        <f t="shared" si="3"/>
        <v>365042051.38000005</v>
      </c>
      <c r="I13" s="34">
        <f>348399804.982192+40448584.1560872</f>
        <v>388848389.1382792</v>
      </c>
      <c r="J13" s="39">
        <v>61482318.526269123</v>
      </c>
      <c r="K13" s="28">
        <f>I13+J13</f>
        <v>450330707.66454834</v>
      </c>
      <c r="L13" s="28">
        <f>360184717.433511-20340.5/1.9558-16346.1/1.9558+17640663.85/1.9558+11998366.98/1.9558+24435503.47/1.9558+17785183.93/1.9558</f>
        <v>396907813.67545813</v>
      </c>
      <c r="M13" s="28">
        <v>315167794.49000001</v>
      </c>
      <c r="N13" s="22"/>
      <c r="O13" s="22"/>
      <c r="P13" s="22"/>
      <c r="R13" s="22"/>
      <c r="S13" s="24"/>
      <c r="T13" s="22"/>
    </row>
    <row r="14" spans="1:21" s="37" customFormat="1" ht="29.25" customHeight="1" x14ac:dyDescent="0.25">
      <c r="A14" s="18" t="s">
        <v>12</v>
      </c>
      <c r="B14" s="19" t="s">
        <v>3</v>
      </c>
      <c r="C14" s="21">
        <f>1311704793+66095345</f>
        <v>1377800138</v>
      </c>
      <c r="D14" s="21">
        <v>231477320</v>
      </c>
      <c r="E14" s="20">
        <f t="shared" si="5"/>
        <v>1609277458</v>
      </c>
      <c r="F14" s="21">
        <v>182673768.41625002</v>
      </c>
      <c r="G14" s="21">
        <v>823262647.76000035</v>
      </c>
      <c r="H14" s="21">
        <f t="shared" si="3"/>
        <v>1005936416.1762503</v>
      </c>
      <c r="I14" s="20">
        <f>1088459554.07754+24606357.1680565</f>
        <v>1113065911.2455964</v>
      </c>
      <c r="J14" s="40">
        <v>192081097.77839002</v>
      </c>
      <c r="K14" s="21">
        <f t="shared" si="4"/>
        <v>1305147009.0239863</v>
      </c>
      <c r="L14" s="21">
        <f>967695569.169556+15138838.17/1.9558-2402850.3/1.9558-2743.54/1.9558+25217716.69/1.9558+26840232.12/1.9558+106124639.93/1.9558+25930180.74/1.9558</f>
        <v>1068342881.6810602</v>
      </c>
      <c r="M14" s="21">
        <v>924831926.42999995</v>
      </c>
      <c r="N14" s="22"/>
      <c r="O14" s="22"/>
      <c r="P14" s="22"/>
      <c r="Q14" s="41"/>
      <c r="R14" s="22"/>
      <c r="S14" s="24"/>
      <c r="T14" s="22"/>
    </row>
    <row r="15" spans="1:21" s="37" customFormat="1" ht="29.25" customHeight="1" x14ac:dyDescent="0.25">
      <c r="A15" s="42" t="s">
        <v>8</v>
      </c>
      <c r="B15" s="19" t="s">
        <v>3</v>
      </c>
      <c r="C15" s="21">
        <f>996896918+173640925+36375789</f>
        <v>1206913632</v>
      </c>
      <c r="D15" s="21">
        <v>164909543</v>
      </c>
      <c r="E15" s="21">
        <f>+C15+D15</f>
        <v>1371823175</v>
      </c>
      <c r="F15" s="21">
        <v>222903094.41999999</v>
      </c>
      <c r="G15" s="21">
        <v>950946149.95000005</v>
      </c>
      <c r="H15" s="21">
        <f t="shared" si="3"/>
        <v>1173849244.3700001</v>
      </c>
      <c r="I15" s="43">
        <v>1112046309.4396782</v>
      </c>
      <c r="J15" s="43">
        <v>155052015.25591922</v>
      </c>
      <c r="K15" s="21">
        <f t="shared" si="4"/>
        <v>1267098324.6955974</v>
      </c>
      <c r="L15" s="21">
        <f>1117502500.59107+82251884.29/1.9558-435626.68/1.9558+18166372.34/1.9558+62371629.32/1.9558+45052240.24/1.9558+35428170.7/1.9558</f>
        <v>1241663800.4223413</v>
      </c>
      <c r="M15" s="21">
        <v>1069359136.97</v>
      </c>
      <c r="N15" s="22"/>
      <c r="O15" s="22"/>
      <c r="P15" s="22"/>
      <c r="R15" s="22"/>
      <c r="S15" s="24"/>
      <c r="T15" s="24"/>
    </row>
    <row r="16" spans="1:21" s="37" customFormat="1" ht="43.15" customHeight="1" x14ac:dyDescent="0.25">
      <c r="A16" s="18" t="s">
        <v>20</v>
      </c>
      <c r="B16" s="19" t="s">
        <v>3</v>
      </c>
      <c r="C16" s="21">
        <f>1428375935+15000000</f>
        <v>1443375935</v>
      </c>
      <c r="D16" s="21">
        <f>218481923+1</f>
        <v>218481924</v>
      </c>
      <c r="E16" s="21">
        <f t="shared" si="5"/>
        <v>1661857859</v>
      </c>
      <c r="F16" s="21">
        <v>222667669.54624999</v>
      </c>
      <c r="G16" s="21">
        <v>1067104460.9699997</v>
      </c>
      <c r="H16" s="21">
        <f>F16+G16</f>
        <v>1289772130.5162497</v>
      </c>
      <c r="I16" s="20">
        <f>1135591399.92562+127627871.537915+30246915.1204348</f>
        <v>1293466186.5839698</v>
      </c>
      <c r="J16" s="40">
        <v>200398482.33981457</v>
      </c>
      <c r="K16" s="21">
        <f>I16+J16</f>
        <v>1493864668.9237845</v>
      </c>
      <c r="L16" s="21">
        <f>1332505528.62955-3397233.47/1.9558+6211503.72/1.9558+7875923.01/1.9558+13198256.08/1.9558+179984792.97/1.9558</f>
        <v>1436745861.1328733</v>
      </c>
      <c r="M16" s="21">
        <v>1277276995.76</v>
      </c>
      <c r="N16" s="22"/>
      <c r="O16" s="22"/>
      <c r="P16" s="22"/>
      <c r="R16" s="22"/>
      <c r="S16" s="24"/>
      <c r="T16" s="22"/>
    </row>
    <row r="17" spans="1:20" s="37" customFormat="1" ht="29.25" customHeight="1" x14ac:dyDescent="0.2">
      <c r="A17" s="44" t="s">
        <v>14</v>
      </c>
      <c r="B17" s="19" t="s">
        <v>3</v>
      </c>
      <c r="C17" s="21">
        <v>102000000</v>
      </c>
      <c r="D17" s="21">
        <v>0</v>
      </c>
      <c r="E17" s="21">
        <f t="shared" si="5"/>
        <v>102000000</v>
      </c>
      <c r="F17" s="21">
        <v>6502500</v>
      </c>
      <c r="G17" s="21">
        <v>95497500</v>
      </c>
      <c r="H17" s="21">
        <f t="shared" si="3"/>
        <v>102000000</v>
      </c>
      <c r="I17" s="20">
        <v>102000000</v>
      </c>
      <c r="J17" s="40">
        <v>0</v>
      </c>
      <c r="K17" s="21">
        <f t="shared" si="4"/>
        <v>102000000</v>
      </c>
      <c r="L17" s="21">
        <f>102001564.57</f>
        <v>102001564.56999999</v>
      </c>
      <c r="M17" s="21">
        <v>102001564.57460579</v>
      </c>
      <c r="N17" s="22"/>
      <c r="O17" s="22"/>
      <c r="P17" s="22"/>
      <c r="R17" s="22"/>
      <c r="S17" s="22"/>
      <c r="T17" s="22"/>
    </row>
    <row r="18" spans="1:20" s="37" customFormat="1" ht="29.25" customHeight="1" x14ac:dyDescent="0.25">
      <c r="A18" s="18" t="s">
        <v>15</v>
      </c>
      <c r="B18" s="19" t="s">
        <v>3</v>
      </c>
      <c r="C18" s="21">
        <v>238398862</v>
      </c>
      <c r="D18" s="21">
        <v>42070389</v>
      </c>
      <c r="E18" s="21">
        <f t="shared" si="5"/>
        <v>280469251</v>
      </c>
      <c r="F18" s="21">
        <v>31092785.035</v>
      </c>
      <c r="G18" s="21">
        <v>172054794.97</v>
      </c>
      <c r="H18" s="21">
        <f t="shared" si="3"/>
        <v>203147580.005</v>
      </c>
      <c r="I18" s="20">
        <v>206845853.92731738</v>
      </c>
      <c r="J18" s="40">
        <v>36502209.516585417</v>
      </c>
      <c r="K18" s="21">
        <f t="shared" si="4"/>
        <v>243348063.44390279</v>
      </c>
      <c r="L18" s="21">
        <f>205642205.901344+8397116.92/1.9558-625400.94/1.9558+5434747.07/1.9558+6633566.45/1.9558+3881634.98/1.9558+12160050.49/1.9558</f>
        <v>223988516.85849708</v>
      </c>
      <c r="M18" s="21">
        <v>167880273.15000001</v>
      </c>
      <c r="N18" s="22"/>
      <c r="O18" s="22"/>
      <c r="P18" s="22"/>
      <c r="R18" s="22"/>
      <c r="S18" s="24"/>
      <c r="T18" s="22"/>
    </row>
    <row r="19" spans="1:20" s="37" customFormat="1" ht="46.15" customHeight="1" x14ac:dyDescent="0.25">
      <c r="A19" s="18" t="s">
        <v>16</v>
      </c>
      <c r="B19" s="19" t="s">
        <v>3</v>
      </c>
      <c r="C19" s="21">
        <f>104815264+19940383+18624211</f>
        <v>143379858</v>
      </c>
      <c r="D19" s="21">
        <v>18496812</v>
      </c>
      <c r="E19" s="21">
        <f t="shared" si="5"/>
        <v>161876670</v>
      </c>
      <c r="F19" s="21">
        <v>13723121.170000002</v>
      </c>
      <c r="G19" s="21">
        <v>129656736.82999995</v>
      </c>
      <c r="H19" s="21">
        <f t="shared" si="3"/>
        <v>143379857.99999994</v>
      </c>
      <c r="I19" s="20">
        <f>105838571.607116+35710296.7129045</f>
        <v>141548868.3200205</v>
      </c>
      <c r="J19" s="40">
        <v>18677394.989490975</v>
      </c>
      <c r="K19" s="21">
        <f>I19+J19</f>
        <v>160226263.30951148</v>
      </c>
      <c r="L19" s="21">
        <f>154698959.110356+9610218.9/1.9558-186144.28/1.9558+1379659.02/1.9558</f>
        <v>160222905.13755718</v>
      </c>
      <c r="M19" s="21">
        <v>143075804.25999999</v>
      </c>
      <c r="N19" s="45"/>
      <c r="O19" s="45"/>
      <c r="P19" s="45"/>
      <c r="R19" s="45"/>
      <c r="S19" s="24"/>
      <c r="T19" s="22"/>
    </row>
    <row r="20" spans="1:20" s="23" customFormat="1" ht="36" customHeight="1" x14ac:dyDescent="0.2">
      <c r="A20" s="46" t="s">
        <v>4</v>
      </c>
      <c r="B20" s="47"/>
      <c r="C20" s="20">
        <f>+C5+C8+C11+C14+C15+C16+C17+C18+C19</f>
        <v>8067697605</v>
      </c>
      <c r="D20" s="20">
        <f>+D5+D8+D11+D14+D15+D16+D17+D18+D19</f>
        <v>1293049659</v>
      </c>
      <c r="E20" s="20">
        <f>+C20+D20</f>
        <v>9360747264</v>
      </c>
      <c r="F20" s="20">
        <f t="shared" ref="F20:M20" si="6">+F5+F8+F11+F14+F15+F16+F17+F18+F19</f>
        <v>1103794815.62625</v>
      </c>
      <c r="G20" s="20">
        <f t="shared" si="6"/>
        <v>5318716953.8999996</v>
      </c>
      <c r="H20" s="20">
        <f t="shared" si="6"/>
        <v>6422511769.5262499</v>
      </c>
      <c r="I20" s="21">
        <f t="shared" si="6"/>
        <v>6603405625.4651623</v>
      </c>
      <c r="J20" s="21">
        <f t="shared" si="6"/>
        <v>1060473066.6671106</v>
      </c>
      <c r="K20" s="21">
        <f t="shared" si="6"/>
        <v>7663878692.1322718</v>
      </c>
      <c r="L20" s="20">
        <f>+L5+L8+L11+L14+L15+L16+L17+L18+L19</f>
        <v>6975273094.0979424</v>
      </c>
      <c r="M20" s="20">
        <f t="shared" si="6"/>
        <v>5871679582.4646063</v>
      </c>
      <c r="N20" s="22"/>
      <c r="O20" s="22"/>
      <c r="P20" s="22"/>
      <c r="R20" s="22"/>
      <c r="S20" s="22"/>
      <c r="T20" s="22"/>
    </row>
    <row r="21" spans="1:20" s="23" customFormat="1" ht="36" hidden="1" customHeight="1" x14ac:dyDescent="0.2">
      <c r="A21" s="48" t="s">
        <v>21</v>
      </c>
      <c r="B21" s="49"/>
      <c r="C21" s="49"/>
      <c r="D21" s="49"/>
      <c r="E21" s="50"/>
      <c r="F21" s="50"/>
      <c r="G21" s="50"/>
      <c r="H21" s="51"/>
      <c r="I21" s="52">
        <v>5313111035</v>
      </c>
      <c r="J21" s="51">
        <v>863951362</v>
      </c>
      <c r="K21" s="51">
        <v>6177062397</v>
      </c>
      <c r="L21" s="53">
        <v>5210023103.3623095</v>
      </c>
      <c r="M21" s="54"/>
    </row>
    <row r="22" spans="1:20" s="23" customFormat="1" ht="36" hidden="1" customHeight="1" x14ac:dyDescent="0.2">
      <c r="A22" s="46" t="s">
        <v>4</v>
      </c>
      <c r="B22" s="47"/>
      <c r="C22" s="20">
        <v>8050824063</v>
      </c>
      <c r="D22" s="20">
        <v>1299138290</v>
      </c>
      <c r="E22" s="20">
        <v>9349962353</v>
      </c>
      <c r="F22" s="20">
        <v>1029065929.5862501</v>
      </c>
      <c r="G22" s="20">
        <v>4635435304.6800003</v>
      </c>
      <c r="H22" s="20">
        <v>5664501234.2662497</v>
      </c>
      <c r="I22" s="21">
        <v>5870050430.1817675</v>
      </c>
      <c r="J22" s="21">
        <v>950886002.71392274</v>
      </c>
      <c r="K22" s="21">
        <v>6820936432.8956909</v>
      </c>
      <c r="L22" s="20">
        <v>5994533434.5161791</v>
      </c>
      <c r="M22" s="20">
        <v>4519771174.5246067</v>
      </c>
    </row>
    <row r="23" spans="1:20" s="23" customFormat="1" ht="27" customHeight="1" x14ac:dyDescent="0.2">
      <c r="A23" s="1"/>
      <c r="B23" s="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</row>
    <row r="24" spans="1:20" s="23" customFormat="1" ht="29.25" customHeight="1" x14ac:dyDescent="0.2">
      <c r="A24" s="1"/>
      <c r="B24" s="1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S24" s="22">
        <f>+S20-S23</f>
        <v>0</v>
      </c>
    </row>
    <row r="25" spans="1:20" s="23" customFormat="1" ht="29.25" customHeight="1" x14ac:dyDescent="0.2">
      <c r="A25" s="1"/>
      <c r="B25" s="1"/>
      <c r="C25" s="56"/>
      <c r="D25" s="51"/>
      <c r="E25" s="51"/>
      <c r="F25" s="51"/>
      <c r="G25" s="51"/>
      <c r="H25" s="51"/>
      <c r="I25" s="51"/>
      <c r="J25" s="51"/>
      <c r="K25" s="51"/>
      <c r="L25" s="55"/>
      <c r="M25" s="55"/>
      <c r="P25" s="22"/>
    </row>
    <row r="26" spans="1:20" s="23" customFormat="1" ht="29.25" customHeight="1" x14ac:dyDescent="0.2">
      <c r="A26" s="1"/>
      <c r="B26" s="1"/>
      <c r="C26" s="56"/>
      <c r="D26" s="51"/>
      <c r="E26" s="51"/>
      <c r="F26" s="51"/>
      <c r="G26" s="51"/>
      <c r="H26" s="51"/>
      <c r="I26" s="51"/>
      <c r="J26" s="51"/>
      <c r="K26" s="51"/>
      <c r="L26" s="55"/>
      <c r="M26" s="55"/>
    </row>
    <row r="27" spans="1:20" s="23" customFormat="1" ht="29.25" customHeight="1" x14ac:dyDescent="0.2">
      <c r="A27" s="1"/>
      <c r="B27" s="1"/>
      <c r="C27" s="56"/>
      <c r="D27" s="51"/>
      <c r="E27" s="51"/>
      <c r="F27" s="51"/>
      <c r="G27" s="51"/>
      <c r="H27" s="51"/>
      <c r="I27" s="51"/>
      <c r="J27" s="51"/>
      <c r="K27" s="51"/>
      <c r="L27" s="55"/>
      <c r="M27" s="55"/>
    </row>
    <row r="28" spans="1:20" x14ac:dyDescent="0.25">
      <c r="B28" s="1"/>
      <c r="C28" s="56"/>
      <c r="D28" s="51"/>
      <c r="E28" s="51"/>
      <c r="F28" s="51"/>
      <c r="G28" s="51"/>
      <c r="H28" s="51"/>
      <c r="I28" s="57"/>
      <c r="J28" s="51"/>
      <c r="K28" s="51"/>
      <c r="L28" s="55"/>
      <c r="M28" s="55"/>
    </row>
    <row r="29" spans="1:20" x14ac:dyDescent="0.25">
      <c r="K29" s="59"/>
    </row>
    <row r="30" spans="1:20" x14ac:dyDescent="0.25">
      <c r="K30" s="59"/>
    </row>
    <row r="31" spans="1:20" x14ac:dyDescent="0.25">
      <c r="K31" s="59"/>
    </row>
    <row r="32" spans="1:20" x14ac:dyDescent="0.25">
      <c r="K32" s="59"/>
    </row>
    <row r="33" spans="2:11" x14ac:dyDescent="0.25">
      <c r="B33" s="31"/>
      <c r="C33" s="31"/>
      <c r="D33" s="31"/>
      <c r="E33" s="31"/>
      <c r="F33" s="31"/>
      <c r="G33" s="31"/>
      <c r="H33" s="31"/>
      <c r="K33" s="59"/>
    </row>
    <row r="835" spans="23:23" x14ac:dyDescent="0.25">
      <c r="W835" s="31">
        <f>+V835-Q835</f>
        <v>0</v>
      </c>
    </row>
  </sheetData>
  <mergeCells count="15">
    <mergeCell ref="A22:B22"/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2019-08-07T11:48:05Z</cp:lastPrinted>
  <dcterms:created xsi:type="dcterms:W3CDTF">2007-11-29T09:10:22Z</dcterms:created>
  <dcterms:modified xsi:type="dcterms:W3CDTF">2023-10-17T11:46:37Z</dcterms:modified>
</cp:coreProperties>
</file>