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info_EUR_BUL'!$A$1:$M$22</definedName>
  </definedNames>
  <calcPr calcId="162913"/>
</workbook>
</file>

<file path=xl/sharedStrings.xml><?xml version="1.0" encoding="utf-8"?>
<sst xmlns="http://schemas.openxmlformats.org/spreadsheetml/2006/main" count="47" uniqueCount="29">
  <si>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</si>
  <si>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</si>
  <si>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</si>
  <si>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</si>
  <si>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</si>
  <si>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</si>
  <si>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</si>
  <si>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</si>
  <si>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</si>
  <si>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</si>
  <si>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</si>
  <si>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</si>
  <si>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</si>
  <si>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</si>
  <si>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</si>
  <si>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</si>
  <si>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</si>
  <si>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</si>
  <si>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</si>
  <si>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</si>
  <si>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</si>
  <si>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</si>
  <si>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получените средства от ЕК като предварително финансиране към 30.04.2023</t>
  </si>
  <si>
    <t>Получени средства от ЕК на основание изпратени заявления за плащане към 30.04.2023</t>
  </si>
  <si>
    <t>Общо получени средства от ЕК към 30.04.2023</t>
  </si>
  <si>
    <t>Платено към 30.04.2023</t>
  </si>
  <si>
    <t>Общо платено към 30.04.2023</t>
  </si>
  <si>
    <t>Обща сума на публичните разходи, декларирани пред ЕК със Заявления за плащане 
към 30.04.2023</t>
  </si>
  <si>
    <t>Обща сума на публичните разходи, сертифицрани пред ЕК с Годишни счетоводни отчети 
към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</si>
</sst>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  <numFmt numFmtId="173" formatCode="_-* #,##0.0000\ [$€-1]_-;\-* #,##0.0000\ [$€-1]_-;_-* &quot;-&quot;\ [$€-1]_-;_-@_-"/>
  </numFmts>
  <fonts count="11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/>
    <xf numFmtId="169" fontId="6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3" fontId="3" fillId="0" borderId="1" xfId="18" applyNumberFormat="1" applyFont="1" applyFill="1" applyBorder="1" applyAlignment="1">
      <alignment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71" fontId="7" fillId="0" borderId="1" xfId="18" applyNumberFormat="1" applyFont="1" applyFill="1" applyBorder="1" applyAlignment="1">
      <alignment horizontal="right" vertical="center"/>
    </xf>
    <xf numFmtId="171" fontId="0" fillId="0" borderId="1" xfId="18" applyNumberFormat="1" applyFont="1" applyFill="1" applyBorder="1" applyAlignment="1">
      <alignment horizontal="right" vertical="center"/>
    </xf>
    <xf numFmtId="167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9" fontId="3" fillId="0" borderId="1" xfId="18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vertical="center"/>
    </xf>
    <xf numFmtId="171" fontId="4" fillId="0" borderId="1" xfId="18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vertical="center"/>
    </xf>
    <xf numFmtId="167" fontId="6" fillId="0" borderId="1" xfId="1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5" fontId="2" fillId="0" borderId="0" xfId="18" applyFont="1" applyFill="1"/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3" fontId="3" fillId="0" borderId="0" xfId="16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horizontal="center" vertical="center"/>
    </xf>
    <xf numFmtId="167" fontId="10" fillId="0" borderId="0" xfId="16" applyNumberFormat="1" applyFont="1" applyFill="1" applyBorder="1" applyAlignment="1">
      <alignment horizontal="center" vertical="center" wrapText="1"/>
    </xf>
    <xf numFmtId="169" fontId="2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8" fontId="3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5"/>
  <sheetViews>
    <sheetView tabSelected="1" view="pageBreakPreview" zoomScale="85" zoomScaleSheetLayoutView="85" workbookViewId="0" topLeftCell="A1">
      <pane xSplit="1" ySplit="3" topLeftCell="I4" activePane="bottomRight" state="frozen"/>
      <selection pane="topRight" activeCell="B1" sqref="B1"/>
      <selection pane="bottomLeft" activeCell="A4" sqref="A4"/>
      <selection pane="bottomRight" activeCell="G24" sqref="G24"/>
    </sheetView>
  </sheetViews>
  <sheetFormatPr defaultColWidth="9.140625" defaultRowHeight="12.75"/>
  <cols>
    <col min="1" max="1" width="37.8515625" style="29" customWidth="1"/>
    <col min="2" max="2" width="7.8515625" style="42" customWidth="1"/>
    <col min="3" max="3" width="18.00390625" style="42" customWidth="1"/>
    <col min="4" max="4" width="16.28125" style="42" customWidth="1"/>
    <col min="5" max="5" width="20.7109375" style="42" customWidth="1"/>
    <col min="6" max="6" width="19.140625" style="42" customWidth="1"/>
    <col min="7" max="7" width="18.7109375" style="42" customWidth="1"/>
    <col min="8" max="8" width="17.00390625" style="42" customWidth="1"/>
    <col min="9" max="9" width="16.421875" style="29" customWidth="1"/>
    <col min="10" max="10" width="16.28125" style="29" customWidth="1"/>
    <col min="11" max="11" width="18.140625" style="29" customWidth="1"/>
    <col min="12" max="12" width="22.140625" style="29" customWidth="1"/>
    <col min="13" max="13" width="21.7109375" style="29" customWidth="1"/>
    <col min="14" max="14" width="9.140625" style="29" customWidth="1"/>
    <col min="15" max="15" width="10.421875" style="29" bestFit="1" customWidth="1"/>
    <col min="16" max="16" width="12.8515625" style="29" customWidth="1"/>
    <col min="17" max="16384" width="9.140625" style="29" customWidth="1"/>
  </cols>
  <sheetData>
    <row r="1" spans="1:8" s="21" customFormat="1" ht="11.25" customHeight="1">
      <c r="A1" s="19"/>
      <c r="B1" s="19"/>
      <c r="C1" s="20"/>
      <c r="D1" s="20"/>
      <c r="E1" s="20"/>
      <c r="F1" s="20"/>
      <c r="G1" s="20"/>
      <c r="H1" s="20"/>
    </row>
    <row r="2" spans="1:13" s="22" customFormat="1" ht="12.75" customHeight="1">
      <c r="A2" s="51" t="s">
        <v>0</v>
      </c>
      <c r="B2" s="51" t="s">
        <v>1</v>
      </c>
      <c r="C2" s="49" t="s">
        <v>17</v>
      </c>
      <c r="D2" s="54" t="s">
        <v>18</v>
      </c>
      <c r="E2" s="49" t="s">
        <v>19</v>
      </c>
      <c r="F2" s="49" t="s">
        <v>22</v>
      </c>
      <c r="G2" s="49" t="s">
        <v>23</v>
      </c>
      <c r="H2" s="49" t="s">
        <v>24</v>
      </c>
      <c r="I2" s="56" t="s">
        <v>25</v>
      </c>
      <c r="J2" s="57"/>
      <c r="K2" s="49" t="s">
        <v>26</v>
      </c>
      <c r="L2" s="49" t="s">
        <v>27</v>
      </c>
      <c r="M2" s="49" t="s">
        <v>28</v>
      </c>
    </row>
    <row r="3" spans="1:13" s="22" customFormat="1" ht="94.5" customHeight="1">
      <c r="A3" s="52"/>
      <c r="B3" s="52"/>
      <c r="C3" s="53"/>
      <c r="D3" s="55"/>
      <c r="E3" s="53"/>
      <c r="F3" s="53"/>
      <c r="G3" s="53"/>
      <c r="H3" s="53"/>
      <c r="I3" s="9" t="s">
        <v>2</v>
      </c>
      <c r="J3" s="9" t="s">
        <v>5</v>
      </c>
      <c r="K3" s="50"/>
      <c r="L3" s="50"/>
      <c r="M3" s="50"/>
    </row>
    <row r="4" spans="1:13" s="22" customFormat="1" ht="18.75" customHeight="1">
      <c r="A4" s="23">
        <v>1</v>
      </c>
      <c r="B4" s="10">
        <v>2</v>
      </c>
      <c r="C4" s="12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2">
        <v>10</v>
      </c>
      <c r="K4" s="12">
        <v>11</v>
      </c>
      <c r="L4" s="12">
        <v>12</v>
      </c>
      <c r="M4" s="12">
        <v>13</v>
      </c>
    </row>
    <row r="5" spans="1:13" s="26" customFormat="1" ht="39.6" customHeight="1">
      <c r="A5" s="24" t="s">
        <v>6</v>
      </c>
      <c r="B5" s="25" t="s">
        <v>3</v>
      </c>
      <c r="C5" s="1">
        <f>C6+C7</f>
        <v>1520755090</v>
      </c>
      <c r="D5" s="1">
        <f>D6+D7</f>
        <v>268368549</v>
      </c>
      <c r="E5" s="1">
        <f>E6+E7</f>
        <v>1789123639</v>
      </c>
      <c r="F5" s="1">
        <f aca="true" t="shared" si="0" ref="F5:M5">F6+F7</f>
        <v>176293590.60999998</v>
      </c>
      <c r="G5" s="1">
        <f t="shared" si="0"/>
        <v>868053341.9799999</v>
      </c>
      <c r="H5" s="1">
        <f t="shared" si="0"/>
        <v>1044346932.5899999</v>
      </c>
      <c r="I5" s="2">
        <f>+I6+I7</f>
        <v>1051049289.5696535</v>
      </c>
      <c r="J5" s="2">
        <f>+J6+J7</f>
        <v>185479286.39464474</v>
      </c>
      <c r="K5" s="1">
        <f>K6+K7</f>
        <v>1236528575.9642982</v>
      </c>
      <c r="L5" s="2">
        <f>L6+L7</f>
        <v>1126937190.9213424</v>
      </c>
      <c r="M5" s="1">
        <f t="shared" si="0"/>
        <v>993012301.26</v>
      </c>
    </row>
    <row r="6" spans="1:13" ht="29.25" customHeight="1">
      <c r="A6" s="27" t="s">
        <v>9</v>
      </c>
      <c r="B6" s="28" t="s">
        <v>3</v>
      </c>
      <c r="C6" s="3">
        <v>438611756</v>
      </c>
      <c r="D6" s="3">
        <v>77402076</v>
      </c>
      <c r="E6" s="4">
        <f>+C6+D6</f>
        <v>516013832</v>
      </c>
      <c r="F6" s="5">
        <v>61510576.30375</v>
      </c>
      <c r="G6" s="4">
        <v>364939930.2799999</v>
      </c>
      <c r="H6" s="4">
        <f>F6+G6</f>
        <v>426450506.5837499</v>
      </c>
      <c r="I6" s="5">
        <v>408949683.84004307</v>
      </c>
      <c r="J6" s="13">
        <v>72167591.26588994</v>
      </c>
      <c r="K6" s="4">
        <f>+I6+J6</f>
        <v>481117275.105933</v>
      </c>
      <c r="L6" s="4">
        <f>477609243.442335-2378.41/1.9558+1490687.54/1.9558</f>
        <v>478370215.4895791</v>
      </c>
      <c r="M6" s="4">
        <v>471380477.5</v>
      </c>
    </row>
    <row r="7" spans="1:13" ht="29.25" customHeight="1">
      <c r="A7" s="27" t="s">
        <v>10</v>
      </c>
      <c r="B7" s="28" t="s">
        <v>3</v>
      </c>
      <c r="C7" s="3">
        <v>1082143334</v>
      </c>
      <c r="D7" s="3">
        <v>190966473</v>
      </c>
      <c r="E7" s="4">
        <f>+C7+D7</f>
        <v>1273109807</v>
      </c>
      <c r="F7" s="5">
        <v>114783014.30624999</v>
      </c>
      <c r="G7" s="4">
        <v>503113411.7</v>
      </c>
      <c r="H7" s="4">
        <f>F7+G7</f>
        <v>617896426.00625</v>
      </c>
      <c r="I7" s="5">
        <v>642099605.7296104</v>
      </c>
      <c r="J7" s="13">
        <v>113311695.1287548</v>
      </c>
      <c r="K7" s="4">
        <f>+I7+J7</f>
        <v>755411300.8583653</v>
      </c>
      <c r="L7" s="4">
        <f>647654505.792741-1172981.32/1.9558+2957589.44/1.9558</f>
        <v>648566975.4317633</v>
      </c>
      <c r="M7" s="4">
        <v>521631823.76</v>
      </c>
    </row>
    <row r="8" spans="1:15" s="26" customFormat="1" ht="29.25" customHeight="1">
      <c r="A8" s="24" t="s">
        <v>7</v>
      </c>
      <c r="B8" s="25" t="s">
        <v>3</v>
      </c>
      <c r="C8" s="1">
        <f>C9+C10</f>
        <v>1474466160</v>
      </c>
      <c r="D8" s="1">
        <f aca="true" t="shared" si="1" ref="D8:K8">D9+D10</f>
        <v>260199914</v>
      </c>
      <c r="E8" s="1">
        <f>E9+E10</f>
        <v>1734666074</v>
      </c>
      <c r="F8" s="1">
        <f t="shared" si="1"/>
        <v>147558105.94125</v>
      </c>
      <c r="G8" s="1">
        <f t="shared" si="1"/>
        <v>760830764.75</v>
      </c>
      <c r="H8" s="1">
        <f>H9+H10</f>
        <v>908388870.6912501</v>
      </c>
      <c r="I8" s="2">
        <f>+I9+I10</f>
        <v>968233998.6390972</v>
      </c>
      <c r="J8" s="2">
        <f>+J9+J10</f>
        <v>170864823.28925243</v>
      </c>
      <c r="K8" s="1">
        <f t="shared" si="1"/>
        <v>1139098821.9283497</v>
      </c>
      <c r="L8" s="2">
        <f>L9+L10</f>
        <v>946579225.4991354</v>
      </c>
      <c r="M8" s="1">
        <f>M9+M10</f>
        <v>785579840.74</v>
      </c>
      <c r="O8" s="30"/>
    </row>
    <row r="9" spans="1:13" ht="29.25" customHeight="1">
      <c r="A9" s="27" t="s">
        <v>9</v>
      </c>
      <c r="B9" s="28" t="s">
        <v>3</v>
      </c>
      <c r="C9" s="3">
        <v>349712078</v>
      </c>
      <c r="D9" s="3">
        <v>61713898</v>
      </c>
      <c r="E9" s="4">
        <f>+C9+D9</f>
        <v>411425976</v>
      </c>
      <c r="F9" s="5">
        <v>36031152.32875</v>
      </c>
      <c r="G9" s="4">
        <v>183726894.56</v>
      </c>
      <c r="H9" s="4">
        <f>F9+G9</f>
        <v>219758046.88875002</v>
      </c>
      <c r="I9" s="5">
        <v>211870249.21882743</v>
      </c>
      <c r="J9" s="13">
        <v>37388867.509204835</v>
      </c>
      <c r="K9" s="4">
        <f>I9+J9</f>
        <v>249259116.72803226</v>
      </c>
      <c r="L9" s="4">
        <f>204560617.590967-2059817.82/1.9558</f>
        <v>203507433.30832052</v>
      </c>
      <c r="M9" s="4">
        <v>158566903.72</v>
      </c>
    </row>
    <row r="10" spans="1:13" ht="29.25" customHeight="1">
      <c r="A10" s="27" t="s">
        <v>10</v>
      </c>
      <c r="B10" s="28" t="s">
        <v>3</v>
      </c>
      <c r="C10" s="3">
        <v>1124754082</v>
      </c>
      <c r="D10" s="3">
        <v>198486016</v>
      </c>
      <c r="E10" s="4">
        <f>+C10+D10</f>
        <v>1323240098</v>
      </c>
      <c r="F10" s="5">
        <v>111526953.6125</v>
      </c>
      <c r="G10" s="7">
        <v>577103870.19</v>
      </c>
      <c r="H10" s="4">
        <f>F10+G10</f>
        <v>688630823.8025</v>
      </c>
      <c r="I10" s="5">
        <v>756363749.4202697</v>
      </c>
      <c r="J10" s="13">
        <v>133475955.7800476</v>
      </c>
      <c r="K10" s="4">
        <f>I10+J10</f>
        <v>889839705.2003174</v>
      </c>
      <c r="L10" s="4">
        <f>745716493.755392-5172507.32/1.9558</f>
        <v>743071792.1908149</v>
      </c>
      <c r="M10" s="4">
        <v>627012937.02</v>
      </c>
    </row>
    <row r="11" spans="1:13" s="26" customFormat="1" ht="27.75" customHeight="1">
      <c r="A11" s="24" t="s">
        <v>13</v>
      </c>
      <c r="B11" s="25" t="s">
        <v>3</v>
      </c>
      <c r="C11" s="1">
        <f>C12+C13</f>
        <v>595110177</v>
      </c>
      <c r="D11" s="1">
        <f aca="true" t="shared" si="2" ref="D11:M11">D12+D13</f>
        <v>95133839</v>
      </c>
      <c r="E11" s="1">
        <f t="shared" si="2"/>
        <v>690244016</v>
      </c>
      <c r="F11" s="1">
        <f t="shared" si="2"/>
        <v>78731164.9075</v>
      </c>
      <c r="G11" s="1">
        <f t="shared" si="2"/>
        <v>373125498.84000003</v>
      </c>
      <c r="H11" s="1">
        <f t="shared" si="2"/>
        <v>451856663.74750006</v>
      </c>
      <c r="I11" s="2">
        <f>+I12+I13</f>
        <v>500721517.7491337</v>
      </c>
      <c r="J11" s="2">
        <f>+J12+J13</f>
        <v>81524981.46530429</v>
      </c>
      <c r="K11" s="1">
        <f t="shared" si="2"/>
        <v>582246499.2144381</v>
      </c>
      <c r="L11" s="2">
        <f>L12+L13</f>
        <v>480704770.75068593</v>
      </c>
      <c r="M11" s="1">
        <f t="shared" si="2"/>
        <v>408661739.32</v>
      </c>
    </row>
    <row r="12" spans="1:13" s="31" customFormat="1" ht="29.25" customHeight="1">
      <c r="A12" s="27" t="s">
        <v>9</v>
      </c>
      <c r="B12" s="28" t="s">
        <v>3</v>
      </c>
      <c r="C12" s="3">
        <v>186989211</v>
      </c>
      <c r="D12" s="3">
        <v>32998097</v>
      </c>
      <c r="E12" s="4">
        <f>+C12+D12</f>
        <v>219987308</v>
      </c>
      <c r="F12" s="4">
        <v>20725274.9975</v>
      </c>
      <c r="G12" s="7">
        <v>86364557.78999999</v>
      </c>
      <c r="H12" s="4">
        <f aca="true" t="shared" si="3" ref="H12:H19">F12+G12</f>
        <v>107089832.7875</v>
      </c>
      <c r="I12" s="14">
        <v>126316403.9320738</v>
      </c>
      <c r="J12" s="15">
        <v>22291130.10566008</v>
      </c>
      <c r="K12" s="4">
        <f aca="true" t="shared" si="4" ref="K12:K18">I12+J12</f>
        <v>148607534.03773388</v>
      </c>
      <c r="L12" s="11">
        <f>107546393.822339-786940.5/1.9558+8556846.49/1.9558</f>
        <v>111519144.60974059</v>
      </c>
      <c r="M12" s="11">
        <v>93493944.83</v>
      </c>
    </row>
    <row r="13" spans="1:13" s="26" customFormat="1" ht="29.25" customHeight="1">
      <c r="A13" s="27" t="s">
        <v>11</v>
      </c>
      <c r="B13" s="28" t="s">
        <v>3</v>
      </c>
      <c r="C13" s="3">
        <f>352102522+56018444</f>
        <v>408120966</v>
      </c>
      <c r="D13" s="3">
        <v>62135742</v>
      </c>
      <c r="E13" s="4">
        <f aca="true" t="shared" si="5" ref="E13:E19">+C13+D13</f>
        <v>470256708</v>
      </c>
      <c r="F13" s="4">
        <v>58005889.910000004</v>
      </c>
      <c r="G13" s="16">
        <v>286760941.0500001</v>
      </c>
      <c r="H13" s="4">
        <f t="shared" si="3"/>
        <v>344766830.9600001</v>
      </c>
      <c r="I13" s="14">
        <f>335658491.037984+38746622.7790759</f>
        <v>374405113.81705993</v>
      </c>
      <c r="J13" s="17">
        <v>59233851.35964421</v>
      </c>
      <c r="K13" s="4">
        <f>I13+J13</f>
        <v>433638965.17670417</v>
      </c>
      <c r="L13" s="4">
        <f>360184717.433511-20340.5/1.9558-16346.1/1.9558+17640663.85/1.9558</f>
        <v>369185626.1409454</v>
      </c>
      <c r="M13" s="4">
        <v>315167794.49</v>
      </c>
    </row>
    <row r="14" spans="1:16" s="31" customFormat="1" ht="29.25" customHeight="1">
      <c r="A14" s="24" t="s">
        <v>12</v>
      </c>
      <c r="B14" s="25" t="s">
        <v>3</v>
      </c>
      <c r="C14" s="2">
        <f>1311704793+66095345</f>
        <v>1377800138</v>
      </c>
      <c r="D14" s="2">
        <v>231477320</v>
      </c>
      <c r="E14" s="1">
        <f t="shared" si="5"/>
        <v>1609277458</v>
      </c>
      <c r="F14" s="6">
        <v>170820505.10625002</v>
      </c>
      <c r="G14" s="2">
        <v>761074937.6300002</v>
      </c>
      <c r="H14" s="2">
        <f t="shared" si="3"/>
        <v>931895442.7362503</v>
      </c>
      <c r="I14" s="1">
        <f>998502818.202238+23133241.0434445</f>
        <v>1021636059.2456825</v>
      </c>
      <c r="J14" s="8">
        <v>176206379.68274784</v>
      </c>
      <c r="K14" s="2">
        <f t="shared" si="4"/>
        <v>1197842438.9284303</v>
      </c>
      <c r="L14" s="2">
        <f>967695569.169556+15138838.17/1.9558-2402850.3/1.9558-2743.54/1.9558+25217716.69/1.9558+26840232.12/1.9558</f>
        <v>1000823288.3330697</v>
      </c>
      <c r="M14" s="2">
        <v>924831926.43</v>
      </c>
      <c r="O14" s="32"/>
      <c r="P14" s="32"/>
    </row>
    <row r="15" spans="1:13" s="31" customFormat="1" ht="29.25" customHeight="1">
      <c r="A15" s="33" t="s">
        <v>8</v>
      </c>
      <c r="B15" s="25" t="s">
        <v>3</v>
      </c>
      <c r="C15" s="2">
        <f>996896918+173640925+36375789</f>
        <v>1206913632</v>
      </c>
      <c r="D15" s="2">
        <v>164909543</v>
      </c>
      <c r="E15" s="2">
        <f>+C15+D15</f>
        <v>1371823175</v>
      </c>
      <c r="F15" s="2">
        <v>213668743.45000002</v>
      </c>
      <c r="G15" s="2">
        <v>898637077.56</v>
      </c>
      <c r="H15" s="2">
        <f t="shared" si="3"/>
        <v>1112305821.01</v>
      </c>
      <c r="I15" s="18">
        <v>1083165077.659913</v>
      </c>
      <c r="J15" s="18">
        <v>150413120.52162245</v>
      </c>
      <c r="K15" s="2">
        <f t="shared" si="4"/>
        <v>1233578198.1815355</v>
      </c>
      <c r="L15" s="2">
        <f>1117502500.59107+82251884.29/1.9558-435626.68/1.9558+18166372.34/1.9558+62371629.32/1.9558</f>
        <v>1200514188.5295098</v>
      </c>
      <c r="M15" s="2">
        <v>1069359136.97</v>
      </c>
    </row>
    <row r="16" spans="1:13" s="31" customFormat="1" ht="43.15" customHeight="1">
      <c r="A16" s="24" t="s">
        <v>20</v>
      </c>
      <c r="B16" s="25" t="s">
        <v>3</v>
      </c>
      <c r="C16" s="2">
        <f>1428375935+15000000</f>
        <v>1443375935</v>
      </c>
      <c r="D16" s="2">
        <f>218481923+1</f>
        <v>218481924</v>
      </c>
      <c r="E16" s="2">
        <f t="shared" si="5"/>
        <v>1661857859</v>
      </c>
      <c r="F16" s="2">
        <v>193800150.84625</v>
      </c>
      <c r="G16" s="2">
        <v>1046666077.6799997</v>
      </c>
      <c r="H16" s="2">
        <f>F16+G16</f>
        <v>1240466228.5262496</v>
      </c>
      <c r="I16" s="1">
        <f>1131738051.40019+86164342.6729317+30246915.1204348</f>
        <v>1248149309.1935565</v>
      </c>
      <c r="J16" s="8">
        <v>199718479.65885654</v>
      </c>
      <c r="K16" s="2">
        <f>I16+J16</f>
        <v>1447867788.8524132</v>
      </c>
      <c r="L16" s="2">
        <f>1332505528.62955-3397233.47/1.9558+6211503.72/1.9558</f>
        <v>1333944464.2313497</v>
      </c>
      <c r="M16" s="2">
        <v>1277276995.76</v>
      </c>
    </row>
    <row r="17" spans="1:13" s="31" customFormat="1" ht="29.25" customHeight="1">
      <c r="A17" s="34" t="s">
        <v>14</v>
      </c>
      <c r="B17" s="25" t="s">
        <v>3</v>
      </c>
      <c r="C17" s="2">
        <v>102000000</v>
      </c>
      <c r="D17" s="2">
        <v>0</v>
      </c>
      <c r="E17" s="2">
        <f t="shared" si="5"/>
        <v>102000000</v>
      </c>
      <c r="F17" s="2">
        <v>6502500</v>
      </c>
      <c r="G17" s="2">
        <v>95497500</v>
      </c>
      <c r="H17" s="2">
        <f t="shared" si="3"/>
        <v>102000000</v>
      </c>
      <c r="I17" s="1">
        <v>102000000</v>
      </c>
      <c r="J17" s="8">
        <v>0</v>
      </c>
      <c r="K17" s="2">
        <f t="shared" si="4"/>
        <v>102000000</v>
      </c>
      <c r="L17" s="2">
        <f>102001564.57</f>
        <v>102001564.57</v>
      </c>
      <c r="M17" s="2">
        <v>102001564.5746058</v>
      </c>
    </row>
    <row r="18" spans="1:13" s="31" customFormat="1" ht="29.25" customHeight="1">
      <c r="A18" s="24" t="s">
        <v>15</v>
      </c>
      <c r="B18" s="25" t="s">
        <v>3</v>
      </c>
      <c r="C18" s="2">
        <v>238398862</v>
      </c>
      <c r="D18" s="2">
        <v>42070389</v>
      </c>
      <c r="E18" s="2">
        <f t="shared" si="5"/>
        <v>280469251</v>
      </c>
      <c r="F18" s="2">
        <v>27968047.555</v>
      </c>
      <c r="G18" s="2">
        <v>161059729.49</v>
      </c>
      <c r="H18" s="2">
        <f t="shared" si="3"/>
        <v>189027777.04500002</v>
      </c>
      <c r="I18" s="1">
        <v>189393462.71719176</v>
      </c>
      <c r="J18" s="8">
        <v>33422375.773622073</v>
      </c>
      <c r="K18" s="2">
        <f t="shared" si="4"/>
        <v>222815838.49081382</v>
      </c>
      <c r="L18" s="2">
        <f>205642205.901344+8397116.92/1.9558-625400.94/1.9558+5434747.07/1.9558</f>
        <v>212394666.81248012</v>
      </c>
      <c r="M18" s="2">
        <v>167880273.15</v>
      </c>
    </row>
    <row r="19" spans="1:13" s="31" customFormat="1" ht="46.15" customHeight="1">
      <c r="A19" s="24" t="s">
        <v>16</v>
      </c>
      <c r="B19" s="25" t="s">
        <v>3</v>
      </c>
      <c r="C19" s="2">
        <f>104815264+19940383+18624211</f>
        <v>143379858</v>
      </c>
      <c r="D19" s="2">
        <v>18496812</v>
      </c>
      <c r="E19" s="2">
        <f t="shared" si="5"/>
        <v>161876670</v>
      </c>
      <c r="F19" s="2">
        <v>13723121.170000002</v>
      </c>
      <c r="G19" s="2">
        <v>129656736.82999995</v>
      </c>
      <c r="H19" s="2">
        <f t="shared" si="3"/>
        <v>143379857.99999994</v>
      </c>
      <c r="I19" s="1">
        <f>105333218.356067+35710296.7129045</f>
        <v>141043515.0689715</v>
      </c>
      <c r="J19" s="8">
        <v>18588215.004011773</v>
      </c>
      <c r="K19" s="2">
        <f>I19+J19</f>
        <v>159631730.0729833</v>
      </c>
      <c r="L19" s="2">
        <f>154698959.110356+9610218.9/1.9558-186144.28/1.9558</f>
        <v>159517485.86155757</v>
      </c>
      <c r="M19" s="2">
        <v>143075804.26</v>
      </c>
    </row>
    <row r="20" spans="1:13" s="26" customFormat="1" ht="36" customHeight="1">
      <c r="A20" s="44" t="s">
        <v>4</v>
      </c>
      <c r="B20" s="45"/>
      <c r="C20" s="1">
        <f>+C5+C8+C11+C14+C15+C16+C17+C18+C19</f>
        <v>8102199852</v>
      </c>
      <c r="D20" s="1">
        <f>+D5+D8+D11+D14+D15+D16+D17+D18+D19</f>
        <v>1299138290</v>
      </c>
      <c r="E20" s="1">
        <f>+C20+D20</f>
        <v>9401338142</v>
      </c>
      <c r="F20" s="1">
        <f aca="true" t="shared" si="6" ref="F20:M20">+F5+F8+F11+F14+F15+F16+F17+F18+F19</f>
        <v>1029065929.5862501</v>
      </c>
      <c r="G20" s="1">
        <f t="shared" si="6"/>
        <v>5094601664.759999</v>
      </c>
      <c r="H20" s="1">
        <f t="shared" si="6"/>
        <v>6123667594.346251</v>
      </c>
      <c r="I20" s="2">
        <f t="shared" si="6"/>
        <v>6305392229.8432</v>
      </c>
      <c r="J20" s="2">
        <f t="shared" si="6"/>
        <v>1016217661.790062</v>
      </c>
      <c r="K20" s="2">
        <f t="shared" si="6"/>
        <v>7321609891.633263</v>
      </c>
      <c r="L20" s="1">
        <f>+L5+L8+L11+L14+L15+L16+L17+L18+L19</f>
        <v>6563416845.5091305</v>
      </c>
      <c r="M20" s="1">
        <f t="shared" si="6"/>
        <v>5871679582.464606</v>
      </c>
    </row>
    <row r="21" spans="1:13" s="26" customFormat="1" ht="36" customHeight="1" hidden="1">
      <c r="A21" s="46" t="s">
        <v>21</v>
      </c>
      <c r="B21" s="47"/>
      <c r="C21" s="47"/>
      <c r="D21" s="47"/>
      <c r="E21" s="48"/>
      <c r="F21" s="48"/>
      <c r="G21" s="48"/>
      <c r="H21" s="35"/>
      <c r="I21" s="36">
        <v>5313111035</v>
      </c>
      <c r="J21" s="35">
        <v>863951362</v>
      </c>
      <c r="K21" s="35">
        <v>6177062397</v>
      </c>
      <c r="L21" s="37">
        <v>5210023103.362309</v>
      </c>
      <c r="M21" s="38"/>
    </row>
    <row r="22" spans="1:13" s="26" customFormat="1" ht="36" customHeight="1" hidden="1">
      <c r="A22" s="44" t="s">
        <v>4</v>
      </c>
      <c r="B22" s="45"/>
      <c r="C22" s="1">
        <v>8050824063</v>
      </c>
      <c r="D22" s="1">
        <v>1299138290</v>
      </c>
      <c r="E22" s="1">
        <v>9349962353</v>
      </c>
      <c r="F22" s="1">
        <v>1029065929.5862501</v>
      </c>
      <c r="G22" s="1">
        <v>4635435304.68</v>
      </c>
      <c r="H22" s="1">
        <v>5664501234.26625</v>
      </c>
      <c r="I22" s="2">
        <v>5870050430.181767</v>
      </c>
      <c r="J22" s="2">
        <v>950886002.7139227</v>
      </c>
      <c r="K22" s="2">
        <v>6820936432.895691</v>
      </c>
      <c r="L22" s="1">
        <v>5994533434.516179</v>
      </c>
      <c r="M22" s="1">
        <v>4519771174.524607</v>
      </c>
    </row>
    <row r="23" spans="1:13" s="26" customFormat="1" ht="27" customHeight="1">
      <c r="A23" s="19"/>
      <c r="B23" s="1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26" customFormat="1" ht="29.25" customHeight="1">
      <c r="A24" s="19"/>
      <c r="B24" s="19"/>
      <c r="C24" s="39"/>
      <c r="D24" s="39"/>
      <c r="E24" s="39"/>
      <c r="F24" s="39"/>
      <c r="G24" s="39"/>
      <c r="H24" s="39"/>
      <c r="I24" s="35"/>
      <c r="J24" s="39"/>
      <c r="K24" s="39"/>
      <c r="L24" s="39"/>
      <c r="M24" s="39"/>
    </row>
    <row r="25" spans="1:13" s="26" customFormat="1" ht="29.25" customHeight="1">
      <c r="A25" s="19"/>
      <c r="B25" s="19"/>
      <c r="C25" s="40"/>
      <c r="D25" s="35"/>
      <c r="E25" s="35"/>
      <c r="F25" s="35"/>
      <c r="G25" s="35"/>
      <c r="H25" s="35"/>
      <c r="I25" s="35"/>
      <c r="J25" s="35"/>
      <c r="K25" s="35"/>
      <c r="L25" s="39"/>
      <c r="M25" s="39"/>
    </row>
    <row r="26" spans="1:13" s="26" customFormat="1" ht="29.25" customHeight="1">
      <c r="A26" s="19"/>
      <c r="B26" s="19"/>
      <c r="C26" s="40"/>
      <c r="D26" s="35"/>
      <c r="E26" s="35"/>
      <c r="F26" s="35"/>
      <c r="G26" s="35"/>
      <c r="H26" s="35"/>
      <c r="I26" s="35"/>
      <c r="J26" s="35"/>
      <c r="K26" s="35"/>
      <c r="L26" s="39"/>
      <c r="M26" s="39"/>
    </row>
    <row r="27" spans="1:13" s="26" customFormat="1" ht="29.25" customHeight="1">
      <c r="A27" s="19"/>
      <c r="B27" s="19"/>
      <c r="C27" s="40"/>
      <c r="D27" s="35"/>
      <c r="E27" s="35"/>
      <c r="F27" s="35"/>
      <c r="G27" s="35"/>
      <c r="H27" s="35"/>
      <c r="I27" s="35"/>
      <c r="J27" s="35"/>
      <c r="K27" s="35"/>
      <c r="L27" s="39"/>
      <c r="M27" s="39"/>
    </row>
    <row r="28" spans="2:13" ht="12.75">
      <c r="B28" s="19"/>
      <c r="C28" s="40"/>
      <c r="D28" s="35"/>
      <c r="E28" s="35"/>
      <c r="F28" s="35"/>
      <c r="G28" s="35"/>
      <c r="H28" s="35"/>
      <c r="I28" s="41"/>
      <c r="J28" s="35"/>
      <c r="K28" s="35"/>
      <c r="L28" s="39"/>
      <c r="M28" s="39"/>
    </row>
    <row r="29" ht="12.75">
      <c r="K29" s="43"/>
    </row>
    <row r="30" ht="12.75">
      <c r="K30" s="43"/>
    </row>
    <row r="31" ht="12.75">
      <c r="K31" s="43"/>
    </row>
    <row r="32" ht="12.75">
      <c r="K32" s="43"/>
    </row>
    <row r="33" s="29" customFormat="1" ht="12.75">
      <c r="K33" s="43"/>
    </row>
    <row r="835" ht="12.75">
      <c r="V835" s="29">
        <f>+U835-P835</f>
        <v>0</v>
      </c>
    </row>
  </sheetData>
  <mergeCells count="15">
    <mergeCell ref="A22:B22"/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2019-08-07T11:48:05Z</cp:lastPrinted>
  <dcterms:created xsi:type="dcterms:W3CDTF">2007-11-29T09:10:22Z</dcterms:created>
  <dcterms:modified xsi:type="dcterms:W3CDTF">2023-05-17T12:24:14Z</dcterms:modified>
  <cp:category/>
  <cp:version/>
  <cp:contentType/>
  <cp:contentStatus/>
</cp:coreProperties>
</file>