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3\03.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6" i="5" l="1"/>
  <c r="I14" i="5" l="1"/>
  <c r="I19" i="5" l="1"/>
  <c r="I13" i="5"/>
  <c r="L16" i="5" l="1"/>
  <c r="L13" i="5"/>
  <c r="L10" i="5"/>
  <c r="L9" i="5"/>
  <c r="L12" i="5"/>
  <c r="L7" i="5"/>
  <c r="L6" i="5"/>
  <c r="L14" i="5"/>
  <c r="L19" i="5" l="1"/>
  <c r="L18" i="5"/>
  <c r="L15" i="5" l="1"/>
  <c r="L17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D16" i="5"/>
  <c r="C13" i="5" l="1"/>
  <c r="E15" i="5" l="1"/>
  <c r="E12" i="5" l="1"/>
  <c r="C14" i="5"/>
  <c r="E14" i="5" s="1"/>
  <c r="K19" i="5" l="1"/>
  <c r="J8" i="5" l="1"/>
  <c r="I8" i="5"/>
  <c r="H15" i="5" l="1"/>
  <c r="H16" i="5"/>
  <c r="E7" i="5" l="1"/>
  <c r="K15" i="5" l="1"/>
  <c r="K17" i="5"/>
  <c r="K18" i="5"/>
  <c r="H19" i="5" l="1"/>
  <c r="E19" i="5"/>
  <c r="H18" i="5"/>
  <c r="E18" i="5"/>
  <c r="H17" i="5"/>
  <c r="E17" i="5"/>
  <c r="E16" i="5"/>
  <c r="H14" i="5"/>
  <c r="H13" i="5"/>
  <c r="E13" i="5"/>
  <c r="H12" i="5"/>
  <c r="F11" i="5"/>
  <c r="D11" i="5"/>
  <c r="C11" i="5"/>
  <c r="E10" i="5"/>
  <c r="E9" i="5"/>
  <c r="E8" i="5" s="1"/>
  <c r="G8" i="5"/>
  <c r="F8" i="5"/>
  <c r="D8" i="5"/>
  <c r="C8" i="5"/>
  <c r="E6" i="5"/>
  <c r="E5" i="5" s="1"/>
  <c r="G5" i="5"/>
  <c r="F5" i="5"/>
  <c r="D5" i="5"/>
  <c r="C5" i="5"/>
  <c r="D20" i="5" l="1"/>
  <c r="C20" i="5"/>
  <c r="E20" i="5" s="1"/>
  <c r="F20" i="5"/>
  <c r="H11" i="5"/>
  <c r="E11" i="5"/>
  <c r="H5" i="5"/>
  <c r="G11" i="5"/>
  <c r="G20" i="5" s="1"/>
  <c r="H20" i="5" l="1"/>
  <c r="K10" i="5"/>
  <c r="K9" i="5"/>
  <c r="K8" i="5" l="1"/>
  <c r="K12" i="5"/>
  <c r="J5" i="5" l="1"/>
  <c r="I5" i="5"/>
  <c r="K5" i="5" l="1"/>
  <c r="I11" i="5" l="1"/>
  <c r="K13" i="5"/>
  <c r="K11" i="5" s="1"/>
  <c r="J11" i="5"/>
  <c r="J20" i="5" s="1"/>
  <c r="K16" i="5"/>
  <c r="K14" i="5" l="1"/>
  <c r="I20" i="5"/>
  <c r="K20" i="5" l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<sst xmlns="http://schemas.openxmlformats.org/spreadsheetml/2006/main" count="47" uniqueCount="29">
  <si>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</si>
  <si>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</si>
  <si>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</si>
  <si>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</si>
  <si>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</si>
  <si>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</si>
  <si>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</si>
  <si>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</si>
  <si>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</si>
  <si>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</si>
  <si>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</si>
  <si>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</si>
  <si>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</si>
  <si>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</si>
  <si>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</si>
  <si>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</si>
  <si>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</si>
  <si>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</si>
  <si>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</si>
  <si>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</si>
  <si>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</si>
  <si>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</si>
  <si>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31.03.2023</t>
  </si>
  <si>
    <t>Получени средства от ЕК на основание изпратени заявления за плащане към 31.03.2023</t>
  </si>
  <si>
    <t>Общо получени средства от ЕК към 31.03.2023</t>
  </si>
  <si>
    <t>Платено към 31.03.2023</t>
  </si>
  <si>
    <t>Общо платено към 31.03.2023</t>
  </si>
  <si>
    <t>Обща сума на публичните разходи, декларирани пред ЕК със Заявления за плащане 
към 31.03.2023</t>
  </si>
  <si>
    <t>Обща сума на публичните разходи, сертифицрани пред ЕК с Годишни счетоводни отчети 
към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</si>
</sst>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.0000\ _л_в_-;\-* #,##0.0000\ _л_в_-;_-* &quot;-&quot;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7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1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71" fontId="8" fillId="0" borderId="1" xfId="1" applyNumberFormat="1" applyFont="1" applyFill="1" applyBorder="1" applyAlignment="1">
      <alignment horizontal="right" vertical="center"/>
    </xf>
    <xf numFmtId="171" fontId="1" fillId="0" borderId="1" xfId="1" applyNumberFormat="1" applyFont="1" applyFill="1" applyBorder="1" applyAlignment="1">
      <alignment horizontal="right" vertical="center"/>
    </xf>
    <xf numFmtId="171" fontId="5" fillId="0" borderId="1" xfId="1" applyNumberFormat="1" applyFont="1" applyFill="1" applyBorder="1" applyAlignment="1">
      <alignment horizontal="right" vertical="center"/>
    </xf>
    <xf numFmtId="167" fontId="7" fillId="0" borderId="3" xfId="0" applyNumberFormat="1" applyFont="1" applyFill="1" applyBorder="1" applyAlignment="1">
      <alignment horizontal="center" vertical="center"/>
    </xf>
    <xf numFmtId="173" fontId="3" fillId="2" borderId="0" xfId="1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vertical="center"/>
    </xf>
    <xf numFmtId="169" fontId="4" fillId="0" borderId="1" xfId="1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 applyAlignment="1">
      <alignment vertical="center"/>
    </xf>
    <xf numFmtId="167" fontId="7" fillId="0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zoomScale="80" zoomScaleNormal="90" zoomScaleSheetLayoutView="80" workbookViewId="0">
      <pane xSplit="1" ySplit="3" topLeftCell="I5" activePane="bottomRight" state="frozen"/>
      <selection pane="topRight" activeCell="B1" sqref="B1"/>
      <selection pane="bottomLeft" activeCell="A4" sqref="A4"/>
      <selection pane="bottomRight" activeCell="N19" sqref="N19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30.5703125" style="6" customWidth="1"/>
    <col min="15" max="15" width="11.5703125" style="6" bestFit="1" customWidth="1"/>
    <col min="16" max="16384" width="9.140625" style="6"/>
  </cols>
  <sheetData>
    <row r="1" spans="1:15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5" s="17" customFormat="1" ht="12.75" customHeight="1" x14ac:dyDescent="0.2">
      <c r="A2" s="53" t="s">
        <v>0</v>
      </c>
      <c r="B2" s="53" t="s">
        <v>1</v>
      </c>
      <c r="C2" s="51" t="s">
        <v>17</v>
      </c>
      <c r="D2" s="56" t="s">
        <v>18</v>
      </c>
      <c r="E2" s="51" t="s">
        <v>19</v>
      </c>
      <c r="F2" s="51" t="s">
        <v>22</v>
      </c>
      <c r="G2" s="51" t="s">
        <v>23</v>
      </c>
      <c r="H2" s="51" t="s">
        <v>24</v>
      </c>
      <c r="I2" s="58" t="s">
        <v>25</v>
      </c>
      <c r="J2" s="59"/>
      <c r="K2" s="51" t="s">
        <v>26</v>
      </c>
      <c r="L2" s="51" t="s">
        <v>27</v>
      </c>
      <c r="M2" s="51" t="s">
        <v>28</v>
      </c>
    </row>
    <row r="3" spans="1:15" s="17" customFormat="1" ht="94.5" customHeight="1" x14ac:dyDescent="0.2">
      <c r="A3" s="54"/>
      <c r="B3" s="54"/>
      <c r="C3" s="55"/>
      <c r="D3" s="57"/>
      <c r="E3" s="55"/>
      <c r="F3" s="55"/>
      <c r="G3" s="55"/>
      <c r="H3" s="55"/>
      <c r="I3" s="37" t="s">
        <v>2</v>
      </c>
      <c r="J3" s="37" t="s">
        <v>5</v>
      </c>
      <c r="K3" s="52"/>
      <c r="L3" s="52"/>
      <c r="M3" s="52"/>
    </row>
    <row r="4" spans="1:15" s="17" customFormat="1" ht="18.75" customHeight="1" x14ac:dyDescent="0.2">
      <c r="A4" s="18">
        <v>1</v>
      </c>
      <c r="B4" s="26">
        <v>2</v>
      </c>
      <c r="C4" s="38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8">
        <v>10</v>
      </c>
      <c r="K4" s="38">
        <v>11</v>
      </c>
      <c r="L4" s="38">
        <v>12</v>
      </c>
      <c r="M4" s="38">
        <v>13</v>
      </c>
    </row>
    <row r="5" spans="1:15" s="20" customFormat="1" ht="39.6" customHeight="1" x14ac:dyDescent="0.2">
      <c r="A5" s="13" t="s">
        <v>6</v>
      </c>
      <c r="B5" s="19" t="s">
        <v>3</v>
      </c>
      <c r="C5" s="27">
        <f>C6+C7</f>
        <v>1520755090</v>
      </c>
      <c r="D5" s="27">
        <f>D6+D7</f>
        <v>268368549</v>
      </c>
      <c r="E5" s="27">
        <f>E6+E7</f>
        <v>1789123639</v>
      </c>
      <c r="F5" s="27">
        <f t="shared" ref="F5:M5" si="0">F6+F7</f>
        <v>176293590.60999998</v>
      </c>
      <c r="G5" s="27">
        <f t="shared" si="0"/>
        <v>866313423.8499999</v>
      </c>
      <c r="H5" s="27">
        <f t="shared" si="0"/>
        <v>1042607014.4599998</v>
      </c>
      <c r="I5" s="28">
        <f>+I6+I7</f>
        <v>1043985984.3521755</v>
      </c>
      <c r="J5" s="28">
        <f>+J6+J7</f>
        <v>184232820.76803097</v>
      </c>
      <c r="K5" s="27">
        <f>K6+K7</f>
        <v>1228218805.1202066</v>
      </c>
      <c r="L5" s="28">
        <f>L6+L7</f>
        <v>1126937190.9213424</v>
      </c>
      <c r="M5" s="27">
        <f t="shared" si="0"/>
        <v>993012301.25999999</v>
      </c>
      <c r="N5" s="36"/>
      <c r="O5" s="36"/>
    </row>
    <row r="6" spans="1:15" ht="29.25" customHeight="1" x14ac:dyDescent="0.25">
      <c r="A6" s="21" t="s">
        <v>9</v>
      </c>
      <c r="B6" s="22" t="s">
        <v>3</v>
      </c>
      <c r="C6" s="29">
        <v>438611756</v>
      </c>
      <c r="D6" s="29">
        <v>77402076</v>
      </c>
      <c r="E6" s="30">
        <f>+C6+D6</f>
        <v>516013832</v>
      </c>
      <c r="F6" s="31">
        <v>61510576.303750001</v>
      </c>
      <c r="G6" s="30">
        <v>364356856.3599999</v>
      </c>
      <c r="H6" s="30">
        <f>F6+G6</f>
        <v>425867432.66374987</v>
      </c>
      <c r="I6" s="31">
        <v>408323003.73773354</v>
      </c>
      <c r="J6" s="40">
        <v>72057000.659600034</v>
      </c>
      <c r="K6" s="30">
        <f>+I6+J6</f>
        <v>480380004.39733356</v>
      </c>
      <c r="L6" s="30">
        <f>477609243.442335-2378.41/1.9558+1490687.54/1.9558</f>
        <v>478370215.48957908</v>
      </c>
      <c r="M6" s="30">
        <v>471380477.5</v>
      </c>
      <c r="N6" s="36"/>
      <c r="O6" s="36"/>
    </row>
    <row r="7" spans="1:15" ht="29.25" customHeight="1" x14ac:dyDescent="0.25">
      <c r="A7" s="21" t="s">
        <v>10</v>
      </c>
      <c r="B7" s="22" t="s">
        <v>3</v>
      </c>
      <c r="C7" s="29">
        <v>1082143334</v>
      </c>
      <c r="D7" s="29">
        <v>190966473</v>
      </c>
      <c r="E7" s="30">
        <f>+C7+D7</f>
        <v>1273109807</v>
      </c>
      <c r="F7" s="31">
        <v>114783014.30624999</v>
      </c>
      <c r="G7" s="30">
        <v>501956567.49000001</v>
      </c>
      <c r="H7" s="30">
        <f>F7+G7</f>
        <v>616739581.79624999</v>
      </c>
      <c r="I7" s="31">
        <v>635662980.61444199</v>
      </c>
      <c r="J7" s="40">
        <v>112175820.10843094</v>
      </c>
      <c r="K7" s="30">
        <f>+I7+J7</f>
        <v>747838800.72287297</v>
      </c>
      <c r="L7" s="30">
        <f>647654505.792741-1172981.32/1.9558+2957589.44/1.9558</f>
        <v>648566975.43176329</v>
      </c>
      <c r="M7" s="30">
        <v>521631823.75999999</v>
      </c>
      <c r="N7" s="36"/>
      <c r="O7" s="36"/>
    </row>
    <row r="8" spans="1:15" s="20" customFormat="1" ht="29.25" customHeight="1" x14ac:dyDescent="0.2">
      <c r="A8" s="13" t="s">
        <v>7</v>
      </c>
      <c r="B8" s="19" t="s">
        <v>3</v>
      </c>
      <c r="C8" s="27">
        <f>C9+C10</f>
        <v>1474466160</v>
      </c>
      <c r="D8" s="27">
        <f t="shared" ref="D8:K8" si="1">D9+D10</f>
        <v>260199914</v>
      </c>
      <c r="E8" s="27">
        <f>E9+E10</f>
        <v>1734666074</v>
      </c>
      <c r="F8" s="27">
        <f t="shared" si="1"/>
        <v>147558105.94125</v>
      </c>
      <c r="G8" s="27">
        <f t="shared" si="1"/>
        <v>760830764.75</v>
      </c>
      <c r="H8" s="27">
        <f>H9+H10</f>
        <v>908388870.69125009</v>
      </c>
      <c r="I8" s="28">
        <f>+I9+I10</f>
        <v>974018031.05755889</v>
      </c>
      <c r="J8" s="28">
        <f>+J9+J10</f>
        <v>171885534.89251038</v>
      </c>
      <c r="K8" s="27">
        <f t="shared" si="1"/>
        <v>1145903565.9500694</v>
      </c>
      <c r="L8" s="28">
        <f>L9+L10</f>
        <v>946579225.49913538</v>
      </c>
      <c r="M8" s="27">
        <f>M9+M10</f>
        <v>785579840.74000001</v>
      </c>
      <c r="N8" s="36"/>
      <c r="O8" s="36"/>
    </row>
    <row r="9" spans="1:15" ht="29.25" customHeight="1" x14ac:dyDescent="0.25">
      <c r="A9" s="21" t="s">
        <v>9</v>
      </c>
      <c r="B9" s="22" t="s">
        <v>3</v>
      </c>
      <c r="C9" s="29">
        <v>349712078</v>
      </c>
      <c r="D9" s="29">
        <v>61713898</v>
      </c>
      <c r="E9" s="30">
        <f>+C9+D9</f>
        <v>411425976</v>
      </c>
      <c r="F9" s="31">
        <v>36031152.328749999</v>
      </c>
      <c r="G9" s="30">
        <v>183726894.56</v>
      </c>
      <c r="H9" s="30">
        <f>F9+G9</f>
        <v>219758046.88875002</v>
      </c>
      <c r="I9" s="31">
        <v>238509002.62786606</v>
      </c>
      <c r="J9" s="40">
        <v>42089823.993152834</v>
      </c>
      <c r="K9" s="30">
        <f>I9+J9</f>
        <v>280598826.62101889</v>
      </c>
      <c r="L9" s="30">
        <f>204560617.590967-2059817.82/1.9558</f>
        <v>203507433.30832052</v>
      </c>
      <c r="M9" s="30">
        <v>158566903.72</v>
      </c>
      <c r="N9" s="36"/>
      <c r="O9" s="36"/>
    </row>
    <row r="10" spans="1:15" ht="29.25" customHeight="1" x14ac:dyDescent="0.25">
      <c r="A10" s="21" t="s">
        <v>10</v>
      </c>
      <c r="B10" s="22" t="s">
        <v>3</v>
      </c>
      <c r="C10" s="29">
        <v>1124754082</v>
      </c>
      <c r="D10" s="29">
        <v>198486016</v>
      </c>
      <c r="E10" s="30">
        <f>+C10+D10</f>
        <v>1323240098</v>
      </c>
      <c r="F10" s="31">
        <v>111526953.6125</v>
      </c>
      <c r="G10" s="33">
        <v>577103870.19000006</v>
      </c>
      <c r="H10" s="30">
        <f>F10+G10</f>
        <v>688630823.80250001</v>
      </c>
      <c r="I10" s="31">
        <v>735509028.42969286</v>
      </c>
      <c r="J10" s="40">
        <v>129795710.89935756</v>
      </c>
      <c r="K10" s="30">
        <f>I10+J10</f>
        <v>865304739.32905042</v>
      </c>
      <c r="L10" s="30">
        <f>745716493.755392-5172507.32/1.9558</f>
        <v>743071792.19081485</v>
      </c>
      <c r="M10" s="30">
        <v>627012937.01999998</v>
      </c>
      <c r="N10" s="36"/>
      <c r="O10" s="36"/>
    </row>
    <row r="11" spans="1:15" s="20" customFormat="1" ht="27.75" customHeight="1" x14ac:dyDescent="0.2">
      <c r="A11" s="13" t="s">
        <v>13</v>
      </c>
      <c r="B11" s="19" t="s">
        <v>3</v>
      </c>
      <c r="C11" s="27">
        <f>C12+C13</f>
        <v>595110177</v>
      </c>
      <c r="D11" s="27">
        <f t="shared" ref="D11:M11" si="2">D12+D13</f>
        <v>95133839</v>
      </c>
      <c r="E11" s="27">
        <f t="shared" si="2"/>
        <v>690244016</v>
      </c>
      <c r="F11" s="27">
        <f t="shared" si="2"/>
        <v>78731164.907499999</v>
      </c>
      <c r="G11" s="27">
        <f t="shared" si="2"/>
        <v>362849156.37</v>
      </c>
      <c r="H11" s="27">
        <f t="shared" si="2"/>
        <v>441580321.27750003</v>
      </c>
      <c r="I11" s="28">
        <f>+I12+I13</f>
        <v>496921130.64135921</v>
      </c>
      <c r="J11" s="28">
        <f>+J12+J13</f>
        <v>80909564.832468212</v>
      </c>
      <c r="K11" s="27">
        <f t="shared" si="2"/>
        <v>577830695.47382748</v>
      </c>
      <c r="L11" s="28">
        <f>L12+L13</f>
        <v>480704770.75068593</v>
      </c>
      <c r="M11" s="27">
        <f t="shared" si="2"/>
        <v>408661739.31999999</v>
      </c>
      <c r="N11" s="36"/>
      <c r="O11" s="36"/>
    </row>
    <row r="12" spans="1:15" s="23" customFormat="1" ht="29.25" customHeight="1" x14ac:dyDescent="0.2">
      <c r="A12" s="21" t="s">
        <v>9</v>
      </c>
      <c r="B12" s="22" t="s">
        <v>3</v>
      </c>
      <c r="C12" s="29">
        <v>186989211</v>
      </c>
      <c r="D12" s="29">
        <v>32998097</v>
      </c>
      <c r="E12" s="30">
        <f>+C12+D12</f>
        <v>219987308</v>
      </c>
      <c r="F12" s="30">
        <v>20725274.997499999</v>
      </c>
      <c r="G12" s="33">
        <v>83017596.169999987</v>
      </c>
      <c r="H12" s="30">
        <f t="shared" ref="H12:H19" si="3">F12+G12</f>
        <v>103742871.16749999</v>
      </c>
      <c r="I12" s="41">
        <v>124789387.45236953</v>
      </c>
      <c r="J12" s="42">
        <v>22021656.609241679</v>
      </c>
      <c r="K12" s="30">
        <f t="shared" ref="K12:K18" si="4">I12+J12</f>
        <v>146811044.06161121</v>
      </c>
      <c r="L12" s="43">
        <f>107546393.822339-786940.5/1.9558+8556846.49/1.9558</f>
        <v>111519144.60974059</v>
      </c>
      <c r="M12" s="43">
        <v>93493944.829999998</v>
      </c>
      <c r="N12" s="36"/>
      <c r="O12" s="36"/>
    </row>
    <row r="13" spans="1:15" s="20" customFormat="1" ht="29.25" customHeight="1" x14ac:dyDescent="0.2">
      <c r="A13" s="21" t="s">
        <v>11</v>
      </c>
      <c r="B13" s="22" t="s">
        <v>3</v>
      </c>
      <c r="C13" s="29">
        <f>352102522+56018444</f>
        <v>408120966</v>
      </c>
      <c r="D13" s="29">
        <v>62135742</v>
      </c>
      <c r="E13" s="30">
        <f t="shared" ref="E13:E19" si="5">+C13+D13</f>
        <v>470256708</v>
      </c>
      <c r="F13" s="30">
        <v>58005889.910000004</v>
      </c>
      <c r="G13" s="34">
        <v>279831560.20000005</v>
      </c>
      <c r="H13" s="30">
        <f t="shared" si="3"/>
        <v>337837450.11000007</v>
      </c>
      <c r="I13" s="41">
        <f>333698146.598284+38433596.5907057</f>
        <v>372131743.1889897</v>
      </c>
      <c r="J13" s="44">
        <v>58887908.22322654</v>
      </c>
      <c r="K13" s="30">
        <f>I13+J13</f>
        <v>431019651.41221625</v>
      </c>
      <c r="L13" s="30">
        <f>360184717.433511-20340.5/1.9558-16346.1/1.9558+17640663.85/1.9558</f>
        <v>369185626.14094537</v>
      </c>
      <c r="M13" s="30">
        <v>315167794.49000001</v>
      </c>
      <c r="N13" s="36"/>
      <c r="O13" s="36"/>
    </row>
    <row r="14" spans="1:15" s="23" customFormat="1" ht="29.25" customHeight="1" x14ac:dyDescent="0.2">
      <c r="A14" s="13" t="s">
        <v>12</v>
      </c>
      <c r="B14" s="19" t="s">
        <v>3</v>
      </c>
      <c r="C14" s="28">
        <f>1311704793+66095345</f>
        <v>1377800138</v>
      </c>
      <c r="D14" s="28">
        <v>231477320</v>
      </c>
      <c r="E14" s="27">
        <f t="shared" si="5"/>
        <v>1609277458</v>
      </c>
      <c r="F14" s="32">
        <v>170820505.10625002</v>
      </c>
      <c r="G14" s="28">
        <v>761074937.63000023</v>
      </c>
      <c r="H14" s="28">
        <f t="shared" si="3"/>
        <v>931895442.73625028</v>
      </c>
      <c r="I14" s="27">
        <f>995586494.07821+23133241.0434445</f>
        <v>1018719735.1216545</v>
      </c>
      <c r="J14" s="35">
        <v>175691734.24909583</v>
      </c>
      <c r="K14" s="28">
        <f t="shared" si="4"/>
        <v>1194411469.3707504</v>
      </c>
      <c r="L14" s="28">
        <f>967695569.169556+15138838.17/1.9558-2402850.3/1.9558-2743.54/1.9558+25217716.69/1.9558</f>
        <v>987099885.06075144</v>
      </c>
      <c r="M14" s="28">
        <v>924831926.42999995</v>
      </c>
      <c r="N14" s="36"/>
      <c r="O14" s="36"/>
    </row>
    <row r="15" spans="1:15" s="23" customFormat="1" ht="29.25" customHeight="1" x14ac:dyDescent="0.2">
      <c r="A15" s="12" t="s">
        <v>8</v>
      </c>
      <c r="B15" s="19" t="s">
        <v>3</v>
      </c>
      <c r="C15" s="28">
        <f>996896918+173640925+36375789</f>
        <v>1206913632</v>
      </c>
      <c r="D15" s="28">
        <v>164909543</v>
      </c>
      <c r="E15" s="28">
        <f>+C15+D15</f>
        <v>1371823175</v>
      </c>
      <c r="F15" s="28">
        <v>213668743.45000002</v>
      </c>
      <c r="G15" s="28">
        <v>891466744.17999995</v>
      </c>
      <c r="H15" s="28">
        <f t="shared" si="3"/>
        <v>1105135487.6299999</v>
      </c>
      <c r="I15" s="45">
        <v>1076440891.203933</v>
      </c>
      <c r="J15" s="45">
        <v>149634796.36063293</v>
      </c>
      <c r="K15" s="28">
        <f t="shared" si="4"/>
        <v>1226075687.5645659</v>
      </c>
      <c r="L15" s="28">
        <f>1117502500.59107+82251884.29/1.9558-435626.68/1.9558+18166372.34/1.9558</f>
        <v>1168623591.679116</v>
      </c>
      <c r="M15" s="28">
        <v>1069359136.97</v>
      </c>
      <c r="N15" s="36"/>
      <c r="O15" s="36"/>
    </row>
    <row r="16" spans="1:15" s="23" customFormat="1" ht="43.15" customHeight="1" x14ac:dyDescent="0.2">
      <c r="A16" s="13" t="s">
        <v>20</v>
      </c>
      <c r="B16" s="19" t="s">
        <v>3</v>
      </c>
      <c r="C16" s="28">
        <f>1428375935+15000000</f>
        <v>1443375935</v>
      </c>
      <c r="D16" s="28">
        <f>218481923+1</f>
        <v>218481924</v>
      </c>
      <c r="E16" s="28">
        <f t="shared" si="5"/>
        <v>1661857859</v>
      </c>
      <c r="F16" s="28">
        <v>193800150.84625</v>
      </c>
      <c r="G16" s="28">
        <v>1044158742.3199998</v>
      </c>
      <c r="H16" s="28">
        <f>F16+G16</f>
        <v>1237958893.1662498</v>
      </c>
      <c r="I16" s="27">
        <f>1129259515.74678+84847009.5458194+30246915.1204348</f>
        <v>1244353440.413034</v>
      </c>
      <c r="J16" s="35">
        <v>199281091.01413736</v>
      </c>
      <c r="K16" s="28">
        <f>I16+J16</f>
        <v>1443634531.4271712</v>
      </c>
      <c r="L16" s="28">
        <f>1332505528.62955-3397233.47/1.9558+6211503.72/1.9558</f>
        <v>1333944464.2313497</v>
      </c>
      <c r="M16" s="28">
        <v>1277276995.76</v>
      </c>
      <c r="N16" s="36"/>
      <c r="O16" s="36"/>
    </row>
    <row r="17" spans="1:15" s="23" customFormat="1" ht="29.25" customHeight="1" x14ac:dyDescent="0.2">
      <c r="A17" s="24" t="s">
        <v>14</v>
      </c>
      <c r="B17" s="19" t="s">
        <v>3</v>
      </c>
      <c r="C17" s="28">
        <v>102000000</v>
      </c>
      <c r="D17" s="28">
        <v>0</v>
      </c>
      <c r="E17" s="28">
        <f t="shared" si="5"/>
        <v>102000000</v>
      </c>
      <c r="F17" s="28">
        <v>6502500</v>
      </c>
      <c r="G17" s="28">
        <v>95497500</v>
      </c>
      <c r="H17" s="28">
        <f t="shared" si="3"/>
        <v>102000000</v>
      </c>
      <c r="I17" s="27">
        <v>102000000</v>
      </c>
      <c r="J17" s="35">
        <v>0</v>
      </c>
      <c r="K17" s="28">
        <f t="shared" si="4"/>
        <v>102000000</v>
      </c>
      <c r="L17" s="28">
        <f>102001564.57</f>
        <v>102001564.56999999</v>
      </c>
      <c r="M17" s="28">
        <v>102001564.57460579</v>
      </c>
      <c r="N17" s="36"/>
      <c r="O17" s="36"/>
    </row>
    <row r="18" spans="1:15" s="23" customFormat="1" ht="29.25" customHeight="1" x14ac:dyDescent="0.2">
      <c r="A18" s="13" t="s">
        <v>15</v>
      </c>
      <c r="B18" s="19" t="s">
        <v>3</v>
      </c>
      <c r="C18" s="28">
        <v>238398862</v>
      </c>
      <c r="D18" s="28">
        <v>42070389</v>
      </c>
      <c r="E18" s="28">
        <f t="shared" si="5"/>
        <v>280469251</v>
      </c>
      <c r="F18" s="28">
        <v>27968047.555</v>
      </c>
      <c r="G18" s="28">
        <v>157775245.17000002</v>
      </c>
      <c r="H18" s="28">
        <f t="shared" si="3"/>
        <v>185743292.72500002</v>
      </c>
      <c r="I18" s="27">
        <v>187444435.59878168</v>
      </c>
      <c r="J18" s="35">
        <v>33078429.811549705</v>
      </c>
      <c r="K18" s="28">
        <f t="shared" si="4"/>
        <v>220522865.41033137</v>
      </c>
      <c r="L18" s="28">
        <f>205642205.901344+8397116.92/1.9558-625400.94/1.9558</f>
        <v>209615882.13613284</v>
      </c>
      <c r="M18" s="28">
        <v>167880273.15000001</v>
      </c>
      <c r="N18" s="36"/>
      <c r="O18" s="36"/>
    </row>
    <row r="19" spans="1:15" s="23" customFormat="1" ht="46.15" customHeight="1" x14ac:dyDescent="0.2">
      <c r="A19" s="13" t="s">
        <v>16</v>
      </c>
      <c r="B19" s="19" t="s">
        <v>3</v>
      </c>
      <c r="C19" s="28">
        <f>104815264+19940383+18624211</f>
        <v>143379858</v>
      </c>
      <c r="D19" s="28">
        <v>18496812</v>
      </c>
      <c r="E19" s="28">
        <f t="shared" si="5"/>
        <v>161876670</v>
      </c>
      <c r="F19" s="28">
        <v>13723121.170000002</v>
      </c>
      <c r="G19" s="28">
        <v>128196577.57999995</v>
      </c>
      <c r="H19" s="28">
        <f t="shared" si="3"/>
        <v>141919698.74999994</v>
      </c>
      <c r="I19" s="27">
        <f>105333218.356067+35710296.7129045</f>
        <v>141043515.06897151</v>
      </c>
      <c r="J19" s="35">
        <v>18588215.004011773</v>
      </c>
      <c r="K19" s="28">
        <f>I19+J19</f>
        <v>159631730.07298329</v>
      </c>
      <c r="L19" s="28">
        <f>154698959.110356+9610218.9/1.9558-186144.28/1.9558</f>
        <v>159517485.86155757</v>
      </c>
      <c r="M19" s="28">
        <v>143075804.25999999</v>
      </c>
      <c r="N19" s="36"/>
      <c r="O19" s="36"/>
    </row>
    <row r="20" spans="1:15" s="20" customFormat="1" ht="36" customHeight="1" x14ac:dyDescent="0.2">
      <c r="A20" s="46" t="s">
        <v>4</v>
      </c>
      <c r="B20" s="47"/>
      <c r="C20" s="27">
        <f>+C5+C8+C11+C14+C15+C16+C17+C18+C19</f>
        <v>8102199852</v>
      </c>
      <c r="D20" s="27">
        <f>+D5+D8+D11+D14+D15+D16+D17+D18+D19</f>
        <v>1299138290</v>
      </c>
      <c r="E20" s="27">
        <f>+C20+D20</f>
        <v>9401338142</v>
      </c>
      <c r="F20" s="27">
        <f t="shared" ref="F20:M20" si="6">+F5+F8+F11+F14+F15+F16+F17+F18+F19</f>
        <v>1029065929.5862501</v>
      </c>
      <c r="G20" s="27">
        <f t="shared" si="6"/>
        <v>5068163091.8499994</v>
      </c>
      <c r="H20" s="27">
        <f t="shared" si="6"/>
        <v>6097229021.4362507</v>
      </c>
      <c r="I20" s="28">
        <f t="shared" si="6"/>
        <v>6284927163.457468</v>
      </c>
      <c r="J20" s="28">
        <f t="shared" si="6"/>
        <v>1013302186.9324371</v>
      </c>
      <c r="K20" s="28">
        <f t="shared" si="6"/>
        <v>7298229350.3899069</v>
      </c>
      <c r="L20" s="27">
        <f>+L5+L8+L11+L14+L15+L16+L17+L18+L19</f>
        <v>6515024060.7100716</v>
      </c>
      <c r="M20" s="27">
        <f t="shared" si="6"/>
        <v>5871679582.4646063</v>
      </c>
    </row>
    <row r="21" spans="1:15" s="20" customFormat="1" ht="36" hidden="1" customHeight="1" x14ac:dyDescent="0.2">
      <c r="A21" s="48" t="s">
        <v>21</v>
      </c>
      <c r="B21" s="49"/>
      <c r="C21" s="49"/>
      <c r="D21" s="49"/>
      <c r="E21" s="50"/>
      <c r="F21" s="50"/>
      <c r="G21" s="50"/>
      <c r="H21" s="3"/>
      <c r="I21" s="4">
        <v>5313111035</v>
      </c>
      <c r="J21" s="3">
        <v>863951362</v>
      </c>
      <c r="K21" s="3">
        <v>6177062397</v>
      </c>
      <c r="L21" s="8">
        <v>5210023103.3623095</v>
      </c>
      <c r="M21" s="14"/>
    </row>
    <row r="22" spans="1:15" s="20" customFormat="1" ht="36" hidden="1" customHeight="1" x14ac:dyDescent="0.2">
      <c r="A22" s="46" t="s">
        <v>4</v>
      </c>
      <c r="B22" s="47"/>
      <c r="C22" s="7">
        <v>8050824063</v>
      </c>
      <c r="D22" s="7">
        <v>1299138290</v>
      </c>
      <c r="E22" s="7">
        <v>9349962353</v>
      </c>
      <c r="F22" s="7">
        <v>1029065929.5862501</v>
      </c>
      <c r="G22" s="7">
        <v>4635435304.6800003</v>
      </c>
      <c r="H22" s="7">
        <v>5664501234.2662497</v>
      </c>
      <c r="I22" s="2">
        <v>5870050430.1817675</v>
      </c>
      <c r="J22" s="2">
        <v>950886002.71392274</v>
      </c>
      <c r="K22" s="2">
        <v>6820936432.8956909</v>
      </c>
      <c r="L22" s="7">
        <v>5994533434.5161791</v>
      </c>
      <c r="M22" s="7">
        <v>4519771174.5246067</v>
      </c>
    </row>
    <row r="23" spans="1:15" s="20" customFormat="1" ht="27" customHeight="1" x14ac:dyDescent="0.2">
      <c r="A23" s="16"/>
      <c r="B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5" s="20" customFormat="1" ht="29.25" customHeight="1" x14ac:dyDescent="0.2">
      <c r="A24" s="16"/>
      <c r="B24" s="16"/>
      <c r="C24" s="9"/>
      <c r="D24" s="9"/>
      <c r="E24" s="9"/>
      <c r="F24" s="9"/>
      <c r="G24" s="9"/>
      <c r="H24" s="9"/>
      <c r="I24" s="3"/>
      <c r="J24" s="9"/>
      <c r="K24" s="9"/>
      <c r="L24" s="9"/>
      <c r="M24" s="9"/>
    </row>
    <row r="25" spans="1:15" s="20" customFormat="1" ht="29.25" customHeight="1" x14ac:dyDescent="0.2">
      <c r="A25" s="16"/>
      <c r="B25" s="16"/>
      <c r="C25" s="25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5" s="20" customFormat="1" ht="29.25" customHeight="1" x14ac:dyDescent="0.2">
      <c r="A26" s="16"/>
      <c r="B26" s="16"/>
      <c r="C26" s="25"/>
      <c r="D26" s="3"/>
      <c r="E26" s="3"/>
      <c r="F26" s="3"/>
      <c r="G26" s="3"/>
      <c r="H26" s="3"/>
      <c r="I26" s="3"/>
      <c r="J26" s="3"/>
      <c r="K26" s="3"/>
      <c r="L26" s="9"/>
      <c r="M26" s="9"/>
    </row>
    <row r="27" spans="1:15" s="20" customFormat="1" ht="29.25" customHeight="1" x14ac:dyDescent="0.2">
      <c r="A27" s="16"/>
      <c r="B27" s="16"/>
      <c r="C27" s="25"/>
      <c r="D27" s="3"/>
      <c r="E27" s="3"/>
      <c r="F27" s="3"/>
      <c r="G27" s="3"/>
      <c r="H27" s="3"/>
      <c r="I27" s="3"/>
      <c r="J27" s="3"/>
      <c r="K27" s="3"/>
      <c r="L27" s="9"/>
      <c r="M27" s="9"/>
    </row>
    <row r="28" spans="1:15" x14ac:dyDescent="0.25">
      <c r="B28" s="16"/>
      <c r="C28" s="25"/>
      <c r="D28" s="3"/>
      <c r="E28" s="3"/>
      <c r="F28" s="3"/>
      <c r="G28" s="3"/>
      <c r="H28" s="3"/>
      <c r="I28" s="5"/>
      <c r="J28" s="3"/>
      <c r="K28" s="3"/>
      <c r="L28" s="9"/>
      <c r="M28" s="9"/>
    </row>
    <row r="29" spans="1:15" x14ac:dyDescent="0.25">
      <c r="K29" s="15"/>
    </row>
    <row r="30" spans="1:15" x14ac:dyDescent="0.25">
      <c r="K30" s="15"/>
    </row>
    <row r="31" spans="1:15" x14ac:dyDescent="0.25">
      <c r="K31" s="15"/>
    </row>
    <row r="32" spans="1:15" x14ac:dyDescent="0.25">
      <c r="K32" s="15"/>
    </row>
    <row r="33" spans="2:11" x14ac:dyDescent="0.25">
      <c r="B33" s="6"/>
      <c r="C33" s="6"/>
      <c r="D33" s="6"/>
      <c r="E33" s="6"/>
      <c r="F33" s="6"/>
      <c r="G33" s="6"/>
      <c r="H33" s="6"/>
      <c r="K33" s="15"/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2023-04-26T07:42:12Z</dcterms:modified>
</cp:coreProperties>
</file>