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share\MF\НАЦИОНАЛЕН ФОНД\ФСД\public\Счетоводна отчетност\SPARVKI\SCF spravki\INTERNET\2014-2020\2023\01.2023\"/>
    </mc:Choice>
  </mc:AlternateContent>
  <bookViews>
    <workbookView xWindow="0" yWindow="0" windowWidth="28800" windowHeight="11730"/>
  </bookViews>
  <sheets>
    <sheet name="SCF_financial info_EUR_BUL" sheetId="5" r:id="rId1"/>
  </sheets>
  <definedNames>
    <definedName name="_xlnm.Print_Area" localSheetId="0">'SCF_financial info_EUR_BUL'!$A$1:$M$22</definedName>
  </definedNames>
  <calcPr calcId="162913"/>
</workbook>
</file>

<file path=xl/calcChain.xml><?xml version="1.0" encoding="utf-8"?>
<calcChain xmlns="http://schemas.openxmlformats.org/spreadsheetml/2006/main">
  <c r="I14" i="5" l="1"/>
  <c r="I13" i="5"/>
  <c r="I19" i="5" l="1"/>
  <c r="I16" i="5"/>
  <c r="L15" i="5" l="1"/>
  <c r="L14" i="5"/>
  <c r="L19" i="5" l="1"/>
  <c r="L18" i="5"/>
  <c r="L17" i="5"/>
  <c r="L16" i="5"/>
  <c r="L13" i="5"/>
  <c r="L12" i="5"/>
  <c r="L10" i="5"/>
  <c r="L9" i="5"/>
  <c r="L7" i="5"/>
  <c r="L6" i="5"/>
  <c r="C16" i="5" l="1"/>
  <c r="C15" i="5" l="1"/>
  <c r="M5" i="5" l="1"/>
  <c r="M8" i="5"/>
  <c r="M11" i="5"/>
  <c r="M20" i="5" s="1"/>
  <c r="C19" i="5" l="1"/>
  <c r="L11" i="5" l="1"/>
  <c r="L8" i="5"/>
  <c r="L5" i="5"/>
  <c r="L20" i="5" l="1"/>
  <c r="K7" i="5" l="1"/>
  <c r="K6" i="5"/>
  <c r="H6" i="5" l="1"/>
  <c r="H7" i="5"/>
  <c r="H9" i="5"/>
  <c r="H10" i="5"/>
  <c r="H8" i="5" l="1"/>
  <c r="D16" i="5"/>
  <c r="C13" i="5" l="1"/>
  <c r="E15" i="5" l="1"/>
  <c r="E12" i="5" l="1"/>
  <c r="C14" i="5"/>
  <c r="E14" i="5" s="1"/>
  <c r="K19" i="5" l="1"/>
  <c r="J8" i="5" l="1"/>
  <c r="I8" i="5"/>
  <c r="H15" i="5" l="1"/>
  <c r="H16" i="5"/>
  <c r="E7" i="5" l="1"/>
  <c r="K15" i="5" l="1"/>
  <c r="K17" i="5"/>
  <c r="K18" i="5"/>
  <c r="H19" i="5" l="1"/>
  <c r="E19" i="5"/>
  <c r="H18" i="5"/>
  <c r="E18" i="5"/>
  <c r="H17" i="5"/>
  <c r="E17" i="5"/>
  <c r="E16" i="5"/>
  <c r="H14" i="5"/>
  <c r="H13" i="5"/>
  <c r="E13" i="5"/>
  <c r="H12" i="5"/>
  <c r="F11" i="5"/>
  <c r="D11" i="5"/>
  <c r="C11" i="5"/>
  <c r="E10" i="5"/>
  <c r="E9" i="5"/>
  <c r="E8" i="5" s="1"/>
  <c r="G8" i="5"/>
  <c r="F8" i="5"/>
  <c r="D8" i="5"/>
  <c r="C8" i="5"/>
  <c r="E6" i="5"/>
  <c r="E5" i="5" s="1"/>
  <c r="G5" i="5"/>
  <c r="F5" i="5"/>
  <c r="D5" i="5"/>
  <c r="D20" i="5" s="1"/>
  <c r="C5" i="5"/>
  <c r="C20" i="5" l="1"/>
  <c r="E20" i="5" s="1"/>
  <c r="F20" i="5"/>
  <c r="H11" i="5"/>
  <c r="E11" i="5"/>
  <c r="H5" i="5"/>
  <c r="G11" i="5"/>
  <c r="G20" i="5" s="1"/>
  <c r="H20" i="5" l="1"/>
  <c r="K10" i="5"/>
  <c r="K9" i="5"/>
  <c r="K8" i="5" l="1"/>
  <c r="K12" i="5"/>
  <c r="J5" i="5" l="1"/>
  <c r="I5" i="5"/>
  <c r="K5" i="5" l="1"/>
  <c r="I11" i="5" l="1"/>
  <c r="K13" i="5"/>
  <c r="K11" i="5" s="1"/>
  <c r="J11" i="5"/>
  <c r="J20" i="5" s="1"/>
  <c r="K16" i="5"/>
  <c r="K14" i="5" l="1"/>
  <c r="K20" i="5" s="1"/>
  <c r="I20" i="5"/>
</calcChain>
</file>

<file path=xl/sharedStrings.xml><?xml version="1.0" encoding="utf-8"?>
<sst xmlns="http://schemas.openxmlformats.org/spreadsheetml/2006/main" count="47" uniqueCount="29">
  <si>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</si>
  <si>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</si>
  <si>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</si>
  <si>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</si>
  <si>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</si>
  <si>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</si>
  <si>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</si>
  <si>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</si>
  <si>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</si>
  <si>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</si>
  <si>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</si>
  <si>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</si>
  <si>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</si>
  <si>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</si>
  <si>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</si>
  <si>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</si>
  <si>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</si>
  <si>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</si>
  <si>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</si>
  <si>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</si>
  <si>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6. ОП "Иновации и конкурентоспособност " / ЕФРР *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</si>
  <si>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</si>
  <si>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Обща сума на получените средства от ЕК като предварително финансиране към 31.01.2023</t>
  </si>
  <si>
    <t>Получени средства от ЕК на основание изпратени заявления за плащане към 31.01.2023</t>
  </si>
  <si>
    <t>Общо получени средства от ЕК към 31.01.2023</t>
  </si>
  <si>
    <t>Платено към 31.01.2023</t>
  </si>
  <si>
    <t>Общо платено към 31.01.2023</t>
  </si>
  <si>
    <t>Обща сума на публичните разходи, декларирани пред ЕК със Заявления за плащане 
към 31.01.2023</t>
  </si>
  <si>
    <t>Обща сума на публичните разходи, сертифицрани пред ЕК с Годишни счетоводни отчети 
към 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</si>
</sst>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_-* #,##0\ [$€-1]_-;\-* #,##0\ [$€-1]_-;_-* &quot;-&quot;??\ [$€-1]_-;_-@_-"/>
    <numFmt numFmtId="168" formatCode="#,##0.00_ ;\-#,##0.00\ "/>
    <numFmt numFmtId="169" formatCode="_-* #,##0\ [$€-1]_-;\-* #,##0\ [$€-1]_-;_-* &quot;-&quot;\ [$€-1]_-;_-@_-"/>
    <numFmt numFmtId="170" formatCode="_-* #,##0.0000\ _л_в_-;\-* #,##0.0000\ _л_в_-;_-* &quot;-&quot;????\ _л_в_-;_-@_-"/>
    <numFmt numFmtId="171" formatCode="#,##0\ [$€-1];\-#,##0\ [$€-1]"/>
    <numFmt numFmtId="172" formatCode="_-* #,##0.00\ _л_в_-;\-* #,##0.00\ _л_в_-;_-* &quot;-&quot;????\ _л_в_-;_-@_-"/>
  </numFmts>
  <fonts count="12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1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0" applyFont="1" applyFill="1" applyBorder="1"/>
    <xf numFmtId="169" fontId="3" fillId="2" borderId="1" xfId="0" applyNumberFormat="1" applyFont="1" applyFill="1" applyBorder="1" applyAlignment="1">
      <alignment horizontal="center" vertical="center"/>
    </xf>
    <xf numFmtId="167" fontId="3" fillId="2" borderId="0" xfId="2" applyNumberFormat="1" applyFont="1" applyFill="1" applyBorder="1" applyAlignment="1">
      <alignment horizontal="center" vertical="center" wrapText="1"/>
    </xf>
    <xf numFmtId="3" fontId="4" fillId="2" borderId="0" xfId="2" applyNumberFormat="1" applyFont="1" applyFill="1" applyBorder="1" applyAlignment="1">
      <alignment vertical="center" wrapText="1"/>
    </xf>
    <xf numFmtId="169" fontId="3" fillId="2" borderId="0" xfId="2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9" fontId="7" fillId="2" borderId="1" xfId="0" applyNumberFormat="1" applyFont="1" applyFill="1" applyBorder="1" applyAlignment="1">
      <alignment horizontal="center" vertical="center"/>
    </xf>
    <xf numFmtId="172" fontId="3" fillId="2" borderId="0" xfId="0" applyNumberFormat="1" applyFont="1" applyFill="1" applyBorder="1" applyAlignment="1">
      <alignment horizontal="center" vertical="center"/>
    </xf>
    <xf numFmtId="170" fontId="3" fillId="2" borderId="0" xfId="0" applyNumberFormat="1" applyFont="1" applyFill="1" applyAlignment="1">
      <alignment horizontal="center" vertical="center"/>
    </xf>
    <xf numFmtId="166" fontId="3" fillId="2" borderId="0" xfId="2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70" fontId="3" fillId="2" borderId="0" xfId="0" applyNumberFormat="1" applyFont="1" applyFill="1" applyBorder="1" applyAlignment="1">
      <alignment horizontal="center" vertical="center"/>
    </xf>
    <xf numFmtId="168" fontId="4" fillId="2" borderId="0" xfId="0" applyNumberFormat="1" applyFont="1" applyFill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167" fontId="11" fillId="2" borderId="0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center" vertical="center"/>
    </xf>
    <xf numFmtId="169" fontId="6" fillId="0" borderId="1" xfId="0" applyNumberFormat="1" applyFont="1" applyFill="1" applyBorder="1" applyAlignment="1">
      <alignment horizontal="center" vertical="center"/>
    </xf>
    <xf numFmtId="169" fontId="4" fillId="0" borderId="1" xfId="1" applyNumberFormat="1" applyFont="1" applyFill="1" applyBorder="1" applyAlignment="1">
      <alignment horizontal="right" vertical="center"/>
    </xf>
    <xf numFmtId="171" fontId="8" fillId="0" borderId="1" xfId="1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/>
    </xf>
    <xf numFmtId="169" fontId="6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71" fontId="1" fillId="2" borderId="1" xfId="1" applyNumberFormat="1" applyFont="1" applyFill="1" applyBorder="1" applyAlignment="1">
      <alignment horizontal="right" vertical="center"/>
    </xf>
    <xf numFmtId="169" fontId="6" fillId="2" borderId="1" xfId="0" applyNumberFormat="1" applyFont="1" applyFill="1" applyBorder="1" applyAlignment="1">
      <alignment vertical="center"/>
    </xf>
    <xf numFmtId="167" fontId="6" fillId="2" borderId="3" xfId="0" applyNumberFormat="1" applyFont="1" applyFill="1" applyBorder="1" applyAlignment="1">
      <alignment vertical="center"/>
    </xf>
    <xf numFmtId="169" fontId="4" fillId="2" borderId="1" xfId="1" applyNumberFormat="1" applyFont="1" applyFill="1" applyBorder="1" applyAlignment="1">
      <alignment horizontal="right" vertical="center"/>
    </xf>
    <xf numFmtId="171" fontId="5" fillId="2" borderId="1" xfId="1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vertical="center"/>
    </xf>
    <xf numFmtId="167" fontId="7" fillId="2" borderId="3" xfId="0" applyNumberFormat="1" applyFont="1" applyFill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 wrapText="1"/>
    </xf>
  </cellXfs>
  <cellStyles count="6">
    <cellStyle name="Comma" xfId="1" builtinId="3"/>
    <cellStyle name="Comma 2" xfId="4"/>
    <cellStyle name="Currency" xfId="2" builtinId="4"/>
    <cellStyle name="Currency 4" xfId="5"/>
    <cellStyle name="Normal" xfId="0" builtinId="0"/>
    <cellStyle name="Normal 3" xfId="3"/>
  </cellStyles>
  <dxfs count="0"/>
  <tableStyles count="0" defaultTableStyle="TableStyleMedium9" defaultPivotStyle="PivotStyleLight16"/>
  <colors>
    <mruColors>
      <color rgb="FF9966FF"/>
      <color rgb="FFBA8CDC"/>
      <color rgb="FF9E5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zoomScale="80" zoomScaleNormal="9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0" sqref="J10"/>
    </sheetView>
  </sheetViews>
  <sheetFormatPr defaultColWidth="9.140625" defaultRowHeight="15" x14ac:dyDescent="0.25"/>
  <cols>
    <col min="1" max="1" width="37.85546875" style="6" customWidth="1"/>
    <col min="2" max="2" width="7.85546875" style="11" customWidth="1"/>
    <col min="3" max="3" width="18" style="11" customWidth="1"/>
    <col min="4" max="4" width="16.28515625" style="11" customWidth="1"/>
    <col min="5" max="5" width="20.7109375" style="11" customWidth="1"/>
    <col min="6" max="6" width="19.140625" style="11" customWidth="1"/>
    <col min="7" max="7" width="18.7109375" style="11" customWidth="1"/>
    <col min="8" max="8" width="17" style="11" customWidth="1"/>
    <col min="9" max="9" width="16.42578125" style="6" customWidth="1"/>
    <col min="10" max="10" width="16.28515625" style="6" customWidth="1"/>
    <col min="11" max="11" width="18.140625" style="6" customWidth="1"/>
    <col min="12" max="12" width="22.140625" style="6" customWidth="1"/>
    <col min="13" max="13" width="21.7109375" style="6" customWidth="1"/>
    <col min="14" max="16384" width="9.140625" style="6"/>
  </cols>
  <sheetData>
    <row r="1" spans="1:13" s="1" customFormat="1" ht="11.25" customHeight="1" x14ac:dyDescent="0.2">
      <c r="A1" s="16"/>
      <c r="B1" s="16"/>
      <c r="C1" s="10"/>
      <c r="D1" s="10"/>
      <c r="E1" s="10"/>
      <c r="F1" s="10"/>
      <c r="G1" s="10"/>
      <c r="H1" s="10"/>
    </row>
    <row r="2" spans="1:13" s="17" customFormat="1" ht="12.75" customHeight="1" x14ac:dyDescent="0.2">
      <c r="A2" s="43" t="s">
        <v>0</v>
      </c>
      <c r="B2" s="43" t="s">
        <v>1</v>
      </c>
      <c r="C2" s="41" t="s">
        <v>17</v>
      </c>
      <c r="D2" s="46" t="s">
        <v>18</v>
      </c>
      <c r="E2" s="41" t="s">
        <v>19</v>
      </c>
      <c r="F2" s="41" t="s">
        <v>22</v>
      </c>
      <c r="G2" s="41" t="s">
        <v>23</v>
      </c>
      <c r="H2" s="41" t="s">
        <v>24</v>
      </c>
      <c r="I2" s="48" t="s">
        <v>25</v>
      </c>
      <c r="J2" s="49"/>
      <c r="K2" s="41" t="s">
        <v>26</v>
      </c>
      <c r="L2" s="41" t="s">
        <v>27</v>
      </c>
      <c r="M2" s="41" t="s">
        <v>28</v>
      </c>
    </row>
    <row r="3" spans="1:13" s="17" customFormat="1" ht="94.5" customHeight="1" x14ac:dyDescent="0.2">
      <c r="A3" s="44"/>
      <c r="B3" s="44"/>
      <c r="C3" s="45"/>
      <c r="D3" s="47"/>
      <c r="E3" s="45"/>
      <c r="F3" s="45"/>
      <c r="G3" s="45"/>
      <c r="H3" s="45"/>
      <c r="I3" s="26" t="s">
        <v>2</v>
      </c>
      <c r="J3" s="26" t="s">
        <v>5</v>
      </c>
      <c r="K3" s="42"/>
      <c r="L3" s="42"/>
      <c r="M3" s="42"/>
    </row>
    <row r="4" spans="1:13" s="17" customFormat="1" ht="18.75" customHeight="1" x14ac:dyDescent="0.2">
      <c r="A4" s="18">
        <v>1</v>
      </c>
      <c r="B4" s="27">
        <v>2</v>
      </c>
      <c r="C4" s="28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8">
        <v>10</v>
      </c>
      <c r="K4" s="28">
        <v>11</v>
      </c>
      <c r="L4" s="28">
        <v>12</v>
      </c>
      <c r="M4" s="28">
        <v>13</v>
      </c>
    </row>
    <row r="5" spans="1:13" s="20" customFormat="1" ht="39.6" customHeight="1" x14ac:dyDescent="0.2">
      <c r="A5" s="13" t="s">
        <v>6</v>
      </c>
      <c r="B5" s="19" t="s">
        <v>3</v>
      </c>
      <c r="C5" s="29">
        <f>C6+C7</f>
        <v>1520755090</v>
      </c>
      <c r="D5" s="29">
        <f>D6+D7</f>
        <v>268368549</v>
      </c>
      <c r="E5" s="29">
        <f>E6+E7</f>
        <v>1789123639</v>
      </c>
      <c r="F5" s="29">
        <f t="shared" ref="F5:M5" si="0">F6+F7</f>
        <v>176293590.60999998</v>
      </c>
      <c r="G5" s="29">
        <f t="shared" si="0"/>
        <v>864685794.21999991</v>
      </c>
      <c r="H5" s="29">
        <f t="shared" si="0"/>
        <v>1040979384.8299999</v>
      </c>
      <c r="I5" s="30">
        <f>+I6+I7</f>
        <v>1042273409.1214551</v>
      </c>
      <c r="J5" s="30">
        <f>+J6+J7</f>
        <v>183930601.60966855</v>
      </c>
      <c r="K5" s="29">
        <f>K6+K7</f>
        <v>1226204010.7311237</v>
      </c>
      <c r="L5" s="30">
        <f>L6+L7</f>
        <v>1125263749.235076</v>
      </c>
      <c r="M5" s="29">
        <f t="shared" si="0"/>
        <v>883068065.3499999</v>
      </c>
    </row>
    <row r="6" spans="1:13" ht="29.25" customHeight="1" x14ac:dyDescent="0.25">
      <c r="A6" s="21" t="s">
        <v>9</v>
      </c>
      <c r="B6" s="22" t="s">
        <v>3</v>
      </c>
      <c r="C6" s="31">
        <v>438611756</v>
      </c>
      <c r="D6" s="31">
        <v>77402076</v>
      </c>
      <c r="E6" s="32">
        <f>+C6+D6</f>
        <v>516013832</v>
      </c>
      <c r="F6" s="33">
        <v>61510576.303750001</v>
      </c>
      <c r="G6" s="50">
        <v>362729226.7299999</v>
      </c>
      <c r="H6" s="50">
        <f>F6+G6</f>
        <v>424239803.03374988</v>
      </c>
      <c r="I6" s="51">
        <v>407386015.803455</v>
      </c>
      <c r="J6" s="52">
        <v>71891649.847668529</v>
      </c>
      <c r="K6" s="50">
        <f>+I6+J6</f>
        <v>479277665.65112352</v>
      </c>
      <c r="L6" s="50">
        <f>477609243.442335</f>
        <v>477609243.44233501</v>
      </c>
      <c r="M6" s="32">
        <v>428410147.76999998</v>
      </c>
    </row>
    <row r="7" spans="1:13" ht="29.25" customHeight="1" x14ac:dyDescent="0.25">
      <c r="A7" s="21" t="s">
        <v>10</v>
      </c>
      <c r="B7" s="22" t="s">
        <v>3</v>
      </c>
      <c r="C7" s="31">
        <v>1082143334</v>
      </c>
      <c r="D7" s="31">
        <v>190966473</v>
      </c>
      <c r="E7" s="32">
        <f>+C7+D7</f>
        <v>1273109807</v>
      </c>
      <c r="F7" s="33">
        <v>114783014.30624999</v>
      </c>
      <c r="G7" s="50">
        <v>501956567.49000001</v>
      </c>
      <c r="H7" s="50">
        <f>F7+G7</f>
        <v>616739581.79624999</v>
      </c>
      <c r="I7" s="51">
        <v>634887393.31800008</v>
      </c>
      <c r="J7" s="52">
        <v>112038951.76200002</v>
      </c>
      <c r="K7" s="50">
        <f>+I7+J7</f>
        <v>746926345.08000016</v>
      </c>
      <c r="L7" s="50">
        <f>647654505.792741</f>
        <v>647654505.79274094</v>
      </c>
      <c r="M7" s="32">
        <v>454657917.57999998</v>
      </c>
    </row>
    <row r="8" spans="1:13" s="20" customFormat="1" ht="29.25" customHeight="1" x14ac:dyDescent="0.2">
      <c r="A8" s="13" t="s">
        <v>7</v>
      </c>
      <c r="B8" s="19" t="s">
        <v>3</v>
      </c>
      <c r="C8" s="29">
        <f>C9+C10</f>
        <v>1474466160</v>
      </c>
      <c r="D8" s="29">
        <f t="shared" ref="D8:K8" si="1">D9+D10</f>
        <v>260199914</v>
      </c>
      <c r="E8" s="29">
        <f>E9+E10</f>
        <v>1734666074</v>
      </c>
      <c r="F8" s="29">
        <f t="shared" si="1"/>
        <v>147558105.94125</v>
      </c>
      <c r="G8" s="7">
        <f t="shared" si="1"/>
        <v>727791534.33000016</v>
      </c>
      <c r="H8" s="7">
        <f>H9+H10</f>
        <v>875349640.27125001</v>
      </c>
      <c r="I8" s="2">
        <f>+I9+I10</f>
        <v>936559291.23047781</v>
      </c>
      <c r="J8" s="2">
        <f>+J9+J10</f>
        <v>165275169.04067254</v>
      </c>
      <c r="K8" s="7">
        <f t="shared" si="1"/>
        <v>1101834460.2711504</v>
      </c>
      <c r="L8" s="2">
        <f>L9+L10</f>
        <v>950277111.34635901</v>
      </c>
      <c r="M8" s="29">
        <f>M9+M10</f>
        <v>619487216.90999997</v>
      </c>
    </row>
    <row r="9" spans="1:13" ht="29.25" customHeight="1" x14ac:dyDescent="0.25">
      <c r="A9" s="21" t="s">
        <v>9</v>
      </c>
      <c r="B9" s="22" t="s">
        <v>3</v>
      </c>
      <c r="C9" s="31">
        <v>349712078</v>
      </c>
      <c r="D9" s="31">
        <v>61713898</v>
      </c>
      <c r="E9" s="32">
        <f>+C9+D9</f>
        <v>411425976</v>
      </c>
      <c r="F9" s="33">
        <v>36031152.328749999</v>
      </c>
      <c r="G9" s="50">
        <v>178953109.94</v>
      </c>
      <c r="H9" s="50">
        <f>F9+G9</f>
        <v>214984262.26875001</v>
      </c>
      <c r="I9" s="51">
        <v>227699934.33103043</v>
      </c>
      <c r="J9" s="52">
        <v>40182341.352534778</v>
      </c>
      <c r="K9" s="50">
        <f>I9+J9</f>
        <v>267882275.6835652</v>
      </c>
      <c r="L9" s="50">
        <f>204560617.590967</f>
        <v>204560617.590967</v>
      </c>
      <c r="M9" s="32">
        <v>140843473.66</v>
      </c>
    </row>
    <row r="10" spans="1:13" ht="29.25" customHeight="1" x14ac:dyDescent="0.25">
      <c r="A10" s="21" t="s">
        <v>10</v>
      </c>
      <c r="B10" s="22" t="s">
        <v>3</v>
      </c>
      <c r="C10" s="31">
        <v>1124754082</v>
      </c>
      <c r="D10" s="31">
        <v>198486016</v>
      </c>
      <c r="E10" s="32">
        <f>+C10+D10</f>
        <v>1323240098</v>
      </c>
      <c r="F10" s="33">
        <v>111526953.6125</v>
      </c>
      <c r="G10" s="53">
        <v>548838424.3900001</v>
      </c>
      <c r="H10" s="50">
        <f>F10+G10</f>
        <v>660365378.00250006</v>
      </c>
      <c r="I10" s="51">
        <v>708859356.89944744</v>
      </c>
      <c r="J10" s="52">
        <v>125092827.68813777</v>
      </c>
      <c r="K10" s="50">
        <f>I10+J10</f>
        <v>833952184.58758521</v>
      </c>
      <c r="L10" s="50">
        <f>745716493.755392</f>
        <v>745716493.75539196</v>
      </c>
      <c r="M10" s="32">
        <v>478643743.25</v>
      </c>
    </row>
    <row r="11" spans="1:13" s="20" customFormat="1" ht="27.75" customHeight="1" x14ac:dyDescent="0.2">
      <c r="A11" s="13" t="s">
        <v>13</v>
      </c>
      <c r="B11" s="19" t="s">
        <v>3</v>
      </c>
      <c r="C11" s="29">
        <f>C12+C13</f>
        <v>595110177</v>
      </c>
      <c r="D11" s="29">
        <f t="shared" ref="D11:M11" si="2">D12+D13</f>
        <v>95133839</v>
      </c>
      <c r="E11" s="29">
        <f t="shared" si="2"/>
        <v>690244016</v>
      </c>
      <c r="F11" s="29">
        <f t="shared" si="2"/>
        <v>78731164.907499999</v>
      </c>
      <c r="G11" s="7">
        <f t="shared" si="2"/>
        <v>360745895.31000006</v>
      </c>
      <c r="H11" s="7">
        <f t="shared" si="2"/>
        <v>439477060.21750009</v>
      </c>
      <c r="I11" s="2">
        <f>+I12+I13</f>
        <v>490274347.09421957</v>
      </c>
      <c r="J11" s="2">
        <f>+J12+J13</f>
        <v>79742166.017131418</v>
      </c>
      <c r="K11" s="7">
        <f t="shared" si="2"/>
        <v>570016513.11135101</v>
      </c>
      <c r="L11" s="2">
        <f>L12+L13</f>
        <v>467731111.25585002</v>
      </c>
      <c r="M11" s="29">
        <f t="shared" si="2"/>
        <v>276940925.13</v>
      </c>
    </row>
    <row r="12" spans="1:13" s="23" customFormat="1" ht="29.25" customHeight="1" x14ac:dyDescent="0.2">
      <c r="A12" s="21" t="s">
        <v>9</v>
      </c>
      <c r="B12" s="22" t="s">
        <v>3</v>
      </c>
      <c r="C12" s="31">
        <v>186989211</v>
      </c>
      <c r="D12" s="31">
        <v>32998097</v>
      </c>
      <c r="E12" s="32">
        <f>+C12+D12</f>
        <v>219987308</v>
      </c>
      <c r="F12" s="32">
        <v>20725274.997499999</v>
      </c>
      <c r="G12" s="53">
        <v>80914335.109999985</v>
      </c>
      <c r="H12" s="50">
        <f t="shared" ref="H12:H19" si="3">F12+G12</f>
        <v>101639610.10749999</v>
      </c>
      <c r="I12" s="54">
        <v>121803187.45518163</v>
      </c>
      <c r="J12" s="55">
        <v>21494680.139149699</v>
      </c>
      <c r="K12" s="50">
        <f t="shared" ref="K12:K18" si="4">I12+J12</f>
        <v>143297867.59433132</v>
      </c>
      <c r="L12" s="56">
        <f>107546393.822339</f>
        <v>107546393.822339</v>
      </c>
      <c r="M12" s="34">
        <v>64280869.950000003</v>
      </c>
    </row>
    <row r="13" spans="1:13" s="20" customFormat="1" ht="29.25" customHeight="1" x14ac:dyDescent="0.2">
      <c r="A13" s="21" t="s">
        <v>11</v>
      </c>
      <c r="B13" s="22" t="s">
        <v>3</v>
      </c>
      <c r="C13" s="31">
        <f>352102522+56018444</f>
        <v>408120966</v>
      </c>
      <c r="D13" s="31">
        <v>62135742</v>
      </c>
      <c r="E13" s="32">
        <f t="shared" ref="E13:E19" si="5">+C13+D13</f>
        <v>470256708</v>
      </c>
      <c r="F13" s="32">
        <v>58005889.910000004</v>
      </c>
      <c r="G13" s="57">
        <v>279831560.20000005</v>
      </c>
      <c r="H13" s="50">
        <f t="shared" si="3"/>
        <v>337837450.11000007</v>
      </c>
      <c r="I13" s="54">
        <f>330069086.641896+38402072.9971419</f>
        <v>368471159.63903791</v>
      </c>
      <c r="J13" s="58">
        <v>58247485.877981715</v>
      </c>
      <c r="K13" s="50">
        <f>I13+J13</f>
        <v>426718645.51701963</v>
      </c>
      <c r="L13" s="50">
        <f>360184717.433511</f>
        <v>360184717.43351102</v>
      </c>
      <c r="M13" s="32">
        <v>212660055.18000001</v>
      </c>
    </row>
    <row r="14" spans="1:13" s="23" customFormat="1" ht="29.25" customHeight="1" x14ac:dyDescent="0.2">
      <c r="A14" s="13" t="s">
        <v>12</v>
      </c>
      <c r="B14" s="19" t="s">
        <v>3</v>
      </c>
      <c r="C14" s="30">
        <f>1311704793+66095345</f>
        <v>1377800138</v>
      </c>
      <c r="D14" s="30">
        <v>231477320</v>
      </c>
      <c r="E14" s="29">
        <f t="shared" si="5"/>
        <v>1609277458</v>
      </c>
      <c r="F14" s="35">
        <v>170820505.10625002</v>
      </c>
      <c r="G14" s="2">
        <v>745289701.72000015</v>
      </c>
      <c r="H14" s="2">
        <f t="shared" si="3"/>
        <v>916110206.8262502</v>
      </c>
      <c r="I14" s="7">
        <f>1001810381.15965+2271059.58084292</f>
        <v>1004081440.7404929</v>
      </c>
      <c r="J14" s="59">
        <v>176790067.26346752</v>
      </c>
      <c r="K14" s="2">
        <f t="shared" si="4"/>
        <v>1180871508.0039604</v>
      </c>
      <c r="L14" s="2">
        <f>967695569.169556+15138838.17/1.9558</f>
        <v>975436052.94601583</v>
      </c>
      <c r="M14" s="30">
        <v>774311954.5</v>
      </c>
    </row>
    <row r="15" spans="1:13" s="23" customFormat="1" ht="29.25" customHeight="1" x14ac:dyDescent="0.2">
      <c r="A15" s="12" t="s">
        <v>8</v>
      </c>
      <c r="B15" s="19" t="s">
        <v>3</v>
      </c>
      <c r="C15" s="30">
        <f>996896918+173640925+36375789</f>
        <v>1206913632</v>
      </c>
      <c r="D15" s="30">
        <v>164909543</v>
      </c>
      <c r="E15" s="30">
        <f>+C15+D15</f>
        <v>1371823175</v>
      </c>
      <c r="F15" s="30">
        <v>213668743.45000002</v>
      </c>
      <c r="G15" s="2">
        <v>891466744.17999995</v>
      </c>
      <c r="H15" s="2">
        <f t="shared" si="3"/>
        <v>1105135487.6299999</v>
      </c>
      <c r="I15" s="60">
        <v>1051979448.9269979</v>
      </c>
      <c r="J15" s="60">
        <v>147389195.68393826</v>
      </c>
      <c r="K15" s="2">
        <f t="shared" si="4"/>
        <v>1199368644.6109362</v>
      </c>
      <c r="L15" s="2">
        <f>1117502500.59107+82251884.29/1.9558</f>
        <v>1159557866.3186495</v>
      </c>
      <c r="M15" s="30">
        <v>816629319.61000001</v>
      </c>
    </row>
    <row r="16" spans="1:13" s="23" customFormat="1" ht="43.15" customHeight="1" x14ac:dyDescent="0.2">
      <c r="A16" s="13" t="s">
        <v>20</v>
      </c>
      <c r="B16" s="19" t="s">
        <v>3</v>
      </c>
      <c r="C16" s="30">
        <f>1428375935+15000000</f>
        <v>1443375935</v>
      </c>
      <c r="D16" s="30">
        <f>218481923+1</f>
        <v>218481924</v>
      </c>
      <c r="E16" s="30">
        <f t="shared" si="5"/>
        <v>1661857859</v>
      </c>
      <c r="F16" s="30">
        <v>193800150.84625</v>
      </c>
      <c r="G16" s="2">
        <v>1044158742.3199998</v>
      </c>
      <c r="H16" s="2">
        <f>F16+G16</f>
        <v>1237958893.1662498</v>
      </c>
      <c r="I16" s="7">
        <f>1127693095.83068+83264973.1929667+30246915.1204348</f>
        <v>1241204984.1440814</v>
      </c>
      <c r="J16" s="59">
        <v>199004663.9701198</v>
      </c>
      <c r="K16" s="2">
        <f>I16+J16</f>
        <v>1440209648.1142011</v>
      </c>
      <c r="L16" s="2">
        <f>1332505528.62955</f>
        <v>1332505528.62955</v>
      </c>
      <c r="M16" s="30">
        <v>804907160.69000006</v>
      </c>
    </row>
    <row r="17" spans="1:13" s="23" customFormat="1" ht="29.25" customHeight="1" x14ac:dyDescent="0.2">
      <c r="A17" s="24" t="s">
        <v>14</v>
      </c>
      <c r="B17" s="19" t="s">
        <v>3</v>
      </c>
      <c r="C17" s="30">
        <v>102000000</v>
      </c>
      <c r="D17" s="30">
        <v>0</v>
      </c>
      <c r="E17" s="30">
        <f t="shared" si="5"/>
        <v>102000000</v>
      </c>
      <c r="F17" s="30">
        <v>6502500</v>
      </c>
      <c r="G17" s="2">
        <v>95497500</v>
      </c>
      <c r="H17" s="2">
        <f t="shared" si="3"/>
        <v>102000000</v>
      </c>
      <c r="I17" s="7">
        <v>102000000</v>
      </c>
      <c r="J17" s="59">
        <v>0</v>
      </c>
      <c r="K17" s="2">
        <f t="shared" si="4"/>
        <v>102000000</v>
      </c>
      <c r="L17" s="2">
        <f>102001564.57</f>
        <v>102001564.56999999</v>
      </c>
      <c r="M17" s="30">
        <v>102001564.57460579</v>
      </c>
    </row>
    <row r="18" spans="1:13" s="23" customFormat="1" ht="29.25" customHeight="1" x14ac:dyDescent="0.2">
      <c r="A18" s="13" t="s">
        <v>15</v>
      </c>
      <c r="B18" s="19" t="s">
        <v>3</v>
      </c>
      <c r="C18" s="30">
        <v>238398862</v>
      </c>
      <c r="D18" s="30">
        <v>42070389</v>
      </c>
      <c r="E18" s="30">
        <f t="shared" si="5"/>
        <v>280469251</v>
      </c>
      <c r="F18" s="30">
        <v>27968047.555</v>
      </c>
      <c r="G18" s="2">
        <v>157775245.17000002</v>
      </c>
      <c r="H18" s="2">
        <f t="shared" si="3"/>
        <v>185743292.72500002</v>
      </c>
      <c r="I18" s="7">
        <v>184524309.68011796</v>
      </c>
      <c r="J18" s="59">
        <v>32563113.472961992</v>
      </c>
      <c r="K18" s="2">
        <f t="shared" si="4"/>
        <v>217087423.15307996</v>
      </c>
      <c r="L18" s="2">
        <f>205642205.901344</f>
        <v>205642205.901344</v>
      </c>
      <c r="M18" s="30">
        <v>128240749.79000001</v>
      </c>
    </row>
    <row r="19" spans="1:13" s="23" customFormat="1" ht="46.15" customHeight="1" x14ac:dyDescent="0.2">
      <c r="A19" s="13" t="s">
        <v>16</v>
      </c>
      <c r="B19" s="19" t="s">
        <v>3</v>
      </c>
      <c r="C19" s="30">
        <f>104815264+19940383+18624211</f>
        <v>143379858</v>
      </c>
      <c r="D19" s="30">
        <v>18496812</v>
      </c>
      <c r="E19" s="30">
        <f t="shared" si="5"/>
        <v>161876670</v>
      </c>
      <c r="F19" s="30">
        <v>13723121.170000002</v>
      </c>
      <c r="G19" s="2">
        <v>128196577.57999995</v>
      </c>
      <c r="H19" s="2">
        <f t="shared" si="3"/>
        <v>141919698.74999994</v>
      </c>
      <c r="I19" s="7">
        <f>105333218.356067+35710296.7129045</f>
        <v>141043515.06897151</v>
      </c>
      <c r="J19" s="59">
        <v>18588215.004011773</v>
      </c>
      <c r="K19" s="2">
        <f>I19+J19</f>
        <v>159631730.07298329</v>
      </c>
      <c r="L19" s="2">
        <f>154698959.110356</f>
        <v>154698959.110356</v>
      </c>
      <c r="M19" s="30">
        <v>114184217.97</v>
      </c>
    </row>
    <row r="20" spans="1:13" s="20" customFormat="1" ht="36" customHeight="1" x14ac:dyDescent="0.2">
      <c r="A20" s="36" t="s">
        <v>4</v>
      </c>
      <c r="B20" s="37"/>
      <c r="C20" s="29">
        <f>+C5+C8+C11+C14+C15+C16+C17+C18+C19</f>
        <v>8102199852</v>
      </c>
      <c r="D20" s="29">
        <f>+D5+D8+D11+D14+D15+D16+D17+D18+D19</f>
        <v>1299138290</v>
      </c>
      <c r="E20" s="29">
        <f>+C20+D20</f>
        <v>9401338142</v>
      </c>
      <c r="F20" s="29">
        <f t="shared" ref="F20:M20" si="6">+F5+F8+F11+F14+F15+F16+F17+F18+F19</f>
        <v>1029065929.5862501</v>
      </c>
      <c r="G20" s="29">
        <f t="shared" si="6"/>
        <v>5015607734.8299999</v>
      </c>
      <c r="H20" s="29">
        <f t="shared" si="6"/>
        <v>6044673664.4162502</v>
      </c>
      <c r="I20" s="30">
        <f t="shared" si="6"/>
        <v>6193940746.006814</v>
      </c>
      <c r="J20" s="30">
        <f t="shared" si="6"/>
        <v>1003283192.0619719</v>
      </c>
      <c r="K20" s="30">
        <f t="shared" si="6"/>
        <v>7197223938.0687857</v>
      </c>
      <c r="L20" s="29">
        <f>+L5+L8+L11+L14+L15+L16+L17+L18+L19</f>
        <v>6473114149.313201</v>
      </c>
      <c r="M20" s="29">
        <f t="shared" si="6"/>
        <v>4519771174.5246067</v>
      </c>
    </row>
    <row r="21" spans="1:13" s="20" customFormat="1" ht="36" hidden="1" customHeight="1" x14ac:dyDescent="0.2">
      <c r="A21" s="38" t="s">
        <v>21</v>
      </c>
      <c r="B21" s="39"/>
      <c r="C21" s="39"/>
      <c r="D21" s="39"/>
      <c r="E21" s="40"/>
      <c r="F21" s="40"/>
      <c r="G21" s="40"/>
      <c r="H21" s="3"/>
      <c r="I21" s="4">
        <v>5313111035</v>
      </c>
      <c r="J21" s="3">
        <v>863951362</v>
      </c>
      <c r="K21" s="3">
        <v>6177062397</v>
      </c>
      <c r="L21" s="8">
        <v>5210023103.3623095</v>
      </c>
      <c r="M21" s="14"/>
    </row>
    <row r="22" spans="1:13" s="20" customFormat="1" ht="36" hidden="1" customHeight="1" x14ac:dyDescent="0.2">
      <c r="A22" s="36" t="s">
        <v>4</v>
      </c>
      <c r="B22" s="37"/>
      <c r="C22" s="7">
        <v>8050824063</v>
      </c>
      <c r="D22" s="7">
        <v>1299138290</v>
      </c>
      <c r="E22" s="7">
        <v>9349962353</v>
      </c>
      <c r="F22" s="7">
        <v>1029065929.5862501</v>
      </c>
      <c r="G22" s="7">
        <v>4635435304.6800003</v>
      </c>
      <c r="H22" s="7">
        <v>5664501234.2662497</v>
      </c>
      <c r="I22" s="2">
        <v>5870050430.1817675</v>
      </c>
      <c r="J22" s="2">
        <v>950886002.71392274</v>
      </c>
      <c r="K22" s="2">
        <v>6820936432.8956909</v>
      </c>
      <c r="L22" s="7">
        <v>5994533434.5161791</v>
      </c>
      <c r="M22" s="7">
        <v>4519771174.5246067</v>
      </c>
    </row>
    <row r="23" spans="1:13" s="20" customFormat="1" ht="27" customHeight="1" x14ac:dyDescent="0.2">
      <c r="A23" s="16"/>
      <c r="B23" s="1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s="20" customFormat="1" ht="29.25" customHeight="1" x14ac:dyDescent="0.2">
      <c r="A24" s="16"/>
      <c r="B24" s="1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s="20" customFormat="1" ht="29.25" customHeight="1" x14ac:dyDescent="0.2">
      <c r="A25" s="16"/>
      <c r="B25" s="16"/>
      <c r="C25" s="25"/>
      <c r="D25" s="3"/>
      <c r="E25" s="3"/>
      <c r="F25" s="3"/>
      <c r="G25" s="3"/>
      <c r="H25" s="3"/>
      <c r="I25" s="3"/>
      <c r="J25" s="3"/>
      <c r="K25" s="3"/>
      <c r="L25" s="9"/>
      <c r="M25" s="9"/>
    </row>
    <row r="26" spans="1:13" s="20" customFormat="1" ht="29.25" customHeight="1" x14ac:dyDescent="0.2">
      <c r="A26" s="16"/>
      <c r="B26" s="16"/>
      <c r="C26" s="25"/>
      <c r="D26" s="3"/>
      <c r="E26" s="3"/>
      <c r="F26" s="3"/>
      <c r="G26" s="3"/>
      <c r="H26" s="3"/>
      <c r="I26" s="3"/>
      <c r="J26" s="3"/>
      <c r="K26" s="3"/>
      <c r="L26" s="9"/>
      <c r="M26" s="9"/>
    </row>
    <row r="27" spans="1:13" s="20" customFormat="1" ht="29.25" customHeight="1" x14ac:dyDescent="0.2">
      <c r="A27" s="16"/>
      <c r="B27" s="16"/>
      <c r="C27" s="25"/>
      <c r="D27" s="3"/>
      <c r="E27" s="3"/>
      <c r="F27" s="3"/>
      <c r="G27" s="3"/>
      <c r="H27" s="3"/>
      <c r="I27" s="3"/>
      <c r="J27" s="3"/>
      <c r="K27" s="3"/>
      <c r="L27" s="9"/>
      <c r="M27" s="9"/>
    </row>
    <row r="28" spans="1:13" x14ac:dyDescent="0.25">
      <c r="B28" s="16"/>
      <c r="C28" s="25"/>
      <c r="D28" s="3"/>
      <c r="E28" s="3"/>
      <c r="F28" s="3"/>
      <c r="G28" s="3"/>
      <c r="H28" s="3"/>
      <c r="I28" s="5"/>
      <c r="J28" s="3"/>
      <c r="K28" s="3"/>
      <c r="L28" s="9"/>
      <c r="M28" s="9"/>
    </row>
    <row r="29" spans="1:13" x14ac:dyDescent="0.25">
      <c r="K29" s="15"/>
    </row>
    <row r="30" spans="1:13" x14ac:dyDescent="0.25">
      <c r="K30" s="15"/>
    </row>
    <row r="31" spans="1:13" x14ac:dyDescent="0.25">
      <c r="K31" s="15"/>
    </row>
    <row r="32" spans="1:13" x14ac:dyDescent="0.25">
      <c r="K32" s="15"/>
    </row>
    <row r="33" spans="2:11" x14ac:dyDescent="0.25">
      <c r="B33" s="6"/>
      <c r="C33" s="6"/>
      <c r="D33" s="6"/>
      <c r="E33" s="6"/>
      <c r="F33" s="6"/>
      <c r="G33" s="6"/>
      <c r="H33" s="6"/>
      <c r="K33" s="15"/>
    </row>
  </sheetData>
  <mergeCells count="15">
    <mergeCell ref="A22:B22"/>
    <mergeCell ref="A21:G21"/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honeticPr fontId="2" type="noConversion"/>
  <pageMargins left="0.55118110236220474" right="0.31496062992125984" top="0.78740157480314965" bottom="0.98425196850393704" header="0.51181102362204722" footer="0.51181102362204722"/>
  <pageSetup paperSize="9" scale="54" orientation="landscape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info_EUR_BUL</vt:lpstr>
      <vt:lpstr>'SCF_financial info_EUR_BUL'!Print_Area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Адрияна Димова</cp:lastModifiedBy>
  <cp:lastPrinted>2019-08-07T11:48:05Z</cp:lastPrinted>
  <dcterms:created xsi:type="dcterms:W3CDTF">2007-11-29T09:10:22Z</dcterms:created>
  <dcterms:modified xsi:type="dcterms:W3CDTF">2023-02-28T10:57:04Z</dcterms:modified>
</cp:coreProperties>
</file>