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28800" windowHeight="12330"/>
  </bookViews>
  <sheets>
    <sheet name="Приложение" sheetId="1" r:id="rId1"/>
    <sheet name="РМС съпоставка" sheetId="4" state="hidden" r:id="rId2"/>
    <sheet name="разшифровка" sheetId="3" state="hidden" r:id="rId3"/>
  </sheets>
  <definedNames>
    <definedName name="for">Приложение!$AU$6:$AU$325</definedName>
    <definedName name="_xlnm.Print_Area" localSheetId="0">Приложение!$B$1:$AB$327</definedName>
    <definedName name="_xlnm.Print_Titles" localSheetId="0">Приложение!$B:$B,Приложение!$3:$5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4" i="1" l="1"/>
  <c r="M317" i="1"/>
  <c r="M305" i="1"/>
  <c r="M292" i="1"/>
  <c r="M285" i="1"/>
  <c r="M272" i="1"/>
  <c r="M247" i="1"/>
  <c r="M235" i="1"/>
  <c r="M229" i="1"/>
  <c r="M220" i="1"/>
  <c r="M210" i="1"/>
  <c r="M201" i="1"/>
  <c r="M181" i="1"/>
  <c r="M168" i="1"/>
  <c r="M160" i="1"/>
  <c r="M146" i="1"/>
  <c r="M133" i="1"/>
  <c r="M123" i="1"/>
  <c r="M112" i="1"/>
  <c r="M103" i="1"/>
  <c r="M93" i="1"/>
  <c r="M87" i="1"/>
  <c r="M75" i="1"/>
  <c r="M62" i="1"/>
  <c r="M50" i="1"/>
  <c r="M36" i="1"/>
  <c r="M21" i="1"/>
  <c r="M325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36" i="1" s="1"/>
  <c r="N24" i="1"/>
  <c r="N25" i="1"/>
  <c r="N26" i="1"/>
  <c r="N27" i="1"/>
  <c r="N28" i="1"/>
  <c r="N29" i="1"/>
  <c r="N30" i="1"/>
  <c r="N31" i="1"/>
  <c r="N32" i="1"/>
  <c r="N33" i="1"/>
  <c r="N34" i="1"/>
  <c r="N35" i="1"/>
  <c r="N38" i="1"/>
  <c r="N50" i="1" s="1"/>
  <c r="N39" i="1"/>
  <c r="N40" i="1"/>
  <c r="N41" i="1"/>
  <c r="N42" i="1"/>
  <c r="N43" i="1"/>
  <c r="N44" i="1"/>
  <c r="N45" i="1"/>
  <c r="N46" i="1"/>
  <c r="N47" i="1"/>
  <c r="N48" i="1"/>
  <c r="N49" i="1"/>
  <c r="N52" i="1"/>
  <c r="N62" i="1" s="1"/>
  <c r="N53" i="1"/>
  <c r="N54" i="1"/>
  <c r="N55" i="1"/>
  <c r="N56" i="1"/>
  <c r="N57" i="1"/>
  <c r="N58" i="1"/>
  <c r="N59" i="1"/>
  <c r="N60" i="1"/>
  <c r="N61" i="1"/>
  <c r="N64" i="1"/>
  <c r="N65" i="1"/>
  <c r="N66" i="1"/>
  <c r="N75" i="1" s="1"/>
  <c r="N67" i="1"/>
  <c r="N68" i="1"/>
  <c r="N69" i="1"/>
  <c r="N70" i="1"/>
  <c r="N71" i="1"/>
  <c r="N72" i="1"/>
  <c r="N73" i="1"/>
  <c r="N74" i="1"/>
  <c r="N77" i="1"/>
  <c r="N87" i="1" s="1"/>
  <c r="N78" i="1"/>
  <c r="N79" i="1"/>
  <c r="N80" i="1"/>
  <c r="N81" i="1"/>
  <c r="N82" i="1"/>
  <c r="N83" i="1"/>
  <c r="N84" i="1"/>
  <c r="N85" i="1"/>
  <c r="N86" i="1"/>
  <c r="N89" i="1"/>
  <c r="N90" i="1"/>
  <c r="N93" i="1" s="1"/>
  <c r="N91" i="1"/>
  <c r="N92" i="1"/>
  <c r="N95" i="1"/>
  <c r="N103" i="1" s="1"/>
  <c r="N96" i="1"/>
  <c r="N97" i="1"/>
  <c r="N98" i="1"/>
  <c r="N99" i="1"/>
  <c r="N100" i="1"/>
  <c r="N101" i="1"/>
  <c r="N102" i="1"/>
  <c r="N105" i="1"/>
  <c r="N112" i="1" s="1"/>
  <c r="N106" i="1"/>
  <c r="N107" i="1"/>
  <c r="N108" i="1"/>
  <c r="N109" i="1"/>
  <c r="N110" i="1"/>
  <c r="N111" i="1"/>
  <c r="N114" i="1"/>
  <c r="N123" i="1" s="1"/>
  <c r="N115" i="1"/>
  <c r="N116" i="1"/>
  <c r="N117" i="1"/>
  <c r="N118" i="1"/>
  <c r="N119" i="1"/>
  <c r="N120" i="1"/>
  <c r="N121" i="1"/>
  <c r="N122" i="1"/>
  <c r="N125" i="1"/>
  <c r="N133" i="1" s="1"/>
  <c r="N126" i="1"/>
  <c r="N127" i="1"/>
  <c r="N128" i="1"/>
  <c r="N129" i="1"/>
  <c r="N130" i="1"/>
  <c r="N131" i="1"/>
  <c r="N132" i="1"/>
  <c r="N135" i="1"/>
  <c r="N146" i="1" s="1"/>
  <c r="N136" i="1"/>
  <c r="N137" i="1"/>
  <c r="N138" i="1"/>
  <c r="N139" i="1"/>
  <c r="N140" i="1"/>
  <c r="N141" i="1"/>
  <c r="N142" i="1"/>
  <c r="N143" i="1"/>
  <c r="N144" i="1"/>
  <c r="N145" i="1"/>
  <c r="N148" i="1"/>
  <c r="N160" i="1" s="1"/>
  <c r="N149" i="1"/>
  <c r="N150" i="1"/>
  <c r="N151" i="1"/>
  <c r="N152" i="1"/>
  <c r="N153" i="1"/>
  <c r="N154" i="1"/>
  <c r="N155" i="1"/>
  <c r="N156" i="1"/>
  <c r="N157" i="1"/>
  <c r="N158" i="1"/>
  <c r="N159" i="1"/>
  <c r="N162" i="1"/>
  <c r="N168" i="1" s="1"/>
  <c r="N163" i="1"/>
  <c r="N164" i="1"/>
  <c r="N165" i="1"/>
  <c r="N166" i="1"/>
  <c r="N167" i="1"/>
  <c r="N170" i="1"/>
  <c r="N181" i="1" s="1"/>
  <c r="N171" i="1"/>
  <c r="N172" i="1"/>
  <c r="N173" i="1"/>
  <c r="N174" i="1"/>
  <c r="N175" i="1"/>
  <c r="N176" i="1"/>
  <c r="N177" i="1"/>
  <c r="N178" i="1"/>
  <c r="N179" i="1"/>
  <c r="N180" i="1"/>
  <c r="N183" i="1"/>
  <c r="N201" i="1" s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3" i="1"/>
  <c r="N210" i="1" s="1"/>
  <c r="N204" i="1"/>
  <c r="N205" i="1"/>
  <c r="N206" i="1"/>
  <c r="N207" i="1"/>
  <c r="N208" i="1"/>
  <c r="N209" i="1"/>
  <c r="N212" i="1"/>
  <c r="N220" i="1" s="1"/>
  <c r="N213" i="1"/>
  <c r="N214" i="1"/>
  <c r="N215" i="1"/>
  <c r="N216" i="1"/>
  <c r="N217" i="1"/>
  <c r="N218" i="1"/>
  <c r="N219" i="1"/>
  <c r="N222" i="1"/>
  <c r="N229" i="1" s="1"/>
  <c r="N223" i="1"/>
  <c r="N224" i="1"/>
  <c r="N225" i="1"/>
  <c r="N226" i="1"/>
  <c r="N227" i="1"/>
  <c r="N228" i="1"/>
  <c r="N231" i="1"/>
  <c r="N235" i="1" s="1"/>
  <c r="N232" i="1"/>
  <c r="N233" i="1"/>
  <c r="N234" i="1"/>
  <c r="N237" i="1"/>
  <c r="N247" i="1" s="1"/>
  <c r="N238" i="1"/>
  <c r="N239" i="1"/>
  <c r="N240" i="1"/>
  <c r="N241" i="1"/>
  <c r="N242" i="1"/>
  <c r="N243" i="1"/>
  <c r="N244" i="1"/>
  <c r="N245" i="1"/>
  <c r="N246" i="1"/>
  <c r="N248" i="1"/>
  <c r="N250" i="1"/>
  <c r="N272" i="1" s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4" i="1"/>
  <c r="N285" i="1" s="1"/>
  <c r="N275" i="1"/>
  <c r="N276" i="1"/>
  <c r="N277" i="1"/>
  <c r="N278" i="1"/>
  <c r="N279" i="1"/>
  <c r="N280" i="1"/>
  <c r="N281" i="1"/>
  <c r="N282" i="1"/>
  <c r="N283" i="1"/>
  <c r="N284" i="1"/>
  <c r="N287" i="1"/>
  <c r="N292" i="1" s="1"/>
  <c r="N288" i="1"/>
  <c r="N289" i="1"/>
  <c r="N290" i="1"/>
  <c r="N291" i="1"/>
  <c r="N294" i="1"/>
  <c r="N305" i="1" s="1"/>
  <c r="N295" i="1"/>
  <c r="N296" i="1"/>
  <c r="N297" i="1"/>
  <c r="N298" i="1"/>
  <c r="N299" i="1"/>
  <c r="N300" i="1"/>
  <c r="N301" i="1"/>
  <c r="N302" i="1"/>
  <c r="N303" i="1"/>
  <c r="N304" i="1"/>
  <c r="N307" i="1"/>
  <c r="N317" i="1" s="1"/>
  <c r="N308" i="1"/>
  <c r="N309" i="1"/>
  <c r="N310" i="1"/>
  <c r="N311" i="1"/>
  <c r="N312" i="1"/>
  <c r="N313" i="1"/>
  <c r="N314" i="1"/>
  <c r="N315" i="1"/>
  <c r="N316" i="1"/>
  <c r="N319" i="1"/>
  <c r="N324" i="1" s="1"/>
  <c r="N320" i="1"/>
  <c r="N321" i="1"/>
  <c r="N322" i="1"/>
  <c r="N323" i="1"/>
  <c r="N7" i="1"/>
  <c r="N21" i="1" s="1"/>
  <c r="N325" i="1" s="1"/>
  <c r="AD324" i="1" l="1"/>
  <c r="AD317" i="1"/>
  <c r="AD305" i="1"/>
  <c r="AD292" i="1"/>
  <c r="AD285" i="1"/>
  <c r="AD272" i="1"/>
  <c r="AD247" i="1"/>
  <c r="AD235" i="1"/>
  <c r="AD229" i="1"/>
  <c r="AD220" i="1"/>
  <c r="AD210" i="1"/>
  <c r="AD201" i="1"/>
  <c r="AD181" i="1"/>
  <c r="AD168" i="1"/>
  <c r="AD160" i="1"/>
  <c r="AD146" i="1"/>
  <c r="AD133" i="1"/>
  <c r="AD123" i="1"/>
  <c r="AD112" i="1"/>
  <c r="AD103" i="1"/>
  <c r="AD93" i="1"/>
  <c r="AD87" i="1"/>
  <c r="AD75" i="1"/>
  <c r="AD62" i="1"/>
  <c r="AD36" i="1"/>
  <c r="AD21" i="1"/>
  <c r="J323" i="1" l="1"/>
  <c r="J322" i="1"/>
  <c r="J321" i="1"/>
  <c r="J320" i="1"/>
  <c r="J319" i="1"/>
  <c r="J318" i="1"/>
  <c r="J316" i="1"/>
  <c r="J315" i="1"/>
  <c r="J314" i="1"/>
  <c r="J313" i="1"/>
  <c r="J312" i="1"/>
  <c r="J311" i="1"/>
  <c r="J310" i="1"/>
  <c r="J309" i="1"/>
  <c r="J308" i="1"/>
  <c r="J307" i="1"/>
  <c r="J317" i="1" s="1"/>
  <c r="J306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1" i="1"/>
  <c r="J290" i="1"/>
  <c r="J289" i="1"/>
  <c r="J288" i="1"/>
  <c r="J287" i="1"/>
  <c r="J292" i="1" s="1"/>
  <c r="J286" i="1"/>
  <c r="J284" i="1"/>
  <c r="J283" i="1"/>
  <c r="J282" i="1"/>
  <c r="J281" i="1"/>
  <c r="J280" i="1"/>
  <c r="J279" i="1"/>
  <c r="J278" i="1"/>
  <c r="J277" i="1"/>
  <c r="J276" i="1"/>
  <c r="J275" i="1"/>
  <c r="J274" i="1"/>
  <c r="J285" i="1" s="1"/>
  <c r="J273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6" i="1"/>
  <c r="J245" i="1"/>
  <c r="J244" i="1"/>
  <c r="J243" i="1"/>
  <c r="J242" i="1"/>
  <c r="J241" i="1"/>
  <c r="J240" i="1"/>
  <c r="J239" i="1"/>
  <c r="J238" i="1"/>
  <c r="J237" i="1"/>
  <c r="J236" i="1"/>
  <c r="J234" i="1"/>
  <c r="J233" i="1"/>
  <c r="J232" i="1"/>
  <c r="J231" i="1"/>
  <c r="J235" i="1" s="1"/>
  <c r="J230" i="1"/>
  <c r="J228" i="1"/>
  <c r="J227" i="1"/>
  <c r="J226" i="1"/>
  <c r="J225" i="1"/>
  <c r="J224" i="1"/>
  <c r="J223" i="1"/>
  <c r="J222" i="1"/>
  <c r="J229" i="1" s="1"/>
  <c r="J221" i="1"/>
  <c r="J219" i="1"/>
  <c r="J218" i="1"/>
  <c r="J217" i="1"/>
  <c r="J216" i="1"/>
  <c r="J215" i="1"/>
  <c r="J214" i="1"/>
  <c r="J213" i="1"/>
  <c r="J212" i="1"/>
  <c r="J211" i="1"/>
  <c r="J209" i="1"/>
  <c r="J208" i="1"/>
  <c r="J207" i="1"/>
  <c r="J206" i="1"/>
  <c r="J205" i="1"/>
  <c r="J204" i="1"/>
  <c r="J203" i="1"/>
  <c r="J202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201" i="1" s="1"/>
  <c r="J182" i="1"/>
  <c r="J180" i="1"/>
  <c r="J179" i="1"/>
  <c r="J178" i="1"/>
  <c r="J177" i="1"/>
  <c r="J176" i="1"/>
  <c r="J175" i="1"/>
  <c r="J174" i="1"/>
  <c r="J173" i="1"/>
  <c r="J172" i="1"/>
  <c r="J171" i="1"/>
  <c r="J170" i="1"/>
  <c r="J181" i="1" s="1"/>
  <c r="J169" i="1"/>
  <c r="J167" i="1"/>
  <c r="J166" i="1"/>
  <c r="J165" i="1"/>
  <c r="J164" i="1"/>
  <c r="J163" i="1"/>
  <c r="J162" i="1"/>
  <c r="J161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5" i="1"/>
  <c r="J144" i="1"/>
  <c r="J143" i="1"/>
  <c r="J142" i="1"/>
  <c r="J141" i="1"/>
  <c r="J140" i="1"/>
  <c r="J139" i="1"/>
  <c r="J138" i="1"/>
  <c r="J137" i="1"/>
  <c r="J136" i="1"/>
  <c r="J135" i="1"/>
  <c r="J146" i="1" s="1"/>
  <c r="J134" i="1"/>
  <c r="J132" i="1"/>
  <c r="J131" i="1"/>
  <c r="J130" i="1"/>
  <c r="J129" i="1"/>
  <c r="J128" i="1"/>
  <c r="J127" i="1"/>
  <c r="J126" i="1"/>
  <c r="J125" i="1"/>
  <c r="J124" i="1"/>
  <c r="J122" i="1"/>
  <c r="J121" i="1"/>
  <c r="J120" i="1"/>
  <c r="J119" i="1"/>
  <c r="J118" i="1"/>
  <c r="J117" i="1"/>
  <c r="J116" i="1"/>
  <c r="J115" i="1"/>
  <c r="J114" i="1"/>
  <c r="J113" i="1"/>
  <c r="J111" i="1"/>
  <c r="J110" i="1"/>
  <c r="J109" i="1"/>
  <c r="J108" i="1"/>
  <c r="J107" i="1"/>
  <c r="J106" i="1"/>
  <c r="J105" i="1"/>
  <c r="J104" i="1"/>
  <c r="J102" i="1"/>
  <c r="J101" i="1"/>
  <c r="J100" i="1"/>
  <c r="J99" i="1"/>
  <c r="J98" i="1"/>
  <c r="J97" i="1"/>
  <c r="J96" i="1"/>
  <c r="J95" i="1"/>
  <c r="J103" i="1" s="1"/>
  <c r="J94" i="1"/>
  <c r="J92" i="1"/>
  <c r="J91" i="1"/>
  <c r="J90" i="1"/>
  <c r="J89" i="1"/>
  <c r="J88" i="1"/>
  <c r="J86" i="1"/>
  <c r="J85" i="1"/>
  <c r="J84" i="1"/>
  <c r="J83" i="1"/>
  <c r="J82" i="1"/>
  <c r="J81" i="1"/>
  <c r="J80" i="1"/>
  <c r="J79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50" i="1" s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1" i="1" l="1"/>
  <c r="J36" i="1"/>
  <c r="J75" i="1"/>
  <c r="J87" i="1"/>
  <c r="J112" i="1"/>
  <c r="J123" i="1"/>
  <c r="J160" i="1"/>
  <c r="J168" i="1"/>
  <c r="J210" i="1"/>
  <c r="J247" i="1"/>
  <c r="J272" i="1"/>
  <c r="J305" i="1"/>
  <c r="J93" i="1"/>
  <c r="J133" i="1"/>
  <c r="J220" i="1"/>
  <c r="J62" i="1"/>
  <c r="J324" i="1"/>
  <c r="AC50" i="1"/>
  <c r="AD40" i="1"/>
  <c r="AD50" i="1" s="1"/>
  <c r="AD325" i="1" s="1"/>
  <c r="Z323" i="1"/>
  <c r="Z322" i="1"/>
  <c r="Z321" i="1"/>
  <c r="Z320" i="1"/>
  <c r="Z319" i="1"/>
  <c r="Z318" i="1"/>
  <c r="Z316" i="1"/>
  <c r="Z315" i="1"/>
  <c r="Z314" i="1"/>
  <c r="Z313" i="1"/>
  <c r="Z312" i="1"/>
  <c r="Z311" i="1"/>
  <c r="Z310" i="1"/>
  <c r="Z309" i="1"/>
  <c r="Z308" i="1"/>
  <c r="Z307" i="1"/>
  <c r="Z306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1" i="1"/>
  <c r="Z290" i="1"/>
  <c r="Z289" i="1"/>
  <c r="Z288" i="1"/>
  <c r="Z287" i="1"/>
  <c r="Z286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6" i="1"/>
  <c r="Z245" i="1"/>
  <c r="Z244" i="1"/>
  <c r="Z243" i="1"/>
  <c r="Z242" i="1"/>
  <c r="Z241" i="1"/>
  <c r="Z240" i="1"/>
  <c r="Z239" i="1"/>
  <c r="Z238" i="1"/>
  <c r="Z237" i="1"/>
  <c r="Z236" i="1"/>
  <c r="Z234" i="1"/>
  <c r="Z233" i="1"/>
  <c r="Z232" i="1"/>
  <c r="Z231" i="1"/>
  <c r="Z230" i="1"/>
  <c r="Z228" i="1"/>
  <c r="Z227" i="1"/>
  <c r="Z226" i="1"/>
  <c r="Z225" i="1"/>
  <c r="Z224" i="1"/>
  <c r="Z223" i="1"/>
  <c r="Z222" i="1"/>
  <c r="Z221" i="1"/>
  <c r="Z219" i="1"/>
  <c r="Z218" i="1"/>
  <c r="Z217" i="1"/>
  <c r="Z216" i="1"/>
  <c r="Z215" i="1"/>
  <c r="Z214" i="1"/>
  <c r="Z213" i="1"/>
  <c r="Z212" i="1"/>
  <c r="Z211" i="1"/>
  <c r="Z209" i="1"/>
  <c r="Z208" i="1"/>
  <c r="Z207" i="1"/>
  <c r="Z206" i="1"/>
  <c r="Z205" i="1"/>
  <c r="Z204" i="1"/>
  <c r="Z203" i="1"/>
  <c r="Z202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7" i="1"/>
  <c r="Z166" i="1"/>
  <c r="Z165" i="1"/>
  <c r="Z164" i="1"/>
  <c r="Z163" i="1"/>
  <c r="Z162" i="1"/>
  <c r="Z161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2" i="1"/>
  <c r="Z131" i="1"/>
  <c r="Z130" i="1"/>
  <c r="Z129" i="1"/>
  <c r="Z128" i="1"/>
  <c r="Z127" i="1"/>
  <c r="Z126" i="1"/>
  <c r="Z125" i="1"/>
  <c r="Z124" i="1"/>
  <c r="Z122" i="1"/>
  <c r="Z121" i="1"/>
  <c r="Z120" i="1"/>
  <c r="Z119" i="1"/>
  <c r="Z118" i="1"/>
  <c r="Z117" i="1"/>
  <c r="Z116" i="1"/>
  <c r="Z115" i="1"/>
  <c r="Z114" i="1"/>
  <c r="Z113" i="1"/>
  <c r="Z111" i="1"/>
  <c r="Z110" i="1"/>
  <c r="Z109" i="1"/>
  <c r="Z108" i="1"/>
  <c r="Z107" i="1"/>
  <c r="Z106" i="1"/>
  <c r="Z105" i="1"/>
  <c r="Z104" i="1"/>
  <c r="Z102" i="1"/>
  <c r="Z101" i="1"/>
  <c r="Z100" i="1"/>
  <c r="Z99" i="1"/>
  <c r="Z98" i="1"/>
  <c r="Z97" i="1"/>
  <c r="Z96" i="1"/>
  <c r="Z95" i="1"/>
  <c r="Z94" i="1"/>
  <c r="Z92" i="1"/>
  <c r="Z91" i="1"/>
  <c r="Z90" i="1"/>
  <c r="Z89" i="1"/>
  <c r="Z88" i="1"/>
  <c r="Z86" i="1"/>
  <c r="Z85" i="1"/>
  <c r="Z84" i="1"/>
  <c r="Z83" i="1"/>
  <c r="Z82" i="1"/>
  <c r="Z81" i="1"/>
  <c r="Z80" i="1"/>
  <c r="Z79" i="1"/>
  <c r="Z78" i="1"/>
  <c r="Z77" i="1"/>
  <c r="Z76" i="1"/>
  <c r="Z74" i="1"/>
  <c r="Z73" i="1"/>
  <c r="Z72" i="1"/>
  <c r="Z71" i="1"/>
  <c r="Z70" i="1"/>
  <c r="Z69" i="1"/>
  <c r="Z68" i="1"/>
  <c r="Z67" i="1"/>
  <c r="Z66" i="1"/>
  <c r="Z65" i="1"/>
  <c r="Z64" i="1"/>
  <c r="Z63" i="1"/>
  <c r="Z61" i="1"/>
  <c r="Z60" i="1"/>
  <c r="Z59" i="1"/>
  <c r="Z58" i="1"/>
  <c r="Z57" i="1"/>
  <c r="Z56" i="1"/>
  <c r="Z55" i="1"/>
  <c r="Z54" i="1"/>
  <c r="Z53" i="1"/>
  <c r="Z52" i="1"/>
  <c r="Z51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V323" i="1"/>
  <c r="V322" i="1"/>
  <c r="V321" i="1"/>
  <c r="V320" i="1"/>
  <c r="V319" i="1"/>
  <c r="V318" i="1"/>
  <c r="V316" i="1"/>
  <c r="V315" i="1"/>
  <c r="V314" i="1"/>
  <c r="V313" i="1"/>
  <c r="V312" i="1"/>
  <c r="V311" i="1"/>
  <c r="V310" i="1"/>
  <c r="V309" i="1"/>
  <c r="V308" i="1"/>
  <c r="V307" i="1"/>
  <c r="V306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1" i="1"/>
  <c r="V290" i="1"/>
  <c r="V289" i="1"/>
  <c r="V288" i="1"/>
  <c r="V287" i="1"/>
  <c r="V286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6" i="1"/>
  <c r="V245" i="1"/>
  <c r="V244" i="1"/>
  <c r="V243" i="1"/>
  <c r="V242" i="1"/>
  <c r="V241" i="1"/>
  <c r="V240" i="1"/>
  <c r="V239" i="1"/>
  <c r="V238" i="1"/>
  <c r="V237" i="1"/>
  <c r="V236" i="1"/>
  <c r="V234" i="1"/>
  <c r="V233" i="1"/>
  <c r="V232" i="1"/>
  <c r="V231" i="1"/>
  <c r="V230" i="1"/>
  <c r="V228" i="1"/>
  <c r="V227" i="1"/>
  <c r="V226" i="1"/>
  <c r="V225" i="1"/>
  <c r="V224" i="1"/>
  <c r="V223" i="1"/>
  <c r="V222" i="1"/>
  <c r="V221" i="1"/>
  <c r="V219" i="1"/>
  <c r="V218" i="1"/>
  <c r="V217" i="1"/>
  <c r="V216" i="1"/>
  <c r="V215" i="1"/>
  <c r="V214" i="1"/>
  <c r="V213" i="1"/>
  <c r="V212" i="1"/>
  <c r="V211" i="1"/>
  <c r="V209" i="1"/>
  <c r="V208" i="1"/>
  <c r="V207" i="1"/>
  <c r="V206" i="1"/>
  <c r="V205" i="1"/>
  <c r="V204" i="1"/>
  <c r="V203" i="1"/>
  <c r="V202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7" i="1"/>
  <c r="V166" i="1"/>
  <c r="V165" i="1"/>
  <c r="V164" i="1"/>
  <c r="V163" i="1"/>
  <c r="V162" i="1"/>
  <c r="V161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2" i="1"/>
  <c r="V131" i="1"/>
  <c r="V130" i="1"/>
  <c r="V129" i="1"/>
  <c r="V128" i="1"/>
  <c r="V127" i="1"/>
  <c r="V126" i="1"/>
  <c r="V125" i="1"/>
  <c r="V124" i="1"/>
  <c r="V122" i="1"/>
  <c r="V121" i="1"/>
  <c r="V120" i="1"/>
  <c r="V119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2" i="1"/>
  <c r="V101" i="1"/>
  <c r="V100" i="1"/>
  <c r="V99" i="1"/>
  <c r="V98" i="1"/>
  <c r="V97" i="1"/>
  <c r="V96" i="1"/>
  <c r="V95" i="1"/>
  <c r="V94" i="1"/>
  <c r="V92" i="1"/>
  <c r="V91" i="1"/>
  <c r="V90" i="1"/>
  <c r="V89" i="1"/>
  <c r="V88" i="1"/>
  <c r="V86" i="1"/>
  <c r="V85" i="1"/>
  <c r="V84" i="1"/>
  <c r="V83" i="1"/>
  <c r="V82" i="1"/>
  <c r="V81" i="1"/>
  <c r="V80" i="1"/>
  <c r="V79" i="1"/>
  <c r="V78" i="1"/>
  <c r="V77" i="1"/>
  <c r="V76" i="1"/>
  <c r="V74" i="1"/>
  <c r="V73" i="1"/>
  <c r="V72" i="1"/>
  <c r="V71" i="1"/>
  <c r="V70" i="1"/>
  <c r="V69" i="1"/>
  <c r="V68" i="1"/>
  <c r="V67" i="1"/>
  <c r="V66" i="1"/>
  <c r="V65" i="1"/>
  <c r="V64" i="1"/>
  <c r="V63" i="1"/>
  <c r="V61" i="1"/>
  <c r="V60" i="1"/>
  <c r="V59" i="1"/>
  <c r="V58" i="1"/>
  <c r="V57" i="1"/>
  <c r="V56" i="1"/>
  <c r="V55" i="1"/>
  <c r="V54" i="1"/>
  <c r="V53" i="1"/>
  <c r="V52" i="1"/>
  <c r="V51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R323" i="1"/>
  <c r="R322" i="1"/>
  <c r="R321" i="1"/>
  <c r="R320" i="1"/>
  <c r="R319" i="1"/>
  <c r="R318" i="1"/>
  <c r="R316" i="1"/>
  <c r="R315" i="1"/>
  <c r="R314" i="1"/>
  <c r="R313" i="1"/>
  <c r="R312" i="1"/>
  <c r="R311" i="1"/>
  <c r="R310" i="1"/>
  <c r="R309" i="1"/>
  <c r="R308" i="1"/>
  <c r="R307" i="1"/>
  <c r="R306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1" i="1"/>
  <c r="R290" i="1"/>
  <c r="R289" i="1"/>
  <c r="R288" i="1"/>
  <c r="R287" i="1"/>
  <c r="R286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6" i="1"/>
  <c r="R245" i="1"/>
  <c r="R244" i="1"/>
  <c r="R243" i="1"/>
  <c r="R242" i="1"/>
  <c r="R241" i="1"/>
  <c r="R240" i="1"/>
  <c r="R239" i="1"/>
  <c r="R238" i="1"/>
  <c r="R237" i="1"/>
  <c r="R236" i="1"/>
  <c r="R234" i="1"/>
  <c r="R233" i="1"/>
  <c r="R232" i="1"/>
  <c r="R231" i="1"/>
  <c r="R230" i="1"/>
  <c r="R228" i="1"/>
  <c r="R227" i="1"/>
  <c r="R226" i="1"/>
  <c r="R225" i="1"/>
  <c r="R224" i="1"/>
  <c r="R223" i="1"/>
  <c r="R222" i="1"/>
  <c r="R221" i="1"/>
  <c r="R219" i="1"/>
  <c r="R218" i="1"/>
  <c r="R217" i="1"/>
  <c r="R216" i="1"/>
  <c r="R215" i="1"/>
  <c r="R214" i="1"/>
  <c r="R213" i="1"/>
  <c r="R212" i="1"/>
  <c r="R211" i="1"/>
  <c r="R209" i="1"/>
  <c r="R208" i="1"/>
  <c r="R207" i="1"/>
  <c r="R206" i="1"/>
  <c r="R205" i="1"/>
  <c r="R204" i="1"/>
  <c r="R203" i="1"/>
  <c r="R202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7" i="1"/>
  <c r="R166" i="1"/>
  <c r="R165" i="1"/>
  <c r="R164" i="1"/>
  <c r="R163" i="1"/>
  <c r="R162" i="1"/>
  <c r="R161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2" i="1"/>
  <c r="R131" i="1"/>
  <c r="R130" i="1"/>
  <c r="R129" i="1"/>
  <c r="R128" i="1"/>
  <c r="R127" i="1"/>
  <c r="R126" i="1"/>
  <c r="R125" i="1"/>
  <c r="R124" i="1"/>
  <c r="R122" i="1"/>
  <c r="R121" i="1"/>
  <c r="R120" i="1"/>
  <c r="R119" i="1"/>
  <c r="R118" i="1"/>
  <c r="R117" i="1"/>
  <c r="R116" i="1"/>
  <c r="R115" i="1"/>
  <c r="R114" i="1"/>
  <c r="R113" i="1"/>
  <c r="R111" i="1"/>
  <c r="R110" i="1"/>
  <c r="R109" i="1"/>
  <c r="R108" i="1"/>
  <c r="R107" i="1"/>
  <c r="R106" i="1"/>
  <c r="R105" i="1"/>
  <c r="R104" i="1"/>
  <c r="R102" i="1"/>
  <c r="R101" i="1"/>
  <c r="R100" i="1"/>
  <c r="R99" i="1"/>
  <c r="R98" i="1"/>
  <c r="R97" i="1"/>
  <c r="R96" i="1"/>
  <c r="R95" i="1"/>
  <c r="R94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4" i="1"/>
  <c r="R73" i="1"/>
  <c r="R72" i="1"/>
  <c r="R71" i="1"/>
  <c r="R70" i="1"/>
  <c r="R69" i="1"/>
  <c r="R68" i="1"/>
  <c r="R67" i="1"/>
  <c r="R66" i="1"/>
  <c r="R65" i="1"/>
  <c r="R64" i="1"/>
  <c r="R63" i="1"/>
  <c r="R61" i="1"/>
  <c r="R60" i="1"/>
  <c r="R59" i="1"/>
  <c r="R58" i="1"/>
  <c r="R57" i="1"/>
  <c r="R56" i="1"/>
  <c r="R55" i="1"/>
  <c r="R54" i="1"/>
  <c r="R53" i="1"/>
  <c r="R52" i="1"/>
  <c r="R51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0" i="1" l="1"/>
  <c r="R75" i="1"/>
  <c r="R87" i="1"/>
  <c r="R103" i="1"/>
  <c r="R146" i="1"/>
  <c r="R160" i="1"/>
  <c r="R181" i="1"/>
  <c r="R201" i="1"/>
  <c r="R229" i="1"/>
  <c r="R235" i="1"/>
  <c r="R285" i="1"/>
  <c r="R292" i="1"/>
  <c r="Z36" i="1"/>
  <c r="Z305" i="1"/>
  <c r="Z317" i="1"/>
  <c r="R324" i="1"/>
  <c r="V21" i="1"/>
  <c r="V93" i="1"/>
  <c r="V133" i="1"/>
  <c r="V210" i="1"/>
  <c r="V220" i="1"/>
  <c r="J325" i="1"/>
  <c r="R21" i="1"/>
  <c r="R93" i="1"/>
  <c r="R133" i="1"/>
  <c r="R210" i="1"/>
  <c r="R220" i="1"/>
  <c r="R62" i="1"/>
  <c r="R112" i="1"/>
  <c r="R123" i="1"/>
  <c r="R168" i="1"/>
  <c r="R247" i="1"/>
  <c r="R272" i="1"/>
  <c r="R36" i="1"/>
  <c r="R305" i="1"/>
  <c r="R317" i="1"/>
  <c r="Z21" i="1"/>
  <c r="Z93" i="1"/>
  <c r="Z133" i="1"/>
  <c r="Z210" i="1"/>
  <c r="Z220" i="1"/>
  <c r="Z50" i="1"/>
  <c r="Z75" i="1"/>
  <c r="Z87" i="1"/>
  <c r="Z103" i="1"/>
  <c r="Z146" i="1"/>
  <c r="Z160" i="1"/>
  <c r="Z181" i="1"/>
  <c r="Z201" i="1"/>
  <c r="Z229" i="1"/>
  <c r="Z235" i="1"/>
  <c r="Z285" i="1"/>
  <c r="Z292" i="1"/>
  <c r="Z62" i="1"/>
  <c r="Z112" i="1"/>
  <c r="Z123" i="1"/>
  <c r="Z168" i="1"/>
  <c r="Z247" i="1"/>
  <c r="Z272" i="1"/>
  <c r="Z324" i="1"/>
  <c r="V50" i="1"/>
  <c r="V75" i="1"/>
  <c r="V87" i="1"/>
  <c r="V103" i="1"/>
  <c r="V146" i="1"/>
  <c r="V160" i="1"/>
  <c r="V181" i="1"/>
  <c r="V201" i="1"/>
  <c r="V229" i="1"/>
  <c r="V235" i="1"/>
  <c r="V285" i="1"/>
  <c r="V292" i="1"/>
  <c r="V62" i="1"/>
  <c r="V112" i="1"/>
  <c r="V123" i="1"/>
  <c r="V168" i="1"/>
  <c r="V247" i="1"/>
  <c r="V272" i="1"/>
  <c r="V324" i="1"/>
  <c r="V36" i="1"/>
  <c r="V325" i="1" s="1"/>
  <c r="V305" i="1"/>
  <c r="V317" i="1"/>
  <c r="AC324" i="1"/>
  <c r="AC317" i="1"/>
  <c r="AC305" i="1"/>
  <c r="AC292" i="1"/>
  <c r="AC285" i="1"/>
  <c r="AC272" i="1"/>
  <c r="AC247" i="1"/>
  <c r="AC235" i="1"/>
  <c r="AC229" i="1"/>
  <c r="AC220" i="1"/>
  <c r="AC210" i="1"/>
  <c r="AC201" i="1"/>
  <c r="AC181" i="1"/>
  <c r="AC168" i="1"/>
  <c r="AC160" i="1"/>
  <c r="AC146" i="1"/>
  <c r="AC133" i="1"/>
  <c r="AC123" i="1"/>
  <c r="AC112" i="1"/>
  <c r="AC103" i="1"/>
  <c r="AC93" i="1"/>
  <c r="AC87" i="1"/>
  <c r="AC75" i="1"/>
  <c r="AC62" i="1"/>
  <c r="AC36" i="1"/>
  <c r="AC325" i="1" s="1"/>
  <c r="AC21" i="1"/>
  <c r="Y324" i="1"/>
  <c r="Y317" i="1"/>
  <c r="Y305" i="1"/>
  <c r="Y292" i="1"/>
  <c r="Y285" i="1"/>
  <c r="Y272" i="1"/>
  <c r="Y247" i="1"/>
  <c r="Y235" i="1"/>
  <c r="Y229" i="1"/>
  <c r="Y220" i="1"/>
  <c r="Y210" i="1"/>
  <c r="Y201" i="1"/>
  <c r="Y181" i="1"/>
  <c r="Y168" i="1"/>
  <c r="Y160" i="1"/>
  <c r="Y146" i="1"/>
  <c r="Y133" i="1"/>
  <c r="Y123" i="1"/>
  <c r="Y112" i="1"/>
  <c r="Y103" i="1"/>
  <c r="Y93" i="1"/>
  <c r="Y87" i="1"/>
  <c r="Y75" i="1"/>
  <c r="Y62" i="1"/>
  <c r="Y50" i="1"/>
  <c r="Y36" i="1"/>
  <c r="Y21" i="1"/>
  <c r="R325" i="1" l="1"/>
  <c r="Z325" i="1"/>
  <c r="U324" i="1"/>
  <c r="U317" i="1"/>
  <c r="U305" i="1"/>
  <c r="U292" i="1"/>
  <c r="U285" i="1"/>
  <c r="U272" i="1"/>
  <c r="U247" i="1"/>
  <c r="U235" i="1"/>
  <c r="U229" i="1"/>
  <c r="U220" i="1"/>
  <c r="U210" i="1"/>
  <c r="U201" i="1"/>
  <c r="U181" i="1"/>
  <c r="U168" i="1"/>
  <c r="U160" i="1"/>
  <c r="U146" i="1"/>
  <c r="U133" i="1"/>
  <c r="U123" i="1"/>
  <c r="U112" i="1"/>
  <c r="U103" i="1"/>
  <c r="U93" i="1"/>
  <c r="U87" i="1"/>
  <c r="U75" i="1"/>
  <c r="U62" i="1"/>
  <c r="U50" i="1"/>
  <c r="U36" i="1"/>
  <c r="U21" i="1"/>
  <c r="I324" i="1"/>
  <c r="I317" i="1"/>
  <c r="I305" i="1"/>
  <c r="I292" i="1"/>
  <c r="I285" i="1"/>
  <c r="I272" i="1"/>
  <c r="I247" i="1"/>
  <c r="I235" i="1"/>
  <c r="I229" i="1"/>
  <c r="I220" i="1"/>
  <c r="I210" i="1"/>
  <c r="I201" i="1"/>
  <c r="I181" i="1"/>
  <c r="I168" i="1"/>
  <c r="I160" i="1"/>
  <c r="I146" i="1"/>
  <c r="I133" i="1"/>
  <c r="I123" i="1"/>
  <c r="I112" i="1"/>
  <c r="I103" i="1"/>
  <c r="I93" i="1"/>
  <c r="I87" i="1"/>
  <c r="I75" i="1"/>
  <c r="I62" i="1"/>
  <c r="I50" i="1"/>
  <c r="I36" i="1"/>
  <c r="I21" i="1"/>
  <c r="U325" i="1" l="1"/>
  <c r="I325" i="1"/>
  <c r="Q324" i="1"/>
  <c r="Q317" i="1"/>
  <c r="Q305" i="1"/>
  <c r="Q292" i="1"/>
  <c r="Q285" i="1"/>
  <c r="Q272" i="1"/>
  <c r="Q247" i="1"/>
  <c r="Q235" i="1"/>
  <c r="Q229" i="1"/>
  <c r="Q220" i="1"/>
  <c r="Q210" i="1"/>
  <c r="Q201" i="1"/>
  <c r="Q181" i="1"/>
  <c r="Q168" i="1"/>
  <c r="Q160" i="1"/>
  <c r="Q146" i="1"/>
  <c r="Q133" i="1"/>
  <c r="Q123" i="1"/>
  <c r="Q112" i="1"/>
  <c r="Q103" i="1"/>
  <c r="Q93" i="1"/>
  <c r="Q87" i="1"/>
  <c r="Q75" i="1"/>
  <c r="Q62" i="1"/>
  <c r="Q50" i="1"/>
  <c r="Q36" i="1"/>
  <c r="Q21" i="1"/>
  <c r="Q325" i="1" l="1"/>
  <c r="W25" i="4" l="1"/>
  <c r="R22" i="4"/>
  <c r="P22" i="4"/>
  <c r="O22" i="4"/>
  <c r="L22" i="4"/>
  <c r="G22" i="4"/>
  <c r="H22" i="4" s="1"/>
  <c r="D22" i="4"/>
  <c r="R21" i="4"/>
  <c r="O21" i="4"/>
  <c r="O20" i="4" s="1"/>
  <c r="P20" i="4" s="1"/>
  <c r="L21" i="4"/>
  <c r="G21" i="4"/>
  <c r="D21" i="4"/>
  <c r="D20" i="4" s="1"/>
  <c r="S20" i="4" s="1"/>
  <c r="L20" i="4"/>
  <c r="O19" i="4"/>
  <c r="P19" i="4" s="1"/>
  <c r="L19" i="4"/>
  <c r="R19" i="4"/>
  <c r="O18" i="4"/>
  <c r="O17" i="4" s="1"/>
  <c r="L18" i="4"/>
  <c r="L17" i="4" s="1"/>
  <c r="R18" i="4"/>
  <c r="O16" i="4"/>
  <c r="P16" i="4" s="1"/>
  <c r="L16" i="4"/>
  <c r="R16" i="4"/>
  <c r="O15" i="4"/>
  <c r="P15" i="4" s="1"/>
  <c r="L15" i="4"/>
  <c r="R15" i="4"/>
  <c r="O14" i="4"/>
  <c r="P14" i="4" s="1"/>
  <c r="L14" i="4"/>
  <c r="R14" i="4"/>
  <c r="P13" i="4"/>
  <c r="O13" i="4"/>
  <c r="D13" i="4"/>
  <c r="S13" i="4" s="1"/>
  <c r="O12" i="4"/>
  <c r="P12" i="4" s="1"/>
  <c r="L12" i="4"/>
  <c r="R12" i="4"/>
  <c r="P11" i="4"/>
  <c r="O11" i="4"/>
  <c r="L11" i="4"/>
  <c r="R11" i="4"/>
  <c r="O10" i="4"/>
  <c r="P10" i="4" s="1"/>
  <c r="L10" i="4"/>
  <c r="R10" i="4"/>
  <c r="O9" i="4"/>
  <c r="L9" i="4"/>
  <c r="P9" i="4" s="1"/>
  <c r="R9" i="4"/>
  <c r="O8" i="4"/>
  <c r="P8" i="4" s="1"/>
  <c r="L8" i="4"/>
  <c r="P7" i="4"/>
  <c r="O7" i="4"/>
  <c r="L7" i="4"/>
  <c r="R7" i="4"/>
  <c r="O6" i="4"/>
  <c r="P6" i="4" s="1"/>
  <c r="L6" i="4"/>
  <c r="O5" i="4"/>
  <c r="P5" i="4" s="1"/>
  <c r="L5" i="4"/>
  <c r="R5" i="4"/>
  <c r="G13" i="4" l="1"/>
  <c r="H13" i="4" s="1"/>
  <c r="G5" i="4"/>
  <c r="G12" i="4"/>
  <c r="R13" i="4"/>
  <c r="G14" i="4"/>
  <c r="G19" i="4"/>
  <c r="D29" i="4"/>
  <c r="D6" i="4"/>
  <c r="S6" i="4" s="1"/>
  <c r="D7" i="4"/>
  <c r="S7" i="4" s="1"/>
  <c r="D19" i="4"/>
  <c r="S19" i="4" s="1"/>
  <c r="G8" i="4"/>
  <c r="D11" i="4"/>
  <c r="S11" i="4" s="1"/>
  <c r="D8" i="4"/>
  <c r="S8" i="4" s="1"/>
  <c r="G15" i="4"/>
  <c r="D9" i="4"/>
  <c r="S9" i="4" s="1"/>
  <c r="G10" i="4"/>
  <c r="D15" i="4"/>
  <c r="S15" i="4" s="1"/>
  <c r="G9" i="4"/>
  <c r="E4" i="4"/>
  <c r="G18" i="4"/>
  <c r="B4" i="4"/>
  <c r="R6" i="4"/>
  <c r="G6" i="4"/>
  <c r="G7" i="4"/>
  <c r="H7" i="4" s="1"/>
  <c r="G11" i="4"/>
  <c r="D14" i="4"/>
  <c r="G16" i="4"/>
  <c r="D18" i="4"/>
  <c r="S18" i="4" s="1"/>
  <c r="D10" i="4"/>
  <c r="S10" i="4" s="1"/>
  <c r="D12" i="4"/>
  <c r="S12" i="4" s="1"/>
  <c r="D16" i="4"/>
  <c r="S16" i="4" s="1"/>
  <c r="I21" i="4"/>
  <c r="H21" i="4"/>
  <c r="G20" i="4"/>
  <c r="P4" i="4"/>
  <c r="P17" i="4"/>
  <c r="I22" i="4"/>
  <c r="P21" i="4"/>
  <c r="S21" i="4" s="1"/>
  <c r="D5" i="4"/>
  <c r="R8" i="4"/>
  <c r="P18" i="4"/>
  <c r="P23" i="4" s="1"/>
  <c r="S22" i="4"/>
  <c r="H19" i="4" l="1"/>
  <c r="I19" i="4"/>
  <c r="G17" i="4"/>
  <c r="I13" i="4"/>
  <c r="H8" i="4"/>
  <c r="H5" i="4"/>
  <c r="I15" i="4"/>
  <c r="I8" i="4"/>
  <c r="I12" i="4"/>
  <c r="H12" i="4"/>
  <c r="I14" i="4"/>
  <c r="I7" i="4"/>
  <c r="H9" i="4"/>
  <c r="D17" i="4"/>
  <c r="S14" i="4"/>
  <c r="H15" i="4"/>
  <c r="I16" i="4"/>
  <c r="H18" i="4"/>
  <c r="H16" i="4"/>
  <c r="G4" i="4"/>
  <c r="I18" i="4"/>
  <c r="I9" i="4"/>
  <c r="I11" i="4"/>
  <c r="H11" i="4"/>
  <c r="H10" i="4"/>
  <c r="I10" i="4"/>
  <c r="H6" i="4"/>
  <c r="I6" i="4"/>
  <c r="H14" i="4"/>
  <c r="S17" i="4"/>
  <c r="D23" i="4"/>
  <c r="G23" i="4"/>
  <c r="D4" i="4"/>
  <c r="S5" i="4"/>
  <c r="I5" i="4"/>
  <c r="S23" i="4" l="1"/>
  <c r="H23" i="4"/>
  <c r="AB327" i="3"/>
  <c r="AA327" i="3"/>
  <c r="Z327" i="3"/>
  <c r="Y327" i="3"/>
  <c r="X327" i="3"/>
  <c r="V327" i="3"/>
  <c r="A327" i="3"/>
  <c r="AG326" i="3"/>
  <c r="AG325" i="3"/>
  <c r="AG324" i="3"/>
  <c r="AG323" i="3"/>
  <c r="R327" i="3"/>
  <c r="J327" i="3"/>
  <c r="AB320" i="3"/>
  <c r="AA320" i="3"/>
  <c r="Z320" i="3"/>
  <c r="Y320" i="3"/>
  <c r="X320" i="3"/>
  <c r="V320" i="3"/>
  <c r="A320" i="3"/>
  <c r="AG319" i="3"/>
  <c r="AG318" i="3"/>
  <c r="AG317" i="3"/>
  <c r="AG316" i="3"/>
  <c r="AG315" i="3"/>
  <c r="AG314" i="3"/>
  <c r="AG313" i="3"/>
  <c r="AG312" i="3"/>
  <c r="AG311" i="3"/>
  <c r="AG310" i="3"/>
  <c r="AB308" i="3"/>
  <c r="AA308" i="3"/>
  <c r="Z308" i="3"/>
  <c r="Y308" i="3"/>
  <c r="X308" i="3"/>
  <c r="A308" i="3"/>
  <c r="AG307" i="3"/>
  <c r="V307" i="3"/>
  <c r="V308" i="3" s="1"/>
  <c r="AG306" i="3"/>
  <c r="AG305" i="3"/>
  <c r="AG304" i="3"/>
  <c r="AG303" i="3"/>
  <c r="AG302" i="3"/>
  <c r="AG301" i="3"/>
  <c r="AG300" i="3"/>
  <c r="AG299" i="3"/>
  <c r="AG298" i="3"/>
  <c r="AB295" i="3"/>
  <c r="AA295" i="3"/>
  <c r="Z295" i="3"/>
  <c r="Y295" i="3"/>
  <c r="X295" i="3"/>
  <c r="V295" i="3"/>
  <c r="A295" i="3"/>
  <c r="AG294" i="3"/>
  <c r="AG293" i="3"/>
  <c r="AG292" i="3"/>
  <c r="AG291" i="3"/>
  <c r="AR295" i="3"/>
  <c r="J295" i="3"/>
  <c r="AB288" i="3"/>
  <c r="AA288" i="3"/>
  <c r="Z288" i="3"/>
  <c r="Y288" i="3"/>
  <c r="X288" i="3"/>
  <c r="V288" i="3"/>
  <c r="A288" i="3"/>
  <c r="AG287" i="3"/>
  <c r="AG286" i="3"/>
  <c r="V286" i="3"/>
  <c r="AG285" i="3"/>
  <c r="AG284" i="3"/>
  <c r="AG283" i="3"/>
  <c r="AG282" i="3"/>
  <c r="AG281" i="3"/>
  <c r="AG280" i="3"/>
  <c r="AG279" i="3"/>
  <c r="AG278" i="3"/>
  <c r="P276" i="3"/>
  <c r="AB275" i="3"/>
  <c r="AA275" i="3"/>
  <c r="Z275" i="3"/>
  <c r="Y275" i="3"/>
  <c r="X275" i="3"/>
  <c r="V275" i="3"/>
  <c r="A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1" i="3"/>
  <c r="AA251" i="3"/>
  <c r="AB251" i="3" s="1"/>
  <c r="Z251" i="3"/>
  <c r="V251" i="3"/>
  <c r="AB250" i="3"/>
  <c r="AA250" i="3"/>
  <c r="Z250" i="3"/>
  <c r="Y250" i="3"/>
  <c r="X250" i="3"/>
  <c r="V250" i="3"/>
  <c r="A250" i="3"/>
  <c r="AG249" i="3"/>
  <c r="AG248" i="3"/>
  <c r="AG247" i="3"/>
  <c r="AG246" i="3"/>
  <c r="AG245" i="3"/>
  <c r="AG244" i="3"/>
  <c r="AG243" i="3"/>
  <c r="AG242" i="3"/>
  <c r="AG241" i="3"/>
  <c r="J250" i="3"/>
  <c r="AB238" i="3"/>
  <c r="AA238" i="3"/>
  <c r="Z238" i="3"/>
  <c r="Y238" i="3"/>
  <c r="X238" i="3"/>
  <c r="A238" i="3"/>
  <c r="AG237" i="3"/>
  <c r="AG236" i="3"/>
  <c r="V236" i="3"/>
  <c r="V238" i="3" s="1"/>
  <c r="AG235" i="3"/>
  <c r="AB232" i="3"/>
  <c r="AA232" i="3"/>
  <c r="Z232" i="3"/>
  <c r="Y232" i="3"/>
  <c r="X232" i="3"/>
  <c r="V232" i="3"/>
  <c r="A232" i="3"/>
  <c r="AG231" i="3"/>
  <c r="AG230" i="3"/>
  <c r="AG229" i="3"/>
  <c r="AG228" i="3"/>
  <c r="AG227" i="3"/>
  <c r="AG226" i="3"/>
  <c r="AB223" i="3"/>
  <c r="AA223" i="3"/>
  <c r="Z223" i="3"/>
  <c r="Y223" i="3"/>
  <c r="X223" i="3"/>
  <c r="A223" i="3"/>
  <c r="AG222" i="3"/>
  <c r="AG221" i="3"/>
  <c r="AG220" i="3"/>
  <c r="V220" i="3"/>
  <c r="V223" i="3" s="1"/>
  <c r="AG219" i="3"/>
  <c r="AG218" i="3"/>
  <c r="AG217" i="3"/>
  <c r="AG216" i="3"/>
  <c r="AG215" i="3"/>
  <c r="AB213" i="3"/>
  <c r="AA213" i="3"/>
  <c r="Z213" i="3"/>
  <c r="Y213" i="3"/>
  <c r="X213" i="3"/>
  <c r="V213" i="3"/>
  <c r="A213" i="3"/>
  <c r="AG212" i="3"/>
  <c r="AG211" i="3"/>
  <c r="AG210" i="3"/>
  <c r="AG209" i="3"/>
  <c r="AG208" i="3"/>
  <c r="AG207" i="3"/>
  <c r="AG206" i="3"/>
  <c r="AB204" i="3"/>
  <c r="AA204" i="3"/>
  <c r="Z204" i="3"/>
  <c r="Y204" i="3"/>
  <c r="X204" i="3"/>
  <c r="V204" i="3"/>
  <c r="A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B184" i="3"/>
  <c r="AA184" i="3"/>
  <c r="Z184" i="3"/>
  <c r="Y184" i="3"/>
  <c r="X184" i="3"/>
  <c r="V184" i="3"/>
  <c r="A184" i="3"/>
  <c r="AG183" i="3"/>
  <c r="AG182" i="3"/>
  <c r="AG181" i="3"/>
  <c r="AG180" i="3"/>
  <c r="AG179" i="3"/>
  <c r="AG178" i="3"/>
  <c r="AG177" i="3"/>
  <c r="AG176" i="3"/>
  <c r="AG175" i="3"/>
  <c r="AG174" i="3"/>
  <c r="AG173" i="3"/>
  <c r="AB171" i="3"/>
  <c r="AA171" i="3"/>
  <c r="Z171" i="3"/>
  <c r="Y171" i="3"/>
  <c r="X171" i="3"/>
  <c r="V171" i="3"/>
  <c r="A171" i="3"/>
  <c r="AG170" i="3"/>
  <c r="AG169" i="3"/>
  <c r="AG168" i="3"/>
  <c r="AG167" i="3"/>
  <c r="AG166" i="3"/>
  <c r="AG165" i="3"/>
  <c r="N171" i="3"/>
  <c r="P164" i="3"/>
  <c r="AB163" i="3"/>
  <c r="AA163" i="3"/>
  <c r="Z163" i="3"/>
  <c r="Y163" i="3"/>
  <c r="X163" i="3"/>
  <c r="V163" i="3"/>
  <c r="A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B149" i="3"/>
  <c r="AA149" i="3"/>
  <c r="Z149" i="3"/>
  <c r="Y149" i="3"/>
  <c r="X149" i="3"/>
  <c r="V149" i="3"/>
  <c r="A149" i="3"/>
  <c r="AG148" i="3"/>
  <c r="AG147" i="3"/>
  <c r="AG146" i="3"/>
  <c r="AG145" i="3"/>
  <c r="AG144" i="3"/>
  <c r="AG143" i="3"/>
  <c r="AG142" i="3"/>
  <c r="AG141" i="3"/>
  <c r="AG140" i="3"/>
  <c r="AG139" i="3"/>
  <c r="AB136" i="3"/>
  <c r="AA136" i="3"/>
  <c r="Z136" i="3"/>
  <c r="Y136" i="3"/>
  <c r="X136" i="3"/>
  <c r="V136" i="3"/>
  <c r="A136" i="3"/>
  <c r="AG135" i="3"/>
  <c r="AG134" i="3"/>
  <c r="AG133" i="3"/>
  <c r="AG132" i="3"/>
  <c r="AG131" i="3"/>
  <c r="AG130" i="3"/>
  <c r="J136" i="3"/>
  <c r="AG129" i="3"/>
  <c r="AG128" i="3"/>
  <c r="AB126" i="3"/>
  <c r="AA126" i="3"/>
  <c r="Z126" i="3"/>
  <c r="Y126" i="3"/>
  <c r="X126" i="3"/>
  <c r="V126" i="3"/>
  <c r="A126" i="3"/>
  <c r="AG125" i="3"/>
  <c r="AG124" i="3"/>
  <c r="AG123" i="3"/>
  <c r="AG122" i="3"/>
  <c r="AG121" i="3"/>
  <c r="AG120" i="3"/>
  <c r="AG119" i="3"/>
  <c r="AG118" i="3"/>
  <c r="AB115" i="3"/>
  <c r="AA115" i="3"/>
  <c r="Z115" i="3"/>
  <c r="Y115" i="3"/>
  <c r="X115" i="3"/>
  <c r="V115" i="3"/>
  <c r="A115" i="3"/>
  <c r="AG114" i="3"/>
  <c r="AG113" i="3"/>
  <c r="AG112" i="3"/>
  <c r="AG111" i="3"/>
  <c r="AG110" i="3"/>
  <c r="AG109" i="3"/>
  <c r="D115" i="3"/>
  <c r="AB106" i="3"/>
  <c r="AA106" i="3"/>
  <c r="Z106" i="3"/>
  <c r="Y106" i="3"/>
  <c r="X106" i="3"/>
  <c r="A106" i="3"/>
  <c r="AG105" i="3"/>
  <c r="AG104" i="3"/>
  <c r="AG103" i="3"/>
  <c r="AG102" i="3"/>
  <c r="AG101" i="3"/>
  <c r="AG100" i="3"/>
  <c r="AB100" i="3"/>
  <c r="V100" i="3"/>
  <c r="V106" i="3" s="1"/>
  <c r="AG99" i="3"/>
  <c r="AG98" i="3"/>
  <c r="AA96" i="3"/>
  <c r="Y96" i="3"/>
  <c r="X96" i="3"/>
  <c r="A96" i="3"/>
  <c r="AG95" i="3"/>
  <c r="AG94" i="3"/>
  <c r="AG93" i="3"/>
  <c r="AB92" i="3"/>
  <c r="AB96" i="3" s="1"/>
  <c r="Z92" i="3"/>
  <c r="Z96" i="3" s="1"/>
  <c r="V92" i="3"/>
  <c r="V96" i="3" s="1"/>
  <c r="AB90" i="3"/>
  <c r="AA90" i="3"/>
  <c r="Z90" i="3"/>
  <c r="Y90" i="3"/>
  <c r="X90" i="3"/>
  <c r="A90" i="3"/>
  <c r="AG89" i="3"/>
  <c r="AG88" i="3"/>
  <c r="AG87" i="3"/>
  <c r="AG86" i="3"/>
  <c r="AG85" i="3"/>
  <c r="AG84" i="3"/>
  <c r="AG83" i="3"/>
  <c r="AG82" i="3"/>
  <c r="V82" i="3"/>
  <c r="V90" i="3" s="1"/>
  <c r="AG81" i="3"/>
  <c r="AG80" i="3"/>
  <c r="AB78" i="3"/>
  <c r="AA78" i="3"/>
  <c r="Z78" i="3"/>
  <c r="Y78" i="3"/>
  <c r="X78" i="3"/>
  <c r="V78" i="3"/>
  <c r="A78" i="3"/>
  <c r="AG77" i="3"/>
  <c r="AG76" i="3"/>
  <c r="AG75" i="3"/>
  <c r="AG74" i="3"/>
  <c r="AG73" i="3"/>
  <c r="AG72" i="3"/>
  <c r="AG71" i="3"/>
  <c r="AG70" i="3"/>
  <c r="AG69" i="3"/>
  <c r="AG68" i="3"/>
  <c r="AB65" i="3"/>
  <c r="AA65" i="3"/>
  <c r="Z65" i="3"/>
  <c r="Y65" i="3"/>
  <c r="X65" i="3"/>
  <c r="V65" i="3"/>
  <c r="A65" i="3"/>
  <c r="AG64" i="3"/>
  <c r="AG63" i="3"/>
  <c r="AG62" i="3"/>
  <c r="AG61" i="3"/>
  <c r="AG60" i="3"/>
  <c r="AG59" i="3"/>
  <c r="AG58" i="3"/>
  <c r="AG57" i="3"/>
  <c r="AG56" i="3"/>
  <c r="AG55" i="3"/>
  <c r="AA53" i="3"/>
  <c r="Y53" i="3"/>
  <c r="X53" i="3"/>
  <c r="V53" i="3"/>
  <c r="A53" i="3"/>
  <c r="AG52" i="3"/>
  <c r="AG51" i="3"/>
  <c r="AG50" i="3"/>
  <c r="AG49" i="3"/>
  <c r="AG48" i="3"/>
  <c r="AG47" i="3"/>
  <c r="AG46" i="3"/>
  <c r="AG45" i="3"/>
  <c r="AB45" i="3"/>
  <c r="AB53" i="3" s="1"/>
  <c r="Z45" i="3"/>
  <c r="Z53" i="3" s="1"/>
  <c r="V45" i="3"/>
  <c r="AG44" i="3"/>
  <c r="AG43" i="3"/>
  <c r="AG42" i="3"/>
  <c r="AG41" i="3"/>
  <c r="AB39" i="3"/>
  <c r="AA39" i="3"/>
  <c r="Z39" i="3"/>
  <c r="Y39" i="3"/>
  <c r="X39" i="3"/>
  <c r="A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V27" i="3"/>
  <c r="V39" i="3" s="1"/>
  <c r="AB24" i="3"/>
  <c r="AA24" i="3"/>
  <c r="AA328" i="3" s="1"/>
  <c r="Z24" i="3"/>
  <c r="Z328" i="3" s="1"/>
  <c r="Z329" i="3" s="1"/>
  <c r="Y24" i="3"/>
  <c r="X24" i="3"/>
  <c r="X328" i="3" s="1"/>
  <c r="X329" i="3" s="1"/>
  <c r="V24" i="3"/>
  <c r="A24" i="3"/>
  <c r="A328" i="3" s="1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W21" i="3"/>
  <c r="Q119" i="3"/>
  <c r="I51" i="3"/>
  <c r="E47" i="3"/>
  <c r="K128" i="3"/>
  <c r="E25" i="3"/>
  <c r="O46" i="3" l="1"/>
  <c r="AQ46" i="3" s="1"/>
  <c r="U14" i="3"/>
  <c r="S50" i="3"/>
  <c r="T115" i="3"/>
  <c r="E15" i="3"/>
  <c r="M15" i="3"/>
  <c r="E17" i="3"/>
  <c r="M17" i="3"/>
  <c r="U17" i="3"/>
  <c r="S26" i="3"/>
  <c r="T232" i="3"/>
  <c r="P238" i="3"/>
  <c r="S12" i="3"/>
  <c r="S16" i="3"/>
  <c r="S13" i="3"/>
  <c r="S32" i="3"/>
  <c r="M10" i="3"/>
  <c r="U10" i="3"/>
  <c r="E11" i="3"/>
  <c r="M11" i="3"/>
  <c r="U11" i="3"/>
  <c r="E13" i="3"/>
  <c r="M13" i="3"/>
  <c r="U13" i="3"/>
  <c r="U32" i="3"/>
  <c r="AG136" i="3"/>
  <c r="K13" i="3"/>
  <c r="O14" i="3"/>
  <c r="AQ14" i="3" s="1"/>
  <c r="K15" i="3"/>
  <c r="K16" i="3"/>
  <c r="K18" i="3"/>
  <c r="K20" i="3"/>
  <c r="O23" i="3"/>
  <c r="AQ23" i="3" s="1"/>
  <c r="AS23" i="3" s="1"/>
  <c r="O27" i="3"/>
  <c r="AQ27" i="3" s="1"/>
  <c r="K34" i="3"/>
  <c r="O41" i="3"/>
  <c r="AQ41" i="3" s="1"/>
  <c r="W41" i="3"/>
  <c r="O49" i="3"/>
  <c r="AQ49" i="3" s="1"/>
  <c r="AS49" i="3" s="1"/>
  <c r="K56" i="3"/>
  <c r="O60" i="3"/>
  <c r="AQ60" i="3" s="1"/>
  <c r="AS60" i="3" s="1"/>
  <c r="O66" i="3"/>
  <c r="AQ66" i="3" s="1"/>
  <c r="AS66" i="3" s="1"/>
  <c r="R295" i="3"/>
  <c r="O10" i="3"/>
  <c r="AQ10" i="3" s="1"/>
  <c r="O11" i="3"/>
  <c r="AQ11" i="3" s="1"/>
  <c r="AS11" i="3" s="1"/>
  <c r="O12" i="3"/>
  <c r="AQ12" i="3" s="1"/>
  <c r="AS12" i="3" s="1"/>
  <c r="O13" i="3"/>
  <c r="AQ13" i="3" s="1"/>
  <c r="AS13" i="3" s="1"/>
  <c r="W13" i="3"/>
  <c r="O15" i="3"/>
  <c r="AQ15" i="3" s="1"/>
  <c r="AS15" i="3" s="1"/>
  <c r="O17" i="3"/>
  <c r="AQ17" i="3" s="1"/>
  <c r="AS17" i="3" s="1"/>
  <c r="S23" i="3"/>
  <c r="S25" i="3"/>
  <c r="K27" i="3"/>
  <c r="O31" i="3"/>
  <c r="AQ31" i="3" s="1"/>
  <c r="AS31" i="3" s="1"/>
  <c r="M73" i="3"/>
  <c r="E75" i="3"/>
  <c r="M75" i="3"/>
  <c r="E76" i="3"/>
  <c r="N90" i="3"/>
  <c r="P96" i="3"/>
  <c r="R106" i="3"/>
  <c r="N213" i="3"/>
  <c r="T288" i="3"/>
  <c r="W14" i="3"/>
  <c r="U67" i="3"/>
  <c r="I16" i="3"/>
  <c r="I18" i="3"/>
  <c r="I19" i="3"/>
  <c r="I20" i="3"/>
  <c r="O20" i="3"/>
  <c r="AQ20" i="3" s="1"/>
  <c r="AS20" i="3" s="1"/>
  <c r="O21" i="3"/>
  <c r="AQ21" i="3" s="1"/>
  <c r="AS21" i="3" s="1"/>
  <c r="E22" i="3"/>
  <c r="M22" i="3"/>
  <c r="U22" i="3"/>
  <c r="M23" i="3"/>
  <c r="U23" i="3"/>
  <c r="U25" i="3"/>
  <c r="M27" i="3"/>
  <c r="U38" i="3"/>
  <c r="E61" i="3"/>
  <c r="U61" i="3"/>
  <c r="G59" i="3"/>
  <c r="G79" i="3"/>
  <c r="G14" i="3"/>
  <c r="Q15" i="3"/>
  <c r="Q16" i="3"/>
  <c r="Q19" i="3"/>
  <c r="G21" i="3"/>
  <c r="G38" i="3"/>
  <c r="G100" i="3"/>
  <c r="T320" i="3"/>
  <c r="S70" i="3"/>
  <c r="S64" i="3"/>
  <c r="G10" i="3"/>
  <c r="AD24" i="3"/>
  <c r="G11" i="3"/>
  <c r="G12" i="3"/>
  <c r="I14" i="3"/>
  <c r="Q14" i="3"/>
  <c r="S15" i="3"/>
  <c r="G17" i="3"/>
  <c r="S18" i="3"/>
  <c r="Q20" i="3"/>
  <c r="I21" i="3"/>
  <c r="T39" i="3"/>
  <c r="I44" i="3"/>
  <c r="S56" i="3"/>
  <c r="P65" i="3"/>
  <c r="P24" i="3"/>
  <c r="I11" i="3"/>
  <c r="Q11" i="3"/>
  <c r="I12" i="3"/>
  <c r="G13" i="3"/>
  <c r="G15" i="3"/>
  <c r="U15" i="3"/>
  <c r="E16" i="3"/>
  <c r="M16" i="3"/>
  <c r="I17" i="3"/>
  <c r="Q17" i="3"/>
  <c r="E18" i="3"/>
  <c r="G23" i="3"/>
  <c r="S40" i="3"/>
  <c r="G41" i="3"/>
  <c r="E43" i="3"/>
  <c r="M43" i="3"/>
  <c r="U43" i="3"/>
  <c r="U47" i="3"/>
  <c r="E68" i="3"/>
  <c r="U68" i="3"/>
  <c r="R90" i="3"/>
  <c r="AD96" i="3"/>
  <c r="AG92" i="3"/>
  <c r="O101" i="3"/>
  <c r="AQ101" i="3" s="1"/>
  <c r="AS101" i="3" s="1"/>
  <c r="O76" i="3"/>
  <c r="AQ76" i="3" s="1"/>
  <c r="W36" i="3"/>
  <c r="W22" i="3"/>
  <c r="W35" i="3"/>
  <c r="W82" i="3"/>
  <c r="K12" i="3"/>
  <c r="Q12" i="3"/>
  <c r="I13" i="3"/>
  <c r="E14" i="3"/>
  <c r="M14" i="3"/>
  <c r="I15" i="3"/>
  <c r="G16" i="3"/>
  <c r="O16" i="3"/>
  <c r="AQ16" i="3" s="1"/>
  <c r="AS16" i="3" s="1"/>
  <c r="U16" i="3"/>
  <c r="S17" i="3"/>
  <c r="G18" i="3"/>
  <c r="O18" i="3"/>
  <c r="AQ18" i="3" s="1"/>
  <c r="K22" i="3"/>
  <c r="W27" i="3"/>
  <c r="E28" i="3"/>
  <c r="M28" i="3"/>
  <c r="U28" i="3"/>
  <c r="E29" i="3"/>
  <c r="M29" i="3"/>
  <c r="O36" i="3"/>
  <c r="AQ36" i="3" s="1"/>
  <c r="AS36" i="3" s="1"/>
  <c r="S38" i="3"/>
  <c r="N96" i="3"/>
  <c r="O92" i="3"/>
  <c r="AQ92" i="3" s="1"/>
  <c r="R238" i="3"/>
  <c r="I52" i="3"/>
  <c r="Q52" i="3"/>
  <c r="G57" i="3"/>
  <c r="G60" i="3"/>
  <c r="O63" i="3"/>
  <c r="AQ63" i="3" s="1"/>
  <c r="T78" i="3"/>
  <c r="O69" i="3"/>
  <c r="AQ69" i="3" s="1"/>
  <c r="AS69" i="3" s="1"/>
  <c r="G77" i="3"/>
  <c r="P106" i="3"/>
  <c r="AD136" i="3"/>
  <c r="T163" i="3"/>
  <c r="T171" i="3"/>
  <c r="AD213" i="3"/>
  <c r="AD223" i="3"/>
  <c r="T327" i="3"/>
  <c r="M18" i="3"/>
  <c r="U18" i="3"/>
  <c r="E19" i="3"/>
  <c r="M19" i="3"/>
  <c r="U19" i="3"/>
  <c r="E20" i="3"/>
  <c r="M20" i="3"/>
  <c r="S20" i="3"/>
  <c r="K21" i="3"/>
  <c r="S21" i="3"/>
  <c r="G22" i="3"/>
  <c r="O22" i="3"/>
  <c r="AQ22" i="3" s="1"/>
  <c r="AS22" i="3" s="1"/>
  <c r="I23" i="3"/>
  <c r="G27" i="3"/>
  <c r="G29" i="3"/>
  <c r="E30" i="3"/>
  <c r="M30" i="3"/>
  <c r="G32" i="3"/>
  <c r="G35" i="3"/>
  <c r="I38" i="3"/>
  <c r="G42" i="3"/>
  <c r="O42" i="3"/>
  <c r="AQ42" i="3" s="1"/>
  <c r="AS42" i="3" s="1"/>
  <c r="M44" i="3"/>
  <c r="U44" i="3"/>
  <c r="K45" i="3"/>
  <c r="S45" i="3"/>
  <c r="E48" i="3"/>
  <c r="M48" i="3"/>
  <c r="K49" i="3"/>
  <c r="E51" i="3"/>
  <c r="U51" i="3"/>
  <c r="N65" i="3"/>
  <c r="AD65" i="3"/>
  <c r="S57" i="3"/>
  <c r="E62" i="3"/>
  <c r="M62" i="3"/>
  <c r="K63" i="3"/>
  <c r="P78" i="3"/>
  <c r="G74" i="3"/>
  <c r="S77" i="3"/>
  <c r="E81" i="3"/>
  <c r="M82" i="3"/>
  <c r="M89" i="3"/>
  <c r="U89" i="3"/>
  <c r="G93" i="3"/>
  <c r="K95" i="3"/>
  <c r="S114" i="3"/>
  <c r="AD126" i="3"/>
  <c r="N126" i="3"/>
  <c r="P149" i="3"/>
  <c r="P163" i="3"/>
  <c r="G19" i="3"/>
  <c r="O19" i="3"/>
  <c r="AQ19" i="3" s="1"/>
  <c r="AS19" i="3" s="1"/>
  <c r="G20" i="3"/>
  <c r="E21" i="3"/>
  <c r="M21" i="3"/>
  <c r="U21" i="3"/>
  <c r="I22" i="3"/>
  <c r="Q22" i="3"/>
  <c r="E23" i="3"/>
  <c r="K23" i="3"/>
  <c r="Q23" i="3"/>
  <c r="K26" i="3"/>
  <c r="O30" i="3"/>
  <c r="AQ30" i="3" s="1"/>
  <c r="AS30" i="3" s="1"/>
  <c r="E31" i="3"/>
  <c r="S31" i="3"/>
  <c r="Q33" i="3"/>
  <c r="I34" i="3"/>
  <c r="E36" i="3"/>
  <c r="M36" i="3"/>
  <c r="M37" i="3"/>
  <c r="U37" i="3"/>
  <c r="G46" i="3"/>
  <c r="I47" i="3"/>
  <c r="AG65" i="3"/>
  <c r="U57" i="3"/>
  <c r="E59" i="3"/>
  <c r="M59" i="3"/>
  <c r="I61" i="3"/>
  <c r="E69" i="3"/>
  <c r="M69" i="3"/>
  <c r="M95" i="3"/>
  <c r="N106" i="3"/>
  <c r="E114" i="3"/>
  <c r="R136" i="3"/>
  <c r="R171" i="3"/>
  <c r="P184" i="3"/>
  <c r="AL184" i="3"/>
  <c r="J126" i="3"/>
  <c r="AR126" i="3"/>
  <c r="L184" i="3"/>
  <c r="F238" i="3"/>
  <c r="J238" i="3"/>
  <c r="M68" i="3"/>
  <c r="AR327" i="3"/>
  <c r="AS14" i="3"/>
  <c r="AR250" i="3"/>
  <c r="AL295" i="3"/>
  <c r="AR308" i="3"/>
  <c r="L78" i="3"/>
  <c r="AL96" i="3"/>
  <c r="J149" i="3"/>
  <c r="H327" i="3"/>
  <c r="H24" i="3"/>
  <c r="K31" i="3"/>
  <c r="J53" i="3"/>
  <c r="AL53" i="3"/>
  <c r="H232" i="3"/>
  <c r="AR39" i="3"/>
  <c r="H53" i="3"/>
  <c r="F65" i="3"/>
  <c r="AS76" i="3"/>
  <c r="H96" i="3"/>
  <c r="AR106" i="3"/>
  <c r="F171" i="3"/>
  <c r="AR24" i="3"/>
  <c r="J78" i="3"/>
  <c r="J106" i="3"/>
  <c r="AL163" i="3"/>
  <c r="L213" i="3"/>
  <c r="D320" i="3"/>
  <c r="L320" i="3"/>
  <c r="D24" i="3"/>
  <c r="AS18" i="3"/>
  <c r="AR53" i="3"/>
  <c r="AS46" i="3"/>
  <c r="AS63" i="3"/>
  <c r="D90" i="3"/>
  <c r="F96" i="3"/>
  <c r="H106" i="3"/>
  <c r="AL115" i="3"/>
  <c r="AL136" i="3"/>
  <c r="L171" i="3"/>
  <c r="AL213" i="3"/>
  <c r="H238" i="3"/>
  <c r="AL238" i="3"/>
  <c r="AR238" i="3"/>
  <c r="L275" i="3"/>
  <c r="D295" i="3"/>
  <c r="H320" i="3"/>
  <c r="J24" i="3"/>
  <c r="AL39" i="3"/>
  <c r="AS27" i="3"/>
  <c r="AR65" i="3"/>
  <c r="H65" i="3"/>
  <c r="F90" i="3"/>
  <c r="AR115" i="3"/>
  <c r="AL126" i="3"/>
  <c r="AL149" i="3"/>
  <c r="AR163" i="3"/>
  <c r="AL171" i="3"/>
  <c r="AR223" i="3"/>
  <c r="AL250" i="3"/>
  <c r="AR288" i="3"/>
  <c r="D327" i="3"/>
  <c r="L327" i="3"/>
  <c r="AG24" i="3"/>
  <c r="Q18" i="3"/>
  <c r="R24" i="3"/>
  <c r="Q61" i="3"/>
  <c r="I10" i="3"/>
  <c r="L39" i="3"/>
  <c r="Q42" i="3"/>
  <c r="Q104" i="3"/>
  <c r="Q109" i="3"/>
  <c r="S122" i="3"/>
  <c r="E310" i="3"/>
  <c r="E305" i="3"/>
  <c r="E323" i="3"/>
  <c r="E317" i="3"/>
  <c r="E304" i="3"/>
  <c r="E325" i="3"/>
  <c r="E297" i="3"/>
  <c r="E291" i="3"/>
  <c r="E311" i="3"/>
  <c r="E290" i="3"/>
  <c r="E319" i="3"/>
  <c r="E306" i="3"/>
  <c r="E286" i="3"/>
  <c r="E277" i="3"/>
  <c r="E272" i="3"/>
  <c r="E293" i="3"/>
  <c r="E326" i="3"/>
  <c r="E270" i="3"/>
  <c r="E299" i="3"/>
  <c r="E285" i="3"/>
  <c r="E287" i="3"/>
  <c r="E266" i="3"/>
  <c r="E274" i="3"/>
  <c r="E264" i="3"/>
  <c r="E294" i="3"/>
  <c r="E268" i="3"/>
  <c r="E260" i="3"/>
  <c r="E251" i="3"/>
  <c r="E279" i="3"/>
  <c r="E240" i="3"/>
  <c r="E235" i="3"/>
  <c r="E263" i="3"/>
  <c r="E255" i="3"/>
  <c r="E257" i="3"/>
  <c r="E242" i="3"/>
  <c r="E237" i="3"/>
  <c r="E236" i="3"/>
  <c r="E219" i="3"/>
  <c r="E267" i="3"/>
  <c r="E230" i="3"/>
  <c r="E217" i="3"/>
  <c r="E229" i="3"/>
  <c r="E216" i="3"/>
  <c r="E246" i="3"/>
  <c r="E211" i="3"/>
  <c r="E197" i="3"/>
  <c r="E209" i="3"/>
  <c r="E203" i="3"/>
  <c r="E245" i="3"/>
  <c r="E199" i="3"/>
  <c r="E206" i="3"/>
  <c r="E170" i="3"/>
  <c r="E157" i="3"/>
  <c r="E189" i="3"/>
  <c r="E183" i="3"/>
  <c r="E175" i="3"/>
  <c r="E195" i="3"/>
  <c r="E241" i="3"/>
  <c r="E226" i="3"/>
  <c r="E177" i="3"/>
  <c r="E207" i="3"/>
  <c r="E165" i="3"/>
  <c r="E139" i="3"/>
  <c r="E133" i="3"/>
  <c r="E119" i="3"/>
  <c r="E178" i="3"/>
  <c r="E131" i="3"/>
  <c r="E117" i="3"/>
  <c r="E152" i="3"/>
  <c r="E129" i="3"/>
  <c r="E200" i="3"/>
  <c r="E159" i="3"/>
  <c r="E151" i="3"/>
  <c r="E120" i="3"/>
  <c r="E113" i="3"/>
  <c r="E102" i="3"/>
  <c r="E87" i="3"/>
  <c r="E80" i="3"/>
  <c r="E101" i="3"/>
  <c r="E86" i="3"/>
  <c r="E72" i="3"/>
  <c r="E123" i="3"/>
  <c r="E109" i="3"/>
  <c r="E192" i="3"/>
  <c r="E179" i="3"/>
  <c r="E146" i="3"/>
  <c r="E134" i="3"/>
  <c r="E100" i="3"/>
  <c r="E94" i="3"/>
  <c r="E145" i="3"/>
  <c r="E140" i="3"/>
  <c r="E103" i="3"/>
  <c r="E60" i="3"/>
  <c r="E46" i="3"/>
  <c r="E41" i="3"/>
  <c r="E35" i="3"/>
  <c r="E58" i="3"/>
  <c r="E52" i="3"/>
  <c r="E33" i="3"/>
  <c r="E98" i="3"/>
  <c r="E83" i="3"/>
  <c r="E82" i="3"/>
  <c r="E70" i="3"/>
  <c r="E64" i="3"/>
  <c r="E56" i="3"/>
  <c r="E50" i="3"/>
  <c r="E45" i="3"/>
  <c r="E111" i="3"/>
  <c r="E88" i="3"/>
  <c r="U310" i="3"/>
  <c r="U305" i="3"/>
  <c r="U323" i="3"/>
  <c r="U317" i="3"/>
  <c r="U304" i="3"/>
  <c r="U315" i="3"/>
  <c r="U309" i="3"/>
  <c r="U297" i="3"/>
  <c r="U291" i="3"/>
  <c r="U300" i="3"/>
  <c r="U290" i="3"/>
  <c r="U306" i="3"/>
  <c r="U311" i="3"/>
  <c r="U319" i="3"/>
  <c r="U277" i="3"/>
  <c r="U272" i="3"/>
  <c r="U299" i="3"/>
  <c r="U289" i="3"/>
  <c r="U325" i="3"/>
  <c r="U321" i="3"/>
  <c r="U286" i="3"/>
  <c r="U270" i="3"/>
  <c r="U293" i="3"/>
  <c r="U283" i="3"/>
  <c r="U279" i="3"/>
  <c r="U264" i="3"/>
  <c r="U296" i="3"/>
  <c r="U266" i="3"/>
  <c r="U260" i="3"/>
  <c r="U251" i="3"/>
  <c r="U287" i="3"/>
  <c r="U252" i="3"/>
  <c r="U248" i="3"/>
  <c r="U240" i="3"/>
  <c r="U235" i="3"/>
  <c r="U274" i="3"/>
  <c r="U280" i="3"/>
  <c r="U245" i="3"/>
  <c r="U285" i="3"/>
  <c r="U263" i="3"/>
  <c r="U243" i="3"/>
  <c r="U239" i="3"/>
  <c r="U233" i="3"/>
  <c r="U219" i="3"/>
  <c r="U256" i="3"/>
  <c r="U255" i="3"/>
  <c r="U214" i="3"/>
  <c r="U241" i="3"/>
  <c r="U230" i="3"/>
  <c r="U217" i="3"/>
  <c r="U229" i="3"/>
  <c r="U216" i="3"/>
  <c r="U236" i="3"/>
  <c r="U224" i="3"/>
  <c r="U257" i="3"/>
  <c r="U211" i="3"/>
  <c r="U197" i="3"/>
  <c r="U247" i="3"/>
  <c r="U226" i="3"/>
  <c r="U209" i="3"/>
  <c r="U205" i="3"/>
  <c r="U203" i="3"/>
  <c r="U199" i="3"/>
  <c r="U172" i="3"/>
  <c r="U170" i="3"/>
  <c r="U157" i="3"/>
  <c r="U189" i="3"/>
  <c r="U185" i="3"/>
  <c r="U183" i="3"/>
  <c r="U175" i="3"/>
  <c r="U169" i="3"/>
  <c r="U156" i="3"/>
  <c r="U164" i="3"/>
  <c r="U221" i="3"/>
  <c r="U150" i="3"/>
  <c r="U276" i="3"/>
  <c r="U200" i="3"/>
  <c r="U195" i="3"/>
  <c r="U194" i="3"/>
  <c r="U191" i="3"/>
  <c r="U177" i="3"/>
  <c r="U139" i="3"/>
  <c r="U133" i="3"/>
  <c r="U119" i="3"/>
  <c r="U113" i="3"/>
  <c r="U145" i="3"/>
  <c r="U242" i="3"/>
  <c r="U131" i="3"/>
  <c r="U127" i="3"/>
  <c r="U125" i="3"/>
  <c r="U117" i="3"/>
  <c r="U111" i="3"/>
  <c r="U159" i="3"/>
  <c r="U146" i="3"/>
  <c r="U143" i="3"/>
  <c r="U129" i="3"/>
  <c r="U192" i="3"/>
  <c r="U151" i="3"/>
  <c r="U137" i="3"/>
  <c r="U135" i="3"/>
  <c r="U102" i="3"/>
  <c r="U87" i="3"/>
  <c r="U80" i="3"/>
  <c r="U206" i="3"/>
  <c r="U141" i="3"/>
  <c r="U116" i="3"/>
  <c r="U101" i="3"/>
  <c r="U86" i="3"/>
  <c r="U134" i="3"/>
  <c r="U72" i="3"/>
  <c r="U178" i="3"/>
  <c r="U140" i="3"/>
  <c r="U109" i="3"/>
  <c r="U97" i="3"/>
  <c r="U147" i="3"/>
  <c r="U100" i="3"/>
  <c r="U94" i="3"/>
  <c r="U114" i="3"/>
  <c r="U79" i="3"/>
  <c r="U83" i="3"/>
  <c r="U82" i="3"/>
  <c r="U60" i="3"/>
  <c r="U46" i="3"/>
  <c r="U41" i="3"/>
  <c r="U35" i="3"/>
  <c r="U98" i="3"/>
  <c r="U91" i="3"/>
  <c r="U58" i="3"/>
  <c r="U54" i="3"/>
  <c r="U52" i="3"/>
  <c r="U33" i="3"/>
  <c r="U107" i="3"/>
  <c r="U88" i="3"/>
  <c r="U120" i="3"/>
  <c r="U104" i="3"/>
  <c r="U81" i="3"/>
  <c r="U70" i="3"/>
  <c r="U66" i="3"/>
  <c r="U64" i="3"/>
  <c r="U56" i="3"/>
  <c r="U50" i="3"/>
  <c r="U45" i="3"/>
  <c r="U31" i="3"/>
  <c r="U123" i="3"/>
  <c r="U40" i="3"/>
  <c r="W15" i="3"/>
  <c r="W23" i="3"/>
  <c r="L24" i="3"/>
  <c r="T24" i="3"/>
  <c r="AB328" i="3"/>
  <c r="AB329" i="3" s="1"/>
  <c r="E26" i="3"/>
  <c r="M26" i="3"/>
  <c r="U26" i="3"/>
  <c r="O28" i="3"/>
  <c r="AQ28" i="3" s="1"/>
  <c r="AS28" i="3" s="1"/>
  <c r="O29" i="3"/>
  <c r="AQ29" i="3" s="1"/>
  <c r="AS29" i="3" s="1"/>
  <c r="Q30" i="3"/>
  <c r="G31" i="3"/>
  <c r="I32" i="3"/>
  <c r="W32" i="3"/>
  <c r="M34" i="3"/>
  <c r="Q36" i="3"/>
  <c r="L53" i="3"/>
  <c r="E42" i="3"/>
  <c r="S42" i="3"/>
  <c r="K44" i="3"/>
  <c r="G47" i="3"/>
  <c r="M49" i="3"/>
  <c r="G51" i="3"/>
  <c r="S51" i="3"/>
  <c r="Q55" i="3"/>
  <c r="AL65" i="3"/>
  <c r="I57" i="3"/>
  <c r="Q58" i="3"/>
  <c r="O59" i="3"/>
  <c r="AQ59" i="3" s="1"/>
  <c r="AS59" i="3" s="1"/>
  <c r="G61" i="3"/>
  <c r="M63" i="3"/>
  <c r="K67" i="3"/>
  <c r="W67" i="3"/>
  <c r="Q69" i="3"/>
  <c r="E77" i="3"/>
  <c r="AG90" i="3"/>
  <c r="M85" i="3"/>
  <c r="K94" i="3"/>
  <c r="Q112" i="3"/>
  <c r="G113" i="3"/>
  <c r="S162" i="3"/>
  <c r="Q47" i="3"/>
  <c r="N53" i="3"/>
  <c r="Q51" i="3"/>
  <c r="Q66" i="3"/>
  <c r="K70" i="3"/>
  <c r="S10" i="3"/>
  <c r="S36" i="3"/>
  <c r="K38" i="3"/>
  <c r="AG106" i="3"/>
  <c r="E104" i="3"/>
  <c r="E121" i="3"/>
  <c r="S125" i="3"/>
  <c r="O140" i="3"/>
  <c r="AQ140" i="3" s="1"/>
  <c r="AS140" i="3" s="1"/>
  <c r="Q155" i="3"/>
  <c r="G162" i="3"/>
  <c r="U162" i="3"/>
  <c r="L65" i="3"/>
  <c r="M55" i="3"/>
  <c r="K309" i="3"/>
  <c r="K321" i="3"/>
  <c r="K300" i="3"/>
  <c r="K296" i="3"/>
  <c r="K289" i="3"/>
  <c r="K274" i="3"/>
  <c r="K276" i="3"/>
  <c r="K264" i="3"/>
  <c r="K252" i="3"/>
  <c r="K240" i="3"/>
  <c r="K239" i="3"/>
  <c r="K233" i="3"/>
  <c r="K224" i="3"/>
  <c r="K219" i="3"/>
  <c r="K205" i="3"/>
  <c r="K222" i="3"/>
  <c r="K164" i="3"/>
  <c r="K150" i="3"/>
  <c r="K215" i="3"/>
  <c r="K191" i="3"/>
  <c r="K214" i="3"/>
  <c r="K145" i="3"/>
  <c r="K166" i="3"/>
  <c r="K137" i="3"/>
  <c r="K172" i="3"/>
  <c r="K185" i="3"/>
  <c r="K97" i="3"/>
  <c r="K103" i="3"/>
  <c r="K147" i="3"/>
  <c r="K127" i="3"/>
  <c r="K116" i="3"/>
  <c r="K107" i="3"/>
  <c r="K79" i="3"/>
  <c r="K74" i="3"/>
  <c r="K91" i="3"/>
  <c r="K129" i="3"/>
  <c r="K122" i="3"/>
  <c r="K125" i="3"/>
  <c r="K105" i="3"/>
  <c r="K68" i="3"/>
  <c r="K66" i="3"/>
  <c r="K40" i="3"/>
  <c r="K123" i="3"/>
  <c r="K25" i="3"/>
  <c r="K58" i="3"/>
  <c r="K17" i="3"/>
  <c r="S61" i="3"/>
  <c r="K10" i="3"/>
  <c r="S11" i="3"/>
  <c r="Q13" i="3"/>
  <c r="W16" i="3"/>
  <c r="K19" i="3"/>
  <c r="Q21" i="3"/>
  <c r="K50" i="3"/>
  <c r="K54" i="3"/>
  <c r="Q59" i="3"/>
  <c r="K64" i="3"/>
  <c r="W17" i="3"/>
  <c r="F24" i="3"/>
  <c r="N24" i="3"/>
  <c r="V328" i="3"/>
  <c r="G26" i="3"/>
  <c r="O26" i="3"/>
  <c r="AD39" i="3"/>
  <c r="E27" i="3"/>
  <c r="Q27" i="3"/>
  <c r="S28" i="3"/>
  <c r="Q29" i="3"/>
  <c r="G30" i="3"/>
  <c r="S30" i="3"/>
  <c r="M32" i="3"/>
  <c r="O34" i="3"/>
  <c r="AQ34" i="3" s="1"/>
  <c r="AS34" i="3" s="1"/>
  <c r="G36" i="3"/>
  <c r="M38" i="3"/>
  <c r="I42" i="3"/>
  <c r="U42" i="3"/>
  <c r="O44" i="3"/>
  <c r="AQ44" i="3" s="1"/>
  <c r="AS44" i="3" s="1"/>
  <c r="K47" i="3"/>
  <c r="W47" i="3"/>
  <c r="Q49" i="3"/>
  <c r="M54" i="3"/>
  <c r="S55" i="3"/>
  <c r="M57" i="3"/>
  <c r="S59" i="3"/>
  <c r="K61" i="3"/>
  <c r="W61" i="3"/>
  <c r="Q63" i="3"/>
  <c r="M67" i="3"/>
  <c r="G69" i="3"/>
  <c r="S69" i="3"/>
  <c r="S71" i="3"/>
  <c r="U74" i="3"/>
  <c r="U75" i="3"/>
  <c r="U76" i="3"/>
  <c r="Q79" i="3"/>
  <c r="M83" i="3"/>
  <c r="Q85" i="3"/>
  <c r="G87" i="3"/>
  <c r="W87" i="3"/>
  <c r="O94" i="3"/>
  <c r="AQ94" i="3" s="1"/>
  <c r="AS94" i="3" s="1"/>
  <c r="K99" i="3"/>
  <c r="O102" i="3"/>
  <c r="AQ102" i="3" s="1"/>
  <c r="AS102" i="3" s="1"/>
  <c r="E112" i="3"/>
  <c r="AD149" i="3"/>
  <c r="AG138" i="3"/>
  <c r="AG149" i="3" s="1"/>
  <c r="M153" i="3"/>
  <c r="E155" i="3"/>
  <c r="S155" i="3"/>
  <c r="E309" i="3"/>
  <c r="E321" i="3"/>
  <c r="E300" i="3"/>
  <c r="E289" i="3"/>
  <c r="E296" i="3"/>
  <c r="E276" i="3"/>
  <c r="E252" i="3"/>
  <c r="E239" i="3"/>
  <c r="E233" i="3"/>
  <c r="E224" i="3"/>
  <c r="E214" i="3"/>
  <c r="E205" i="3"/>
  <c r="E172" i="3"/>
  <c r="E185" i="3"/>
  <c r="E164" i="3"/>
  <c r="E150" i="3"/>
  <c r="E191" i="3"/>
  <c r="E127" i="3"/>
  <c r="E125" i="3"/>
  <c r="E143" i="3"/>
  <c r="E137" i="3"/>
  <c r="E97" i="3"/>
  <c r="E116" i="3"/>
  <c r="E107" i="3"/>
  <c r="E79" i="3"/>
  <c r="E54" i="3"/>
  <c r="E91" i="3"/>
  <c r="E66" i="3"/>
  <c r="E74" i="3"/>
  <c r="E40" i="3"/>
  <c r="Q10" i="3"/>
  <c r="D39" i="3"/>
  <c r="K11" i="3"/>
  <c r="S19" i="3"/>
  <c r="N39" i="3"/>
  <c r="D65" i="3"/>
  <c r="E55" i="3"/>
  <c r="I312" i="3"/>
  <c r="I325" i="3"/>
  <c r="I309" i="3"/>
  <c r="I321" i="3"/>
  <c r="I303" i="3"/>
  <c r="I294" i="3"/>
  <c r="I296" i="3"/>
  <c r="I302" i="3"/>
  <c r="I289" i="3"/>
  <c r="I285" i="3"/>
  <c r="I281" i="3"/>
  <c r="I268" i="3"/>
  <c r="I315" i="3"/>
  <c r="I279" i="3"/>
  <c r="I274" i="3"/>
  <c r="I266" i="3"/>
  <c r="I276" i="3"/>
  <c r="I270" i="3"/>
  <c r="I256" i="3"/>
  <c r="I290" i="3"/>
  <c r="I244" i="3"/>
  <c r="I252" i="3"/>
  <c r="I242" i="3"/>
  <c r="I284" i="3"/>
  <c r="I260" i="3"/>
  <c r="I259" i="3"/>
  <c r="I249" i="3"/>
  <c r="I246" i="3"/>
  <c r="I239" i="3"/>
  <c r="I233" i="3"/>
  <c r="I262" i="3"/>
  <c r="I214" i="3"/>
  <c r="I228" i="3"/>
  <c r="I222" i="3"/>
  <c r="I226" i="3"/>
  <c r="I224" i="3"/>
  <c r="I225" i="3"/>
  <c r="I220" i="3"/>
  <c r="I271" i="3"/>
  <c r="I215" i="3"/>
  <c r="I207" i="3"/>
  <c r="I205" i="3"/>
  <c r="I201" i="3"/>
  <c r="I230" i="3"/>
  <c r="I218" i="3"/>
  <c r="I199" i="3"/>
  <c r="I234" i="3"/>
  <c r="I231" i="3"/>
  <c r="I217" i="3"/>
  <c r="I209" i="3"/>
  <c r="I203" i="3"/>
  <c r="I195" i="3"/>
  <c r="I166" i="3"/>
  <c r="I161" i="3"/>
  <c r="I153" i="3"/>
  <c r="I147" i="3"/>
  <c r="I194" i="3"/>
  <c r="I193" i="3"/>
  <c r="I179" i="3"/>
  <c r="I164" i="3"/>
  <c r="I150" i="3"/>
  <c r="I196" i="3"/>
  <c r="I187" i="3"/>
  <c r="I185" i="3"/>
  <c r="I181" i="3"/>
  <c r="I210" i="3"/>
  <c r="I174" i="3"/>
  <c r="I168" i="3"/>
  <c r="I156" i="3"/>
  <c r="I143" i="3"/>
  <c r="I129" i="3"/>
  <c r="I127" i="3"/>
  <c r="I123" i="3"/>
  <c r="I141" i="3"/>
  <c r="I135" i="3"/>
  <c r="I121" i="3"/>
  <c r="I175" i="3"/>
  <c r="I169" i="3"/>
  <c r="I155" i="3"/>
  <c r="I139" i="3"/>
  <c r="I137" i="3"/>
  <c r="I133" i="3"/>
  <c r="I172" i="3"/>
  <c r="I116" i="3"/>
  <c r="I131" i="3"/>
  <c r="I100" i="3"/>
  <c r="I94" i="3"/>
  <c r="I83" i="3"/>
  <c r="I99" i="3"/>
  <c r="I97" i="3"/>
  <c r="I144" i="3"/>
  <c r="I130" i="3"/>
  <c r="I107" i="3"/>
  <c r="I79" i="3"/>
  <c r="I188" i="3"/>
  <c r="I124" i="3"/>
  <c r="I113" i="3"/>
  <c r="I110" i="3"/>
  <c r="I102" i="3"/>
  <c r="I91" i="3"/>
  <c r="I87" i="3"/>
  <c r="I119" i="3"/>
  <c r="I95" i="3"/>
  <c r="I85" i="3"/>
  <c r="I70" i="3"/>
  <c r="I64" i="3"/>
  <c r="I56" i="3"/>
  <c r="I54" i="3"/>
  <c r="I50" i="3"/>
  <c r="I45" i="3"/>
  <c r="I31" i="3"/>
  <c r="I74" i="3"/>
  <c r="I80" i="3"/>
  <c r="I68" i="3"/>
  <c r="I66" i="3"/>
  <c r="I62" i="3"/>
  <c r="I48" i="3"/>
  <c r="I43" i="3"/>
  <c r="I37" i="3"/>
  <c r="I109" i="3"/>
  <c r="I40" i="3"/>
  <c r="I60" i="3"/>
  <c r="I46" i="3"/>
  <c r="I41" i="3"/>
  <c r="I35" i="3"/>
  <c r="I125" i="3"/>
  <c r="I84" i="3"/>
  <c r="E10" i="3"/>
  <c r="W18" i="3"/>
  <c r="I25" i="3"/>
  <c r="H39" i="3"/>
  <c r="P39" i="3"/>
  <c r="S27" i="3"/>
  <c r="G28" i="3"/>
  <c r="I29" i="3"/>
  <c r="I30" i="3"/>
  <c r="U30" i="3"/>
  <c r="O32" i="3"/>
  <c r="AQ32" i="3" s="1"/>
  <c r="AS32" i="3" s="1"/>
  <c r="E34" i="3"/>
  <c r="Q34" i="3"/>
  <c r="O35" i="3"/>
  <c r="AQ35" i="3" s="1"/>
  <c r="AS35" i="3" s="1"/>
  <c r="I36" i="3"/>
  <c r="U36" i="3"/>
  <c r="E37" i="3"/>
  <c r="O38" i="3"/>
  <c r="AQ38" i="3" s="1"/>
  <c r="AS38" i="3" s="1"/>
  <c r="R39" i="3"/>
  <c r="D53" i="3"/>
  <c r="P53" i="3"/>
  <c r="K42" i="3"/>
  <c r="W42" i="3"/>
  <c r="Q44" i="3"/>
  <c r="U48" i="3"/>
  <c r="E49" i="3"/>
  <c r="K51" i="3"/>
  <c r="I55" i="3"/>
  <c r="T65" i="3"/>
  <c r="U55" i="3"/>
  <c r="O57" i="3"/>
  <c r="AQ57" i="3" s="1"/>
  <c r="AS57" i="3" s="1"/>
  <c r="I58" i="3"/>
  <c r="U59" i="3"/>
  <c r="U62" i="3"/>
  <c r="E63" i="3"/>
  <c r="N78" i="3"/>
  <c r="O67" i="3"/>
  <c r="I69" i="3"/>
  <c r="U69" i="3"/>
  <c r="U71" i="3"/>
  <c r="S72" i="3"/>
  <c r="G73" i="3"/>
  <c r="W74" i="3"/>
  <c r="K77" i="3"/>
  <c r="M98" i="3"/>
  <c r="G103" i="3"/>
  <c r="U103" i="3"/>
  <c r="M105" i="3"/>
  <c r="Q111" i="3"/>
  <c r="S124" i="3"/>
  <c r="O139" i="3"/>
  <c r="AQ139" i="3" s="1"/>
  <c r="AS139" i="3" s="1"/>
  <c r="S47" i="3"/>
  <c r="K312" i="3"/>
  <c r="K307" i="3"/>
  <c r="K325" i="3"/>
  <c r="K319" i="3"/>
  <c r="K323" i="3"/>
  <c r="K299" i="3"/>
  <c r="K293" i="3"/>
  <c r="K313" i="3"/>
  <c r="K298" i="3"/>
  <c r="K292" i="3"/>
  <c r="K279" i="3"/>
  <c r="K277" i="3"/>
  <c r="K272" i="3"/>
  <c r="K262" i="3"/>
  <c r="K254" i="3"/>
  <c r="K281" i="3"/>
  <c r="K266" i="3"/>
  <c r="K268" i="3"/>
  <c r="K248" i="3"/>
  <c r="K242" i="3"/>
  <c r="K301" i="3"/>
  <c r="K285" i="3"/>
  <c r="K235" i="3"/>
  <c r="K234" i="3"/>
  <c r="K243" i="3"/>
  <c r="K226" i="3"/>
  <c r="K231" i="3"/>
  <c r="K218" i="3"/>
  <c r="K244" i="3"/>
  <c r="K237" i="3"/>
  <c r="K247" i="3"/>
  <c r="K216" i="3"/>
  <c r="K199" i="3"/>
  <c r="K229" i="3"/>
  <c r="K211" i="3"/>
  <c r="K197" i="3"/>
  <c r="K257" i="3"/>
  <c r="K207" i="3"/>
  <c r="K201" i="3"/>
  <c r="K208" i="3"/>
  <c r="K159" i="3"/>
  <c r="K151" i="3"/>
  <c r="K177" i="3"/>
  <c r="K228" i="3"/>
  <c r="K194" i="3"/>
  <c r="K193" i="3"/>
  <c r="K179" i="3"/>
  <c r="K181" i="3"/>
  <c r="K141" i="3"/>
  <c r="K135" i="3"/>
  <c r="K121" i="3"/>
  <c r="K186" i="3"/>
  <c r="K180" i="3"/>
  <c r="K139" i="3"/>
  <c r="K133" i="3"/>
  <c r="K119" i="3"/>
  <c r="K113" i="3"/>
  <c r="K162" i="3"/>
  <c r="K131" i="3"/>
  <c r="K153" i="3"/>
  <c r="K104" i="3"/>
  <c r="K98" i="3"/>
  <c r="K89" i="3"/>
  <c r="K82" i="3"/>
  <c r="K111" i="3"/>
  <c r="K88" i="3"/>
  <c r="K161" i="3"/>
  <c r="K209" i="3"/>
  <c r="K187" i="3"/>
  <c r="K117" i="3"/>
  <c r="K85" i="3"/>
  <c r="K142" i="3"/>
  <c r="K83" i="3"/>
  <c r="K62" i="3"/>
  <c r="K48" i="3"/>
  <c r="K43" i="3"/>
  <c r="K37" i="3"/>
  <c r="K29" i="3"/>
  <c r="K202" i="3"/>
  <c r="K195" i="3"/>
  <c r="K108" i="3"/>
  <c r="K76" i="3"/>
  <c r="K60" i="3"/>
  <c r="K46" i="3"/>
  <c r="K41" i="3"/>
  <c r="K35" i="3"/>
  <c r="K93" i="3"/>
  <c r="K100" i="3"/>
  <c r="K52" i="3"/>
  <c r="K33" i="3"/>
  <c r="K72" i="3"/>
  <c r="K32" i="3"/>
  <c r="AG53" i="3"/>
  <c r="K57" i="3"/>
  <c r="W10" i="3"/>
  <c r="W11" i="3"/>
  <c r="E12" i="3"/>
  <c r="M12" i="3"/>
  <c r="U12" i="3"/>
  <c r="K14" i="3"/>
  <c r="S14" i="3"/>
  <c r="W19" i="3"/>
  <c r="U20" i="3"/>
  <c r="S22" i="3"/>
  <c r="M25" i="3"/>
  <c r="I26" i="3"/>
  <c r="Q26" i="3"/>
  <c r="AG26" i="3"/>
  <c r="AG39" i="3" s="1"/>
  <c r="U27" i="3"/>
  <c r="I28" i="3"/>
  <c r="W30" i="3"/>
  <c r="S34" i="3"/>
  <c r="K36" i="3"/>
  <c r="Q38" i="3"/>
  <c r="R53" i="3"/>
  <c r="E44" i="3"/>
  <c r="M47" i="3"/>
  <c r="G49" i="3"/>
  <c r="S49" i="3"/>
  <c r="M51" i="3"/>
  <c r="F53" i="3"/>
  <c r="J65" i="3"/>
  <c r="I59" i="3"/>
  <c r="M61" i="3"/>
  <c r="G63" i="3"/>
  <c r="S63" i="3"/>
  <c r="D78" i="3"/>
  <c r="G71" i="3"/>
  <c r="O80" i="3"/>
  <c r="Q81" i="3"/>
  <c r="S84" i="3"/>
  <c r="I86" i="3"/>
  <c r="O88" i="3"/>
  <c r="AQ88" i="3" s="1"/>
  <c r="AS88" i="3" s="1"/>
  <c r="I103" i="3"/>
  <c r="O105" i="3"/>
  <c r="AQ105" i="3" s="1"/>
  <c r="AS105" i="3" s="1"/>
  <c r="E124" i="3"/>
  <c r="M135" i="3"/>
  <c r="E147" i="3"/>
  <c r="G175" i="3"/>
  <c r="I182" i="3"/>
  <c r="Q321" i="3"/>
  <c r="Q312" i="3"/>
  <c r="Q307" i="3"/>
  <c r="Q325" i="3"/>
  <c r="Q315" i="3"/>
  <c r="Q294" i="3"/>
  <c r="Q309" i="3"/>
  <c r="Q302" i="3"/>
  <c r="Q296" i="3"/>
  <c r="Q281" i="3"/>
  <c r="Q268" i="3"/>
  <c r="Q289" i="3"/>
  <c r="Q279" i="3"/>
  <c r="Q274" i="3"/>
  <c r="Q266" i="3"/>
  <c r="Q322" i="3"/>
  <c r="Q284" i="3"/>
  <c r="Q252" i="3"/>
  <c r="Q256" i="3"/>
  <c r="Q270" i="3"/>
  <c r="Q244" i="3"/>
  <c r="Q233" i="3"/>
  <c r="Q271" i="3"/>
  <c r="Q242" i="3"/>
  <c r="Q246" i="3"/>
  <c r="Q251" i="3"/>
  <c r="Q228" i="3"/>
  <c r="Q222" i="3"/>
  <c r="Q286" i="3"/>
  <c r="Q262" i="3"/>
  <c r="Q239" i="3"/>
  <c r="Q226" i="3"/>
  <c r="Q261" i="3"/>
  <c r="Q225" i="3"/>
  <c r="Q220" i="3"/>
  <c r="Q214" i="3"/>
  <c r="Q254" i="3"/>
  <c r="Q217" i="3"/>
  <c r="Q207" i="3"/>
  <c r="Q201" i="3"/>
  <c r="Q215" i="3"/>
  <c r="Q199" i="3"/>
  <c r="Q259" i="3"/>
  <c r="Q224" i="3"/>
  <c r="Q209" i="3"/>
  <c r="Q203" i="3"/>
  <c r="Q195" i="3"/>
  <c r="Q210" i="3"/>
  <c r="Q166" i="3"/>
  <c r="Q161" i="3"/>
  <c r="Q153" i="3"/>
  <c r="Q147" i="3"/>
  <c r="Q230" i="3"/>
  <c r="Q218" i="3"/>
  <c r="Q193" i="3"/>
  <c r="Q179" i="3"/>
  <c r="Q196" i="3"/>
  <c r="Q172" i="3"/>
  <c r="Q185" i="3"/>
  <c r="Q249" i="3"/>
  <c r="Q187" i="3"/>
  <c r="Q181" i="3"/>
  <c r="Q144" i="3"/>
  <c r="Q143" i="3"/>
  <c r="Q137" i="3"/>
  <c r="Q129" i="3"/>
  <c r="Q123" i="3"/>
  <c r="Q188" i="3"/>
  <c r="Q116" i="3"/>
  <c r="Q182" i="3"/>
  <c r="Q141" i="3"/>
  <c r="Q135" i="3"/>
  <c r="Q121" i="3"/>
  <c r="Q174" i="3"/>
  <c r="Q168" i="3"/>
  <c r="Q205" i="3"/>
  <c r="Q139" i="3"/>
  <c r="Q133" i="3"/>
  <c r="Q127" i="3"/>
  <c r="Q175" i="3"/>
  <c r="Q107" i="3"/>
  <c r="Q100" i="3"/>
  <c r="Q94" i="3"/>
  <c r="Q91" i="3"/>
  <c r="Q83" i="3"/>
  <c r="Q169" i="3"/>
  <c r="Q125" i="3"/>
  <c r="Q99" i="3"/>
  <c r="Q211" i="3"/>
  <c r="Q102" i="3"/>
  <c r="Q87" i="3"/>
  <c r="Q150" i="3"/>
  <c r="Q97" i="3"/>
  <c r="Q124" i="3"/>
  <c r="Q84" i="3"/>
  <c r="Q72" i="3"/>
  <c r="Q71" i="3"/>
  <c r="Q70" i="3"/>
  <c r="Q64" i="3"/>
  <c r="Q56" i="3"/>
  <c r="Q50" i="3"/>
  <c r="Q45" i="3"/>
  <c r="Q31" i="3"/>
  <c r="Q74" i="3"/>
  <c r="Q68" i="3"/>
  <c r="Q62" i="3"/>
  <c r="Q48" i="3"/>
  <c r="Q43" i="3"/>
  <c r="Q37" i="3"/>
  <c r="Q95" i="3"/>
  <c r="Q117" i="3"/>
  <c r="Q80" i="3"/>
  <c r="Q60" i="3"/>
  <c r="Q54" i="3"/>
  <c r="Q46" i="3"/>
  <c r="Q41" i="3"/>
  <c r="Q35" i="3"/>
  <c r="Q130" i="3"/>
  <c r="F78" i="3"/>
  <c r="G67" i="3"/>
  <c r="Q110" i="3"/>
  <c r="Q113" i="3"/>
  <c r="Q131" i="3"/>
  <c r="S326" i="3"/>
  <c r="S321" i="3"/>
  <c r="S312" i="3"/>
  <c r="S307" i="3"/>
  <c r="S325" i="3"/>
  <c r="S319" i="3"/>
  <c r="S311" i="3"/>
  <c r="S306" i="3"/>
  <c r="S310" i="3"/>
  <c r="S323" i="3"/>
  <c r="S301" i="3"/>
  <c r="S299" i="3"/>
  <c r="S293" i="3"/>
  <c r="S298" i="3"/>
  <c r="S292" i="3"/>
  <c r="S309" i="3"/>
  <c r="S300" i="3"/>
  <c r="S313" i="3"/>
  <c r="S289" i="3"/>
  <c r="S287" i="3"/>
  <c r="S283" i="3"/>
  <c r="S279" i="3"/>
  <c r="S274" i="3"/>
  <c r="S277" i="3"/>
  <c r="S272" i="3"/>
  <c r="S268" i="3"/>
  <c r="S262" i="3"/>
  <c r="S254" i="3"/>
  <c r="S296" i="3"/>
  <c r="S264" i="3"/>
  <c r="S276" i="3"/>
  <c r="S242" i="3"/>
  <c r="S257" i="3"/>
  <c r="S252" i="3"/>
  <c r="S247" i="3"/>
  <c r="S248" i="3"/>
  <c r="S240" i="3"/>
  <c r="S235" i="3"/>
  <c r="S260" i="3"/>
  <c r="S259" i="3"/>
  <c r="S234" i="3"/>
  <c r="S244" i="3"/>
  <c r="S226" i="3"/>
  <c r="S266" i="3"/>
  <c r="S239" i="3"/>
  <c r="S233" i="3"/>
  <c r="S281" i="3"/>
  <c r="S243" i="3"/>
  <c r="S219" i="3"/>
  <c r="S231" i="3"/>
  <c r="S218" i="3"/>
  <c r="S228" i="3"/>
  <c r="S215" i="3"/>
  <c r="S199" i="3"/>
  <c r="S237" i="3"/>
  <c r="S211" i="3"/>
  <c r="S197" i="3"/>
  <c r="S214" i="3"/>
  <c r="S205" i="3"/>
  <c r="S207" i="3"/>
  <c r="S201" i="3"/>
  <c r="S224" i="3"/>
  <c r="S159" i="3"/>
  <c r="S151" i="3"/>
  <c r="S209" i="3"/>
  <c r="S202" i="3"/>
  <c r="S194" i="3"/>
  <c r="S191" i="3"/>
  <c r="S177" i="3"/>
  <c r="S172" i="3"/>
  <c r="S185" i="3"/>
  <c r="S208" i="3"/>
  <c r="S164" i="3"/>
  <c r="S229" i="3"/>
  <c r="S203" i="3"/>
  <c r="S193" i="3"/>
  <c r="S179" i="3"/>
  <c r="S154" i="3"/>
  <c r="S147" i="3"/>
  <c r="S141" i="3"/>
  <c r="S135" i="3"/>
  <c r="S121" i="3"/>
  <c r="S116" i="3"/>
  <c r="S222" i="3"/>
  <c r="S161" i="3"/>
  <c r="S195" i="3"/>
  <c r="S153" i="3"/>
  <c r="S139" i="3"/>
  <c r="S133" i="3"/>
  <c r="S119" i="3"/>
  <c r="S113" i="3"/>
  <c r="S145" i="3"/>
  <c r="S127" i="3"/>
  <c r="S186" i="3"/>
  <c r="S173" i="3"/>
  <c r="S167" i="3"/>
  <c r="S131" i="3"/>
  <c r="S180" i="3"/>
  <c r="S150" i="3"/>
  <c r="S142" i="3"/>
  <c r="S104" i="3"/>
  <c r="S98" i="3"/>
  <c r="S89" i="3"/>
  <c r="S82" i="3"/>
  <c r="S137" i="3"/>
  <c r="S128" i="3"/>
  <c r="S123" i="3"/>
  <c r="S111" i="3"/>
  <c r="S108" i="3"/>
  <c r="S103" i="3"/>
  <c r="S88" i="3"/>
  <c r="S74" i="3"/>
  <c r="S97" i="3"/>
  <c r="S85" i="3"/>
  <c r="S117" i="3"/>
  <c r="S166" i="3"/>
  <c r="S68" i="3"/>
  <c r="S62" i="3"/>
  <c r="S48" i="3"/>
  <c r="S43" i="3"/>
  <c r="S37" i="3"/>
  <c r="S29" i="3"/>
  <c r="S99" i="3"/>
  <c r="S83" i="3"/>
  <c r="S60" i="3"/>
  <c r="S46" i="3"/>
  <c r="S41" i="3"/>
  <c r="S35" i="3"/>
  <c r="S129" i="3"/>
  <c r="S105" i="3"/>
  <c r="S91" i="3"/>
  <c r="S76" i="3"/>
  <c r="S54" i="3"/>
  <c r="S107" i="3"/>
  <c r="S94" i="3"/>
  <c r="S58" i="3"/>
  <c r="S52" i="3"/>
  <c r="S33" i="3"/>
  <c r="S79" i="3"/>
  <c r="S66" i="3"/>
  <c r="W323" i="3"/>
  <c r="W317" i="3"/>
  <c r="W304" i="3"/>
  <c r="W322" i="3"/>
  <c r="W316" i="3"/>
  <c r="W303" i="3"/>
  <c r="W315" i="3"/>
  <c r="W302" i="3"/>
  <c r="W314" i="3"/>
  <c r="W301" i="3"/>
  <c r="W313" i="3"/>
  <c r="W309" i="3"/>
  <c r="W300" i="3"/>
  <c r="W326" i="3"/>
  <c r="W312" i="3"/>
  <c r="W318" i="3"/>
  <c r="W324" i="3"/>
  <c r="W310" i="3"/>
  <c r="W283" i="3"/>
  <c r="W306" i="3"/>
  <c r="W321" i="3"/>
  <c r="W319" i="3"/>
  <c r="W296" i="3"/>
  <c r="W294" i="3"/>
  <c r="W305" i="3"/>
  <c r="W297" i="3"/>
  <c r="W291" i="3"/>
  <c r="W299" i="3"/>
  <c r="W289" i="3"/>
  <c r="W286" i="3"/>
  <c r="W271" i="3"/>
  <c r="W325" i="3"/>
  <c r="W270" i="3"/>
  <c r="W292" i="3"/>
  <c r="W282" i="3"/>
  <c r="W269" i="3"/>
  <c r="W284" i="3"/>
  <c r="W281" i="3"/>
  <c r="W268" i="3"/>
  <c r="W298" i="3"/>
  <c r="W285" i="3"/>
  <c r="W280" i="3"/>
  <c r="W276" i="3"/>
  <c r="W277" i="3"/>
  <c r="W272" i="3"/>
  <c r="W264" i="3"/>
  <c r="W279" i="3"/>
  <c r="W261" i="3"/>
  <c r="W253" i="3"/>
  <c r="W311" i="3"/>
  <c r="W293" i="3"/>
  <c r="W266" i="3"/>
  <c r="W260" i="3"/>
  <c r="W287" i="3"/>
  <c r="W273" i="3"/>
  <c r="W259" i="3"/>
  <c r="W249" i="3"/>
  <c r="W258" i="3"/>
  <c r="W248" i="3"/>
  <c r="W246" i="3"/>
  <c r="W234" i="3"/>
  <c r="W274" i="3"/>
  <c r="W278" i="3"/>
  <c r="W245" i="3"/>
  <c r="W290" i="3"/>
  <c r="W267" i="3"/>
  <c r="W244" i="3"/>
  <c r="W263" i="3"/>
  <c r="W262" i="3"/>
  <c r="W255" i="3"/>
  <c r="W254" i="3"/>
  <c r="W243" i="3"/>
  <c r="W239" i="3"/>
  <c r="W237" i="3"/>
  <c r="W265" i="3"/>
  <c r="W240" i="3"/>
  <c r="W233" i="3"/>
  <c r="W219" i="3"/>
  <c r="W256" i="3"/>
  <c r="W231" i="3"/>
  <c r="W218" i="3"/>
  <c r="W241" i="3"/>
  <c r="W235" i="3"/>
  <c r="W230" i="3"/>
  <c r="W217" i="3"/>
  <c r="W252" i="3"/>
  <c r="W236" i="3"/>
  <c r="W229" i="3"/>
  <c r="W216" i="3"/>
  <c r="W228" i="3"/>
  <c r="W224" i="3"/>
  <c r="W222" i="3"/>
  <c r="W215" i="3"/>
  <c r="W227" i="3"/>
  <c r="W221" i="3"/>
  <c r="W257" i="3"/>
  <c r="W211" i="3"/>
  <c r="W197" i="3"/>
  <c r="W247" i="3"/>
  <c r="W210" i="3"/>
  <c r="W196" i="3"/>
  <c r="W226" i="3"/>
  <c r="W209" i="3"/>
  <c r="W205" i="3"/>
  <c r="W203" i="3"/>
  <c r="W195" i="3"/>
  <c r="W214" i="3"/>
  <c r="W208" i="3"/>
  <c r="W202" i="3"/>
  <c r="W242" i="3"/>
  <c r="W207" i="3"/>
  <c r="W201" i="3"/>
  <c r="W212" i="3"/>
  <c r="W198" i="3"/>
  <c r="W199" i="3"/>
  <c r="W189" i="3"/>
  <c r="W185" i="3"/>
  <c r="W183" i="3"/>
  <c r="W175" i="3"/>
  <c r="W169" i="3"/>
  <c r="W156" i="3"/>
  <c r="W188" i="3"/>
  <c r="W182" i="3"/>
  <c r="W174" i="3"/>
  <c r="W168" i="3"/>
  <c r="W164" i="3"/>
  <c r="W155" i="3"/>
  <c r="W187" i="3"/>
  <c r="W181" i="3"/>
  <c r="W173" i="3"/>
  <c r="W167" i="3"/>
  <c r="W162" i="3"/>
  <c r="W154" i="3"/>
  <c r="W150" i="3"/>
  <c r="W148" i="3"/>
  <c r="W225" i="3"/>
  <c r="W200" i="3"/>
  <c r="W186" i="3"/>
  <c r="W180" i="3"/>
  <c r="W166" i="3"/>
  <c r="W161" i="3"/>
  <c r="W153" i="3"/>
  <c r="W147" i="3"/>
  <c r="W193" i="3"/>
  <c r="W179" i="3"/>
  <c r="W165" i="3"/>
  <c r="W160" i="3"/>
  <c r="W152" i="3"/>
  <c r="W190" i="3"/>
  <c r="W176" i="3"/>
  <c r="W172" i="3"/>
  <c r="W170" i="3"/>
  <c r="W157" i="3"/>
  <c r="W191" i="3"/>
  <c r="W145" i="3"/>
  <c r="W138" i="3"/>
  <c r="W132" i="3"/>
  <c r="W118" i="3"/>
  <c r="W194" i="3"/>
  <c r="W131" i="3"/>
  <c r="W127" i="3"/>
  <c r="W125" i="3"/>
  <c r="W117" i="3"/>
  <c r="W111" i="3"/>
  <c r="W177" i="3"/>
  <c r="W159" i="3"/>
  <c r="W130" i="3"/>
  <c r="W124" i="3"/>
  <c r="W146" i="3"/>
  <c r="W143" i="3"/>
  <c r="W129" i="3"/>
  <c r="W123" i="3"/>
  <c r="W109" i="3"/>
  <c r="W192" i="3"/>
  <c r="W151" i="3"/>
  <c r="W144" i="3"/>
  <c r="W142" i="3"/>
  <c r="W128" i="3"/>
  <c r="W141" i="3"/>
  <c r="W137" i="3"/>
  <c r="W135" i="3"/>
  <c r="W121" i="3"/>
  <c r="W206" i="3"/>
  <c r="W158" i="3"/>
  <c r="W116" i="3"/>
  <c r="W101" i="3"/>
  <c r="W86" i="3"/>
  <c r="W134" i="3"/>
  <c r="W85" i="3"/>
  <c r="W72" i="3"/>
  <c r="W178" i="3"/>
  <c r="W140" i="3"/>
  <c r="W97" i="3"/>
  <c r="W95" i="3"/>
  <c r="W84" i="3"/>
  <c r="W71" i="3"/>
  <c r="W113" i="3"/>
  <c r="W112" i="3"/>
  <c r="W94" i="3"/>
  <c r="W83" i="3"/>
  <c r="W70" i="3"/>
  <c r="W119" i="3"/>
  <c r="W114" i="3"/>
  <c r="W110" i="3"/>
  <c r="W105" i="3"/>
  <c r="W99" i="3"/>
  <c r="W93" i="3"/>
  <c r="W122" i="3"/>
  <c r="W120" i="3"/>
  <c r="W107" i="3"/>
  <c r="W104" i="3"/>
  <c r="W98" i="3"/>
  <c r="W91" i="3"/>
  <c r="W89" i="3"/>
  <c r="W76" i="3"/>
  <c r="W75" i="3"/>
  <c r="W73" i="3"/>
  <c r="W59" i="3"/>
  <c r="W34" i="3"/>
  <c r="W102" i="3"/>
  <c r="W92" i="3"/>
  <c r="W80" i="3"/>
  <c r="W58" i="3"/>
  <c r="W54" i="3"/>
  <c r="W52" i="3"/>
  <c r="W33" i="3"/>
  <c r="W26" i="3"/>
  <c r="W139" i="3"/>
  <c r="W88" i="3"/>
  <c r="W57" i="3"/>
  <c r="W51" i="3"/>
  <c r="W45" i="3"/>
  <c r="W81" i="3"/>
  <c r="W66" i="3"/>
  <c r="W64" i="3"/>
  <c r="W56" i="3"/>
  <c r="W50" i="3"/>
  <c r="W31" i="3"/>
  <c r="W108" i="3"/>
  <c r="W79" i="3"/>
  <c r="W77" i="3"/>
  <c r="W69" i="3"/>
  <c r="W63" i="3"/>
  <c r="W55" i="3"/>
  <c r="W49" i="3"/>
  <c r="W44" i="3"/>
  <c r="W40" i="3"/>
  <c r="W38" i="3"/>
  <c r="W103" i="3"/>
  <c r="W68" i="3"/>
  <c r="W62" i="3"/>
  <c r="W48" i="3"/>
  <c r="W43" i="3"/>
  <c r="W37" i="3"/>
  <c r="W29" i="3"/>
  <c r="W25" i="3"/>
  <c r="F39" i="3"/>
  <c r="Q28" i="3"/>
  <c r="J39" i="3"/>
  <c r="R65" i="3"/>
  <c r="G303" i="3"/>
  <c r="G315" i="3"/>
  <c r="G302" i="3"/>
  <c r="G314" i="3"/>
  <c r="G309" i="3"/>
  <c r="G305" i="3"/>
  <c r="G318" i="3"/>
  <c r="G304" i="3"/>
  <c r="G317" i="3"/>
  <c r="G323" i="3"/>
  <c r="G296" i="3"/>
  <c r="G284" i="3"/>
  <c r="G270" i="3"/>
  <c r="G287" i="3"/>
  <c r="G283" i="3"/>
  <c r="G281" i="3"/>
  <c r="G268" i="3"/>
  <c r="G321" i="3"/>
  <c r="G289" i="3"/>
  <c r="G291" i="3"/>
  <c r="G276" i="3"/>
  <c r="G258" i="3"/>
  <c r="G248" i="3"/>
  <c r="G277" i="3"/>
  <c r="G272" i="3"/>
  <c r="G264" i="3"/>
  <c r="G244" i="3"/>
  <c r="G252" i="3"/>
  <c r="G286" i="3"/>
  <c r="G239" i="3"/>
  <c r="G297" i="3"/>
  <c r="G265" i="3"/>
  <c r="G263" i="3"/>
  <c r="G234" i="3"/>
  <c r="G240" i="3"/>
  <c r="G230" i="3"/>
  <c r="G262" i="3"/>
  <c r="G261" i="3"/>
  <c r="G255" i="3"/>
  <c r="G235" i="3"/>
  <c r="G233" i="3"/>
  <c r="G228" i="3"/>
  <c r="G222" i="3"/>
  <c r="G215" i="3"/>
  <c r="G254" i="3"/>
  <c r="G253" i="3"/>
  <c r="G227" i="3"/>
  <c r="G224" i="3"/>
  <c r="G217" i="3"/>
  <c r="G209" i="3"/>
  <c r="G203" i="3"/>
  <c r="G236" i="3"/>
  <c r="G205" i="3"/>
  <c r="G219" i="3"/>
  <c r="G207" i="3"/>
  <c r="G201" i="3"/>
  <c r="G225" i="3"/>
  <c r="G214" i="3"/>
  <c r="G211" i="3"/>
  <c r="G197" i="3"/>
  <c r="G195" i="3"/>
  <c r="G185" i="3"/>
  <c r="G168" i="3"/>
  <c r="G155" i="3"/>
  <c r="G199" i="3"/>
  <c r="G187" i="3"/>
  <c r="G181" i="3"/>
  <c r="G212" i="3"/>
  <c r="G198" i="3"/>
  <c r="G164" i="3"/>
  <c r="G150" i="3"/>
  <c r="G189" i="3"/>
  <c r="G183" i="3"/>
  <c r="G172" i="3"/>
  <c r="G157" i="3"/>
  <c r="G131" i="3"/>
  <c r="G125" i="3"/>
  <c r="G117" i="3"/>
  <c r="G191" i="3"/>
  <c r="G127" i="3"/>
  <c r="G190" i="3"/>
  <c r="G143" i="3"/>
  <c r="G129" i="3"/>
  <c r="G123" i="3"/>
  <c r="G176" i="3"/>
  <c r="G170" i="3"/>
  <c r="G141" i="3"/>
  <c r="G135" i="3"/>
  <c r="G137" i="3"/>
  <c r="G158" i="3"/>
  <c r="G139" i="3"/>
  <c r="G132" i="3"/>
  <c r="G85" i="3"/>
  <c r="G138" i="3"/>
  <c r="G109" i="3"/>
  <c r="G108" i="3"/>
  <c r="G84" i="3"/>
  <c r="G118" i="3"/>
  <c r="G97" i="3"/>
  <c r="G116" i="3"/>
  <c r="G121" i="3"/>
  <c r="G112" i="3"/>
  <c r="G107" i="3"/>
  <c r="G104" i="3"/>
  <c r="G98" i="3"/>
  <c r="G89" i="3"/>
  <c r="G111" i="3"/>
  <c r="G91" i="3"/>
  <c r="G86" i="3"/>
  <c r="G58" i="3"/>
  <c r="G52" i="3"/>
  <c r="G33" i="3"/>
  <c r="G72" i="3"/>
  <c r="G54" i="3"/>
  <c r="G102" i="3"/>
  <c r="G82" i="3"/>
  <c r="G70" i="3"/>
  <c r="G64" i="3"/>
  <c r="G56" i="3"/>
  <c r="G50" i="3"/>
  <c r="G45" i="3"/>
  <c r="G101" i="3"/>
  <c r="G92" i="3"/>
  <c r="G66" i="3"/>
  <c r="G119" i="3"/>
  <c r="G80" i="3"/>
  <c r="G68" i="3"/>
  <c r="G62" i="3"/>
  <c r="G48" i="3"/>
  <c r="G43" i="3"/>
  <c r="G40" i="3"/>
  <c r="G37" i="3"/>
  <c r="G76" i="3"/>
  <c r="G25" i="3"/>
  <c r="M310" i="3"/>
  <c r="M305" i="3"/>
  <c r="M323" i="3"/>
  <c r="M317" i="3"/>
  <c r="M309" i="3"/>
  <c r="M304" i="3"/>
  <c r="M321" i="3"/>
  <c r="M315" i="3"/>
  <c r="M326" i="3"/>
  <c r="M297" i="3"/>
  <c r="M291" i="3"/>
  <c r="M306" i="3"/>
  <c r="M296" i="3"/>
  <c r="M290" i="3"/>
  <c r="M319" i="3"/>
  <c r="M289" i="3"/>
  <c r="M325" i="3"/>
  <c r="M311" i="3"/>
  <c r="M277" i="3"/>
  <c r="M272" i="3"/>
  <c r="M276" i="3"/>
  <c r="M270" i="3"/>
  <c r="M293" i="3"/>
  <c r="M285" i="3"/>
  <c r="M287" i="3"/>
  <c r="M266" i="3"/>
  <c r="M264" i="3"/>
  <c r="M267" i="3"/>
  <c r="M260" i="3"/>
  <c r="M252" i="3"/>
  <c r="M251" i="3"/>
  <c r="M240" i="3"/>
  <c r="M235" i="3"/>
  <c r="M245" i="3"/>
  <c r="M239" i="3"/>
  <c r="M233" i="3"/>
  <c r="M263" i="3"/>
  <c r="M255" i="3"/>
  <c r="M299" i="3"/>
  <c r="M274" i="3"/>
  <c r="M241" i="3"/>
  <c r="M224" i="3"/>
  <c r="M219" i="3"/>
  <c r="M279" i="3"/>
  <c r="M237" i="3"/>
  <c r="M236" i="3"/>
  <c r="M230" i="3"/>
  <c r="M217" i="3"/>
  <c r="M257" i="3"/>
  <c r="M247" i="3"/>
  <c r="M242" i="3"/>
  <c r="M229" i="3"/>
  <c r="M216" i="3"/>
  <c r="M226" i="3"/>
  <c r="M268" i="3"/>
  <c r="M243" i="3"/>
  <c r="M211" i="3"/>
  <c r="M197" i="3"/>
  <c r="M221" i="3"/>
  <c r="M209" i="3"/>
  <c r="M203" i="3"/>
  <c r="M256" i="3"/>
  <c r="M205" i="3"/>
  <c r="M199" i="3"/>
  <c r="M170" i="3"/>
  <c r="M157" i="3"/>
  <c r="M207" i="3"/>
  <c r="M200" i="3"/>
  <c r="M189" i="3"/>
  <c r="M183" i="3"/>
  <c r="M175" i="3"/>
  <c r="M169" i="3"/>
  <c r="M156" i="3"/>
  <c r="M214" i="3"/>
  <c r="M206" i="3"/>
  <c r="M195" i="3"/>
  <c r="M172" i="3"/>
  <c r="M201" i="3"/>
  <c r="M191" i="3"/>
  <c r="M177" i="3"/>
  <c r="M164" i="3"/>
  <c r="M150" i="3"/>
  <c r="M193" i="3"/>
  <c r="M159" i="3"/>
  <c r="M145" i="3"/>
  <c r="M139" i="3"/>
  <c r="M133" i="3"/>
  <c r="M119" i="3"/>
  <c r="M113" i="3"/>
  <c r="M192" i="3"/>
  <c r="M151" i="3"/>
  <c r="M137" i="3"/>
  <c r="M131" i="3"/>
  <c r="M125" i="3"/>
  <c r="M117" i="3"/>
  <c r="M116" i="3"/>
  <c r="M185" i="3"/>
  <c r="M178" i="3"/>
  <c r="M147" i="3"/>
  <c r="M144" i="3"/>
  <c r="M143" i="3"/>
  <c r="M129" i="3"/>
  <c r="M160" i="3"/>
  <c r="M140" i="3"/>
  <c r="M121" i="3"/>
  <c r="M102" i="3"/>
  <c r="M87" i="3"/>
  <c r="M80" i="3"/>
  <c r="M127" i="3"/>
  <c r="M107" i="3"/>
  <c r="M101" i="3"/>
  <c r="M86" i="3"/>
  <c r="M79" i="3"/>
  <c r="M114" i="3"/>
  <c r="M91" i="3"/>
  <c r="M72" i="3"/>
  <c r="M120" i="3"/>
  <c r="M109" i="3"/>
  <c r="M194" i="3"/>
  <c r="M100" i="3"/>
  <c r="M94" i="3"/>
  <c r="M152" i="3"/>
  <c r="M123" i="3"/>
  <c r="M141" i="3"/>
  <c r="M111" i="3"/>
  <c r="M88" i="3"/>
  <c r="M76" i="3"/>
  <c r="M66" i="3"/>
  <c r="M60" i="3"/>
  <c r="M46" i="3"/>
  <c r="M41" i="3"/>
  <c r="M35" i="3"/>
  <c r="M81" i="3"/>
  <c r="M40" i="3"/>
  <c r="M58" i="3"/>
  <c r="M52" i="3"/>
  <c r="M33" i="3"/>
  <c r="M103" i="3"/>
  <c r="M97" i="3"/>
  <c r="M134" i="3"/>
  <c r="M70" i="3"/>
  <c r="M64" i="3"/>
  <c r="M56" i="3"/>
  <c r="M50" i="3"/>
  <c r="M45" i="3"/>
  <c r="O309" i="3"/>
  <c r="AQ309" i="3" s="1"/>
  <c r="AS309" i="3" s="1"/>
  <c r="O303" i="3"/>
  <c r="AQ303" i="3" s="1"/>
  <c r="AS303" i="3" s="1"/>
  <c r="O315" i="3"/>
  <c r="AQ315" i="3" s="1"/>
  <c r="AS315" i="3" s="1"/>
  <c r="O302" i="3"/>
  <c r="AQ302" i="3" s="1"/>
  <c r="AS302" i="3" s="1"/>
  <c r="O321" i="3"/>
  <c r="AQ321" i="3" s="1"/>
  <c r="AS321" i="3" s="1"/>
  <c r="O314" i="3"/>
  <c r="AQ314" i="3" s="1"/>
  <c r="AS314" i="3" s="1"/>
  <c r="O296" i="3"/>
  <c r="AQ296" i="3" s="1"/>
  <c r="AS296" i="3" s="1"/>
  <c r="O289" i="3"/>
  <c r="AQ289" i="3" s="1"/>
  <c r="AS289" i="3" s="1"/>
  <c r="O304" i="3"/>
  <c r="AQ304" i="3" s="1"/>
  <c r="AS304" i="3" s="1"/>
  <c r="O310" i="3"/>
  <c r="O298" i="3"/>
  <c r="AQ298" i="3" s="1"/>
  <c r="AS298" i="3" s="1"/>
  <c r="O270" i="3"/>
  <c r="AQ270" i="3" s="1"/>
  <c r="AS270" i="3" s="1"/>
  <c r="O297" i="3"/>
  <c r="O276" i="3"/>
  <c r="AQ276" i="3" s="1"/>
  <c r="AS276" i="3" s="1"/>
  <c r="O323" i="3"/>
  <c r="AQ323" i="3" s="1"/>
  <c r="AS323" i="3" s="1"/>
  <c r="O281" i="3"/>
  <c r="AQ281" i="3" s="1"/>
  <c r="AS281" i="3" s="1"/>
  <c r="O268" i="3"/>
  <c r="AQ268" i="3" s="1"/>
  <c r="AS268" i="3" s="1"/>
  <c r="O283" i="3"/>
  <c r="AQ283" i="3" s="1"/>
  <c r="AS283" i="3" s="1"/>
  <c r="O317" i="3"/>
  <c r="AQ317" i="3" s="1"/>
  <c r="AS317" i="3" s="1"/>
  <c r="O291" i="3"/>
  <c r="AQ291" i="3" s="1"/>
  <c r="AS291" i="3" s="1"/>
  <c r="O286" i="3"/>
  <c r="AQ286" i="3" s="1"/>
  <c r="AS286" i="3" s="1"/>
  <c r="O277" i="3"/>
  <c r="O252" i="3"/>
  <c r="AQ252" i="3" s="1"/>
  <c r="AS252" i="3" s="1"/>
  <c r="O258" i="3"/>
  <c r="AQ258" i="3" s="1"/>
  <c r="AS258" i="3" s="1"/>
  <c r="O248" i="3"/>
  <c r="AQ248" i="3" s="1"/>
  <c r="AS248" i="3" s="1"/>
  <c r="O261" i="3"/>
  <c r="AQ261" i="3" s="1"/>
  <c r="AS261" i="3" s="1"/>
  <c r="O253" i="3"/>
  <c r="O239" i="3"/>
  <c r="AQ239" i="3" s="1"/>
  <c r="AS239" i="3" s="1"/>
  <c r="O266" i="3"/>
  <c r="AQ266" i="3" s="1"/>
  <c r="AS266" i="3" s="1"/>
  <c r="O233" i="3"/>
  <c r="AQ233" i="3" s="1"/>
  <c r="AS233" i="3" s="1"/>
  <c r="O244" i="3"/>
  <c r="AQ244" i="3" s="1"/>
  <c r="AS244" i="3" s="1"/>
  <c r="O292" i="3"/>
  <c r="AQ292" i="3" s="1"/>
  <c r="AS292" i="3" s="1"/>
  <c r="O256" i="3"/>
  <c r="AQ256" i="3" s="1"/>
  <c r="AS256" i="3" s="1"/>
  <c r="O272" i="3"/>
  <c r="AQ272" i="3" s="1"/>
  <c r="AS272" i="3" s="1"/>
  <c r="O264" i="3"/>
  <c r="AQ264" i="3" s="1"/>
  <c r="AS264" i="3" s="1"/>
  <c r="O245" i="3"/>
  <c r="AQ245" i="3" s="1"/>
  <c r="AS245" i="3" s="1"/>
  <c r="O224" i="3"/>
  <c r="AQ224" i="3" s="1"/>
  <c r="AS224" i="3" s="1"/>
  <c r="O236" i="3"/>
  <c r="AQ236" i="3" s="1"/>
  <c r="AS236" i="3" s="1"/>
  <c r="O230" i="3"/>
  <c r="AQ230" i="3" s="1"/>
  <c r="AS230" i="3" s="1"/>
  <c r="O234" i="3"/>
  <c r="O228" i="3"/>
  <c r="AQ228" i="3" s="1"/>
  <c r="AS228" i="3" s="1"/>
  <c r="O222" i="3"/>
  <c r="AQ222" i="3" s="1"/>
  <c r="AS222" i="3" s="1"/>
  <c r="O215" i="3"/>
  <c r="O240" i="3"/>
  <c r="O227" i="3"/>
  <c r="AQ227" i="3" s="1"/>
  <c r="AS227" i="3" s="1"/>
  <c r="O221" i="3"/>
  <c r="AQ221" i="3" s="1"/>
  <c r="AS221" i="3" s="1"/>
  <c r="O214" i="3"/>
  <c r="AQ214" i="3" s="1"/>
  <c r="AS214" i="3" s="1"/>
  <c r="O209" i="3"/>
  <c r="AQ209" i="3" s="1"/>
  <c r="AS209" i="3" s="1"/>
  <c r="O203" i="3"/>
  <c r="AQ203" i="3" s="1"/>
  <c r="AS203" i="3" s="1"/>
  <c r="O273" i="3"/>
  <c r="AQ273" i="3" s="1"/>
  <c r="AS273" i="3" s="1"/>
  <c r="O217" i="3"/>
  <c r="AQ217" i="3" s="1"/>
  <c r="AS217" i="3" s="1"/>
  <c r="O207" i="3"/>
  <c r="AQ207" i="3" s="1"/>
  <c r="AS207" i="3" s="1"/>
  <c r="O201" i="3"/>
  <c r="AQ201" i="3" s="1"/>
  <c r="AS201" i="3" s="1"/>
  <c r="O241" i="3"/>
  <c r="AQ241" i="3" s="1"/>
  <c r="AS241" i="3" s="1"/>
  <c r="O211" i="3"/>
  <c r="AQ211" i="3" s="1"/>
  <c r="AS211" i="3" s="1"/>
  <c r="O197" i="3"/>
  <c r="AQ197" i="3" s="1"/>
  <c r="AS197" i="3" s="1"/>
  <c r="O168" i="3"/>
  <c r="AQ168" i="3" s="1"/>
  <c r="AS168" i="3" s="1"/>
  <c r="O155" i="3"/>
  <c r="AQ155" i="3" s="1"/>
  <c r="AS155" i="3" s="1"/>
  <c r="O195" i="3"/>
  <c r="AQ195" i="3" s="1"/>
  <c r="AS195" i="3" s="1"/>
  <c r="O187" i="3"/>
  <c r="AQ187" i="3" s="1"/>
  <c r="AS187" i="3" s="1"/>
  <c r="O181" i="3"/>
  <c r="AQ181" i="3" s="1"/>
  <c r="AS181" i="3" s="1"/>
  <c r="O172" i="3"/>
  <c r="AQ172" i="3" s="1"/>
  <c r="AS172" i="3" s="1"/>
  <c r="O219" i="3"/>
  <c r="AQ219" i="3" s="1"/>
  <c r="AS219" i="3" s="1"/>
  <c r="O185" i="3"/>
  <c r="AQ185" i="3" s="1"/>
  <c r="AS185" i="3" s="1"/>
  <c r="O205" i="3"/>
  <c r="AQ205" i="3" s="1"/>
  <c r="AS205" i="3" s="1"/>
  <c r="O189" i="3"/>
  <c r="AQ189" i="3" s="1"/>
  <c r="AS189" i="3" s="1"/>
  <c r="O183" i="3"/>
  <c r="AQ183" i="3" s="1"/>
  <c r="AS183" i="3" s="1"/>
  <c r="O220" i="3"/>
  <c r="AQ220" i="3" s="1"/>
  <c r="AS220" i="3" s="1"/>
  <c r="O212" i="3"/>
  <c r="AQ212" i="3" s="1"/>
  <c r="AS212" i="3" s="1"/>
  <c r="O131" i="3"/>
  <c r="AQ131" i="3" s="1"/>
  <c r="AS131" i="3" s="1"/>
  <c r="O125" i="3"/>
  <c r="AQ125" i="3" s="1"/>
  <c r="AS125" i="3" s="1"/>
  <c r="O117" i="3"/>
  <c r="O137" i="3"/>
  <c r="AQ137" i="3" s="1"/>
  <c r="AS137" i="3" s="1"/>
  <c r="O158" i="3"/>
  <c r="AQ158" i="3" s="1"/>
  <c r="AS158" i="3" s="1"/>
  <c r="O144" i="3"/>
  <c r="AQ144" i="3" s="1"/>
  <c r="AS144" i="3" s="1"/>
  <c r="O143" i="3"/>
  <c r="AQ143" i="3" s="1"/>
  <c r="AS143" i="3" s="1"/>
  <c r="O129" i="3"/>
  <c r="AQ129" i="3" s="1"/>
  <c r="AS129" i="3" s="1"/>
  <c r="O123" i="3"/>
  <c r="AQ123" i="3" s="1"/>
  <c r="AS123" i="3" s="1"/>
  <c r="O116" i="3"/>
  <c r="AQ116" i="3" s="1"/>
  <c r="AS116" i="3" s="1"/>
  <c r="O157" i="3"/>
  <c r="AQ157" i="3" s="1"/>
  <c r="AS157" i="3" s="1"/>
  <c r="O191" i="3"/>
  <c r="AQ191" i="3" s="1"/>
  <c r="AS191" i="3" s="1"/>
  <c r="O141" i="3"/>
  <c r="AQ141" i="3" s="1"/>
  <c r="AS141" i="3" s="1"/>
  <c r="O135" i="3"/>
  <c r="AQ135" i="3" s="1"/>
  <c r="AS135" i="3" s="1"/>
  <c r="O198" i="3"/>
  <c r="AQ198" i="3" s="1"/>
  <c r="AS198" i="3" s="1"/>
  <c r="O190" i="3"/>
  <c r="AQ190" i="3" s="1"/>
  <c r="AS190" i="3" s="1"/>
  <c r="O127" i="3"/>
  <c r="AQ127" i="3" s="1"/>
  <c r="AS127" i="3" s="1"/>
  <c r="O107" i="3"/>
  <c r="AQ107" i="3" s="1"/>
  <c r="AS107" i="3" s="1"/>
  <c r="O113" i="3"/>
  <c r="AQ113" i="3" s="1"/>
  <c r="AS113" i="3" s="1"/>
  <c r="O85" i="3"/>
  <c r="AQ85" i="3" s="1"/>
  <c r="AS85" i="3" s="1"/>
  <c r="O79" i="3"/>
  <c r="AQ79" i="3" s="1"/>
  <c r="AS79" i="3" s="1"/>
  <c r="O164" i="3"/>
  <c r="AQ164" i="3" s="1"/>
  <c r="AS164" i="3" s="1"/>
  <c r="O119" i="3"/>
  <c r="AQ119" i="3" s="1"/>
  <c r="AS119" i="3" s="1"/>
  <c r="O109" i="3"/>
  <c r="AQ109" i="3" s="1"/>
  <c r="AS109" i="3" s="1"/>
  <c r="O91" i="3"/>
  <c r="AQ91" i="3" s="1"/>
  <c r="AS91" i="3" s="1"/>
  <c r="O84" i="3"/>
  <c r="AQ84" i="3" s="1"/>
  <c r="AS84" i="3" s="1"/>
  <c r="O176" i="3"/>
  <c r="AQ176" i="3" s="1"/>
  <c r="AS176" i="3" s="1"/>
  <c r="O132" i="3"/>
  <c r="AQ132" i="3" s="1"/>
  <c r="AS132" i="3" s="1"/>
  <c r="O170" i="3"/>
  <c r="AQ170" i="3" s="1"/>
  <c r="AS170" i="3" s="1"/>
  <c r="O138" i="3"/>
  <c r="O104" i="3"/>
  <c r="AQ104" i="3" s="1"/>
  <c r="AS104" i="3" s="1"/>
  <c r="O98" i="3"/>
  <c r="O89" i="3"/>
  <c r="AQ89" i="3" s="1"/>
  <c r="AS89" i="3" s="1"/>
  <c r="O118" i="3"/>
  <c r="AQ118" i="3" s="1"/>
  <c r="AS118" i="3" s="1"/>
  <c r="O111" i="3"/>
  <c r="AQ111" i="3" s="1"/>
  <c r="AS111" i="3" s="1"/>
  <c r="O121" i="3"/>
  <c r="AQ121" i="3" s="1"/>
  <c r="AS121" i="3" s="1"/>
  <c r="O112" i="3"/>
  <c r="AQ112" i="3" s="1"/>
  <c r="AS112" i="3" s="1"/>
  <c r="O58" i="3"/>
  <c r="AQ58" i="3" s="1"/>
  <c r="AS58" i="3" s="1"/>
  <c r="O52" i="3"/>
  <c r="AQ52" i="3" s="1"/>
  <c r="AS52" i="3" s="1"/>
  <c r="O40" i="3"/>
  <c r="AQ40" i="3" s="1"/>
  <c r="AS40" i="3" s="1"/>
  <c r="O33" i="3"/>
  <c r="AQ33" i="3" s="1"/>
  <c r="AS33" i="3" s="1"/>
  <c r="O150" i="3"/>
  <c r="AQ150" i="3" s="1"/>
  <c r="AS150" i="3" s="1"/>
  <c r="O25" i="3"/>
  <c r="AQ25" i="3" s="1"/>
  <c r="AS25" i="3" s="1"/>
  <c r="O97" i="3"/>
  <c r="AQ97" i="3" s="1"/>
  <c r="AS97" i="3" s="1"/>
  <c r="O87" i="3"/>
  <c r="AQ87" i="3" s="1"/>
  <c r="AS87" i="3" s="1"/>
  <c r="O72" i="3"/>
  <c r="AQ72" i="3" s="1"/>
  <c r="AS72" i="3" s="1"/>
  <c r="O70" i="3"/>
  <c r="AQ70" i="3" s="1"/>
  <c r="AS70" i="3" s="1"/>
  <c r="O64" i="3"/>
  <c r="AQ64" i="3" s="1"/>
  <c r="AS64" i="3" s="1"/>
  <c r="O56" i="3"/>
  <c r="AQ56" i="3" s="1"/>
  <c r="AS56" i="3" s="1"/>
  <c r="O50" i="3"/>
  <c r="AQ50" i="3" s="1"/>
  <c r="AS50" i="3" s="1"/>
  <c r="O45" i="3"/>
  <c r="AQ45" i="3" s="1"/>
  <c r="AS45" i="3" s="1"/>
  <c r="O86" i="3"/>
  <c r="AQ86" i="3" s="1"/>
  <c r="AS86" i="3" s="1"/>
  <c r="O145" i="3"/>
  <c r="AQ145" i="3" s="1"/>
  <c r="AS145" i="3" s="1"/>
  <c r="O82" i="3"/>
  <c r="AQ82" i="3" s="1"/>
  <c r="AS82" i="3" s="1"/>
  <c r="O74" i="3"/>
  <c r="AQ74" i="3" s="1"/>
  <c r="AS74" i="3" s="1"/>
  <c r="O73" i="3"/>
  <c r="AQ73" i="3" s="1"/>
  <c r="AS73" i="3" s="1"/>
  <c r="O68" i="3"/>
  <c r="AQ68" i="3" s="1"/>
  <c r="AS68" i="3" s="1"/>
  <c r="O62" i="3"/>
  <c r="AQ62" i="3" s="1"/>
  <c r="AS62" i="3" s="1"/>
  <c r="O48" i="3"/>
  <c r="AQ48" i="3" s="1"/>
  <c r="AS48" i="3" s="1"/>
  <c r="O43" i="3"/>
  <c r="AQ43" i="3" s="1"/>
  <c r="AS43" i="3" s="1"/>
  <c r="O37" i="3"/>
  <c r="AQ37" i="3" s="1"/>
  <c r="AS37" i="3" s="1"/>
  <c r="O54" i="3"/>
  <c r="AQ54" i="3" s="1"/>
  <c r="AS54" i="3" s="1"/>
  <c r="AL24" i="3"/>
  <c r="W12" i="3"/>
  <c r="W20" i="3"/>
  <c r="Y328" i="3"/>
  <c r="Q25" i="3"/>
  <c r="I27" i="3"/>
  <c r="K28" i="3"/>
  <c r="W28" i="3"/>
  <c r="U29" i="3"/>
  <c r="K30" i="3"/>
  <c r="M31" i="3"/>
  <c r="E32" i="3"/>
  <c r="Q32" i="3"/>
  <c r="I33" i="3"/>
  <c r="G34" i="3"/>
  <c r="U34" i="3"/>
  <c r="E38" i="3"/>
  <c r="Q40" i="3"/>
  <c r="T53" i="3"/>
  <c r="M42" i="3"/>
  <c r="G44" i="3"/>
  <c r="S44" i="3"/>
  <c r="W46" i="3"/>
  <c r="O47" i="3"/>
  <c r="AQ47" i="3" s="1"/>
  <c r="AS47" i="3" s="1"/>
  <c r="I49" i="3"/>
  <c r="U49" i="3"/>
  <c r="O51" i="3"/>
  <c r="AQ51" i="3" s="1"/>
  <c r="AS51" i="3" s="1"/>
  <c r="AD53" i="3"/>
  <c r="K55" i="3"/>
  <c r="E57" i="3"/>
  <c r="Q57" i="3"/>
  <c r="K59" i="3"/>
  <c r="W60" i="3"/>
  <c r="O61" i="3"/>
  <c r="AQ61" i="3" s="1"/>
  <c r="AS61" i="3" s="1"/>
  <c r="I63" i="3"/>
  <c r="U63" i="3"/>
  <c r="E67" i="3"/>
  <c r="S67" i="3"/>
  <c r="AR78" i="3"/>
  <c r="K69" i="3"/>
  <c r="I71" i="3"/>
  <c r="I72" i="3"/>
  <c r="K73" i="3"/>
  <c r="M74" i="3"/>
  <c r="S81" i="3"/>
  <c r="U84" i="3"/>
  <c r="K86" i="3"/>
  <c r="Q88" i="3"/>
  <c r="E89" i="3"/>
  <c r="E93" i="3"/>
  <c r="S93" i="3"/>
  <c r="S100" i="3"/>
  <c r="M104" i="3"/>
  <c r="G124" i="3"/>
  <c r="G133" i="3"/>
  <c r="W133" i="3"/>
  <c r="S143" i="3"/>
  <c r="O75" i="3"/>
  <c r="AQ75" i="3" s="1"/>
  <c r="AS75" i="3" s="1"/>
  <c r="Q76" i="3"/>
  <c r="I77" i="3"/>
  <c r="U77" i="3"/>
  <c r="P90" i="3"/>
  <c r="G81" i="3"/>
  <c r="O83" i="3"/>
  <c r="AQ83" i="3" s="1"/>
  <c r="AS83" i="3" s="1"/>
  <c r="K87" i="3"/>
  <c r="E92" i="3"/>
  <c r="Q92" i="3"/>
  <c r="AG96" i="3"/>
  <c r="I93" i="3"/>
  <c r="U93" i="3"/>
  <c r="O95" i="3"/>
  <c r="AQ95" i="3" s="1"/>
  <c r="AS95" i="3" s="1"/>
  <c r="D106" i="3"/>
  <c r="AL106" i="3"/>
  <c r="M99" i="3"/>
  <c r="Q101" i="3"/>
  <c r="Q105" i="3"/>
  <c r="S109" i="3"/>
  <c r="E110" i="3"/>
  <c r="S110" i="3"/>
  <c r="G114" i="3"/>
  <c r="F126" i="3"/>
  <c r="U121" i="3"/>
  <c r="G122" i="3"/>
  <c r="U122" i="3"/>
  <c r="I132" i="3"/>
  <c r="K138" i="3"/>
  <c r="Q140" i="3"/>
  <c r="E141" i="3"/>
  <c r="U142" i="3"/>
  <c r="Q146" i="3"/>
  <c r="E180" i="3"/>
  <c r="K182" i="3"/>
  <c r="H78" i="3"/>
  <c r="AD78" i="3"/>
  <c r="AL78" i="3"/>
  <c r="K71" i="3"/>
  <c r="Q75" i="3"/>
  <c r="I76" i="3"/>
  <c r="R78" i="3"/>
  <c r="I81" i="3"/>
  <c r="K84" i="3"/>
  <c r="G88" i="3"/>
  <c r="Q89" i="3"/>
  <c r="S92" i="3"/>
  <c r="G94" i="3"/>
  <c r="O99" i="3"/>
  <c r="AQ99" i="3" s="1"/>
  <c r="AS99" i="3" s="1"/>
  <c r="S101" i="3"/>
  <c r="I104" i="3"/>
  <c r="E105" i="3"/>
  <c r="G110" i="3"/>
  <c r="F115" i="3"/>
  <c r="G120" i="3"/>
  <c r="I122" i="3"/>
  <c r="E130" i="3"/>
  <c r="K132" i="3"/>
  <c r="K143" i="3"/>
  <c r="F163" i="3"/>
  <c r="G151" i="3"/>
  <c r="U188" i="3"/>
  <c r="G55" i="3"/>
  <c r="O55" i="3"/>
  <c r="I67" i="3"/>
  <c r="Q67" i="3"/>
  <c r="M71" i="3"/>
  <c r="E73" i="3"/>
  <c r="Q73" i="3"/>
  <c r="S75" i="3"/>
  <c r="H90" i="3"/>
  <c r="S80" i="3"/>
  <c r="K81" i="3"/>
  <c r="Q82" i="3"/>
  <c r="G83" i="3"/>
  <c r="M84" i="3"/>
  <c r="E85" i="3"/>
  <c r="I88" i="3"/>
  <c r="U92" i="3"/>
  <c r="E95" i="3"/>
  <c r="F106" i="3"/>
  <c r="T106" i="3"/>
  <c r="S102" i="3"/>
  <c r="G105" i="3"/>
  <c r="J115" i="3"/>
  <c r="AD115" i="3"/>
  <c r="AG108" i="3"/>
  <c r="AG115" i="3" s="1"/>
  <c r="I111" i="3"/>
  <c r="R126" i="3"/>
  <c r="I120" i="3"/>
  <c r="O133" i="3"/>
  <c r="AQ133" i="3" s="1"/>
  <c r="AS133" i="3" s="1"/>
  <c r="O134" i="3"/>
  <c r="AQ134" i="3" s="1"/>
  <c r="AS134" i="3" s="1"/>
  <c r="I142" i="3"/>
  <c r="Q183" i="3"/>
  <c r="S187" i="3"/>
  <c r="K203" i="3"/>
  <c r="O71" i="3"/>
  <c r="AQ71" i="3" s="1"/>
  <c r="AS71" i="3" s="1"/>
  <c r="S73" i="3"/>
  <c r="G75" i="3"/>
  <c r="M77" i="3"/>
  <c r="T90" i="3"/>
  <c r="AL90" i="3"/>
  <c r="Q86" i="3"/>
  <c r="I92" i="3"/>
  <c r="M93" i="3"/>
  <c r="G95" i="3"/>
  <c r="S95" i="3"/>
  <c r="E99" i="3"/>
  <c r="O100" i="3"/>
  <c r="AQ100" i="3" s="1"/>
  <c r="AS100" i="3" s="1"/>
  <c r="I101" i="3"/>
  <c r="O103" i="3"/>
  <c r="AQ103" i="3" s="1"/>
  <c r="AS103" i="3" s="1"/>
  <c r="I105" i="3"/>
  <c r="U105" i="3"/>
  <c r="K109" i="3"/>
  <c r="E135" i="3"/>
  <c r="I158" i="3"/>
  <c r="O159" i="3"/>
  <c r="AQ159" i="3" s="1"/>
  <c r="AS159" i="3" s="1"/>
  <c r="G169" i="3"/>
  <c r="Q186" i="3"/>
  <c r="O199" i="3"/>
  <c r="AQ199" i="3" s="1"/>
  <c r="AS199" i="3" s="1"/>
  <c r="S200" i="3"/>
  <c r="AG67" i="3"/>
  <c r="AG78" i="3" s="1"/>
  <c r="U73" i="3"/>
  <c r="I75" i="3"/>
  <c r="O77" i="3"/>
  <c r="AQ77" i="3" s="1"/>
  <c r="AS77" i="3" s="1"/>
  <c r="K80" i="3"/>
  <c r="I82" i="3"/>
  <c r="U85" i="3"/>
  <c r="S86" i="3"/>
  <c r="I89" i="3"/>
  <c r="K92" i="3"/>
  <c r="AR96" i="3"/>
  <c r="O93" i="3"/>
  <c r="AQ93" i="3" s="1"/>
  <c r="AS93" i="3" s="1"/>
  <c r="U95" i="3"/>
  <c r="AD106" i="3"/>
  <c r="G99" i="3"/>
  <c r="K101" i="3"/>
  <c r="Q103" i="3"/>
  <c r="H126" i="3"/>
  <c r="I117" i="3"/>
  <c r="Q148" i="3"/>
  <c r="S175" i="3"/>
  <c r="N184" i="3"/>
  <c r="O177" i="3"/>
  <c r="AQ177" i="3" s="1"/>
  <c r="AS177" i="3" s="1"/>
  <c r="E193" i="3"/>
  <c r="U193" i="3"/>
  <c r="E71" i="3"/>
  <c r="I73" i="3"/>
  <c r="K75" i="3"/>
  <c r="Q77" i="3"/>
  <c r="L90" i="3"/>
  <c r="AR90" i="3"/>
  <c r="O81" i="3"/>
  <c r="AQ81" i="3" s="1"/>
  <c r="AS81" i="3" s="1"/>
  <c r="E84" i="3"/>
  <c r="S87" i="3"/>
  <c r="J90" i="3"/>
  <c r="M92" i="3"/>
  <c r="Q93" i="3"/>
  <c r="L106" i="3"/>
  <c r="U99" i="3"/>
  <c r="K102" i="3"/>
  <c r="M118" i="3"/>
  <c r="S148" i="3"/>
  <c r="I157" i="3"/>
  <c r="E166" i="3"/>
  <c r="M108" i="3"/>
  <c r="U110" i="3"/>
  <c r="S112" i="3"/>
  <c r="I114" i="3"/>
  <c r="K120" i="3"/>
  <c r="U124" i="3"/>
  <c r="L136" i="3"/>
  <c r="M128" i="3"/>
  <c r="G130" i="3"/>
  <c r="S130" i="3"/>
  <c r="M132" i="3"/>
  <c r="Q134" i="3"/>
  <c r="S140" i="3"/>
  <c r="E144" i="3"/>
  <c r="S144" i="3"/>
  <c r="S146" i="3"/>
  <c r="E148" i="3"/>
  <c r="K157" i="3"/>
  <c r="Q159" i="3"/>
  <c r="E160" i="3"/>
  <c r="I162" i="3"/>
  <c r="G166" i="3"/>
  <c r="K168" i="3"/>
  <c r="I189" i="3"/>
  <c r="M190" i="3"/>
  <c r="S192" i="3"/>
  <c r="J96" i="3"/>
  <c r="R96" i="3"/>
  <c r="O108" i="3"/>
  <c r="U112" i="3"/>
  <c r="K114" i="3"/>
  <c r="T126" i="3"/>
  <c r="E118" i="3"/>
  <c r="Q118" i="3"/>
  <c r="N136" i="3"/>
  <c r="U130" i="3"/>
  <c r="S134" i="3"/>
  <c r="G140" i="3"/>
  <c r="M142" i="3"/>
  <c r="G144" i="3"/>
  <c r="U144" i="3"/>
  <c r="G145" i="3"/>
  <c r="O152" i="3"/>
  <c r="AQ152" i="3" s="1"/>
  <c r="AS152" i="3" s="1"/>
  <c r="U154" i="3"/>
  <c r="H163" i="3"/>
  <c r="U160" i="3"/>
  <c r="M168" i="3"/>
  <c r="K174" i="3"/>
  <c r="U179" i="3"/>
  <c r="M181" i="3"/>
  <c r="E227" i="3"/>
  <c r="O235" i="3"/>
  <c r="AQ235" i="3" s="1"/>
  <c r="AS235" i="3" s="1"/>
  <c r="AD90" i="3"/>
  <c r="E108" i="3"/>
  <c r="Q108" i="3"/>
  <c r="P115" i="3"/>
  <c r="K110" i="3"/>
  <c r="I112" i="3"/>
  <c r="S118" i="3"/>
  <c r="M122" i="3"/>
  <c r="K124" i="3"/>
  <c r="P136" i="3"/>
  <c r="G134" i="3"/>
  <c r="Q138" i="3"/>
  <c r="AR149" i="3"/>
  <c r="I140" i="3"/>
  <c r="O142" i="3"/>
  <c r="AQ142" i="3" s="1"/>
  <c r="AS142" i="3" s="1"/>
  <c r="K156" i="3"/>
  <c r="G165" i="3"/>
  <c r="U165" i="3"/>
  <c r="K167" i="3"/>
  <c r="Q170" i="3"/>
  <c r="M174" i="3"/>
  <c r="G179" i="3"/>
  <c r="G192" i="3"/>
  <c r="D96" i="3"/>
  <c r="L96" i="3"/>
  <c r="T96" i="3"/>
  <c r="I98" i="3"/>
  <c r="Q98" i="3"/>
  <c r="W100" i="3"/>
  <c r="R115" i="3"/>
  <c r="M110" i="3"/>
  <c r="K112" i="3"/>
  <c r="L115" i="3"/>
  <c r="L126" i="3"/>
  <c r="U118" i="3"/>
  <c r="O120" i="3"/>
  <c r="AQ120" i="3" s="1"/>
  <c r="AS120" i="3" s="1"/>
  <c r="O122" i="3"/>
  <c r="AQ122" i="3" s="1"/>
  <c r="AS122" i="3" s="1"/>
  <c r="M124" i="3"/>
  <c r="D136" i="3"/>
  <c r="E128" i="3"/>
  <c r="AR136" i="3"/>
  <c r="K130" i="3"/>
  <c r="E132" i="3"/>
  <c r="Q132" i="3"/>
  <c r="I134" i="3"/>
  <c r="S138" i="3"/>
  <c r="K140" i="3"/>
  <c r="Q142" i="3"/>
  <c r="K148" i="3"/>
  <c r="I154" i="3"/>
  <c r="I165" i="3"/>
  <c r="Q176" i="3"/>
  <c r="G177" i="3"/>
  <c r="I178" i="3"/>
  <c r="M187" i="3"/>
  <c r="O193" i="3"/>
  <c r="AQ193" i="3" s="1"/>
  <c r="AS193" i="3" s="1"/>
  <c r="O110" i="3"/>
  <c r="AQ110" i="3" s="1"/>
  <c r="AS110" i="3" s="1"/>
  <c r="M112" i="3"/>
  <c r="O114" i="3"/>
  <c r="AQ114" i="3" s="1"/>
  <c r="AS114" i="3" s="1"/>
  <c r="N115" i="3"/>
  <c r="AG117" i="3"/>
  <c r="AG126" i="3" s="1"/>
  <c r="I118" i="3"/>
  <c r="Q120" i="3"/>
  <c r="Q122" i="3"/>
  <c r="O124" i="3"/>
  <c r="AQ124" i="3" s="1"/>
  <c r="AS124" i="3" s="1"/>
  <c r="F136" i="3"/>
  <c r="M130" i="3"/>
  <c r="S132" i="3"/>
  <c r="K134" i="3"/>
  <c r="E142" i="3"/>
  <c r="K144" i="3"/>
  <c r="R163" i="3"/>
  <c r="U152" i="3"/>
  <c r="K154" i="3"/>
  <c r="U158" i="3"/>
  <c r="O167" i="3"/>
  <c r="AQ167" i="3" s="1"/>
  <c r="AS167" i="3" s="1"/>
  <c r="E176" i="3"/>
  <c r="K178" i="3"/>
  <c r="S181" i="3"/>
  <c r="Q189" i="3"/>
  <c r="K196" i="3"/>
  <c r="I108" i="3"/>
  <c r="H115" i="3"/>
  <c r="U108" i="3"/>
  <c r="Q114" i="3"/>
  <c r="D126" i="3"/>
  <c r="P126" i="3"/>
  <c r="K118" i="3"/>
  <c r="S120" i="3"/>
  <c r="E122" i="3"/>
  <c r="H136" i="3"/>
  <c r="T136" i="3"/>
  <c r="U128" i="3"/>
  <c r="O130" i="3"/>
  <c r="AQ130" i="3" s="1"/>
  <c r="AS130" i="3" s="1"/>
  <c r="U132" i="3"/>
  <c r="H149" i="3"/>
  <c r="I138" i="3"/>
  <c r="G142" i="3"/>
  <c r="M146" i="3"/>
  <c r="AG163" i="3"/>
  <c r="Q164" i="3"/>
  <c r="Q167" i="3"/>
  <c r="E169" i="3"/>
  <c r="S169" i="3"/>
  <c r="O173" i="3"/>
  <c r="M179" i="3"/>
  <c r="Q180" i="3"/>
  <c r="I183" i="3"/>
  <c r="M196" i="3"/>
  <c r="Q197" i="3"/>
  <c r="I206" i="3"/>
  <c r="Q145" i="3"/>
  <c r="G146" i="3"/>
  <c r="G148" i="3"/>
  <c r="I151" i="3"/>
  <c r="Q152" i="3"/>
  <c r="O153" i="3"/>
  <c r="AQ153" i="3" s="1"/>
  <c r="AS153" i="3" s="1"/>
  <c r="U155" i="3"/>
  <c r="O156" i="3"/>
  <c r="AQ156" i="3" s="1"/>
  <c r="AS156" i="3" s="1"/>
  <c r="K158" i="3"/>
  <c r="O160" i="3"/>
  <c r="AQ160" i="3" s="1"/>
  <c r="AS160" i="3" s="1"/>
  <c r="M161" i="3"/>
  <c r="J171" i="3"/>
  <c r="AG171" i="3"/>
  <c r="U166" i="3"/>
  <c r="E167" i="3"/>
  <c r="S170" i="3"/>
  <c r="D184" i="3"/>
  <c r="R184" i="3"/>
  <c r="O174" i="3"/>
  <c r="AQ174" i="3" s="1"/>
  <c r="AS174" i="3" s="1"/>
  <c r="S176" i="3"/>
  <c r="Q177" i="3"/>
  <c r="G180" i="3"/>
  <c r="M182" i="3"/>
  <c r="S183" i="3"/>
  <c r="D204" i="3"/>
  <c r="E186" i="3"/>
  <c r="AR204" i="3"/>
  <c r="K188" i="3"/>
  <c r="I192" i="3"/>
  <c r="M202" i="3"/>
  <c r="K206" i="3"/>
  <c r="I145" i="3"/>
  <c r="I146" i="3"/>
  <c r="I148" i="3"/>
  <c r="U148" i="3"/>
  <c r="R149" i="3"/>
  <c r="J163" i="3"/>
  <c r="S152" i="3"/>
  <c r="M154" i="3"/>
  <c r="M158" i="3"/>
  <c r="G159" i="3"/>
  <c r="Q160" i="3"/>
  <c r="O161" i="3"/>
  <c r="AQ161" i="3" s="1"/>
  <c r="AS161" i="3" s="1"/>
  <c r="G167" i="3"/>
  <c r="G173" i="3"/>
  <c r="AR184" i="3"/>
  <c r="U176" i="3"/>
  <c r="I180" i="3"/>
  <c r="U180" i="3"/>
  <c r="E181" i="3"/>
  <c r="O182" i="3"/>
  <c r="AQ182" i="3" s="1"/>
  <c r="AS182" i="3" s="1"/>
  <c r="F184" i="3"/>
  <c r="M188" i="3"/>
  <c r="S189" i="3"/>
  <c r="E190" i="3"/>
  <c r="Q190" i="3"/>
  <c r="K192" i="3"/>
  <c r="G193" i="3"/>
  <c r="G200" i="3"/>
  <c r="O208" i="3"/>
  <c r="AQ208" i="3" s="1"/>
  <c r="AS208" i="3" s="1"/>
  <c r="Q216" i="3"/>
  <c r="M231" i="3"/>
  <c r="G128" i="3"/>
  <c r="O128" i="3"/>
  <c r="K146" i="3"/>
  <c r="O147" i="3"/>
  <c r="AQ147" i="3" s="1"/>
  <c r="AS147" i="3" s="1"/>
  <c r="L163" i="3"/>
  <c r="AD163" i="3"/>
  <c r="G152" i="3"/>
  <c r="E153" i="3"/>
  <c r="O154" i="3"/>
  <c r="AQ154" i="3" s="1"/>
  <c r="AS154" i="3" s="1"/>
  <c r="K155" i="3"/>
  <c r="E156" i="3"/>
  <c r="Q156" i="3"/>
  <c r="I159" i="3"/>
  <c r="S160" i="3"/>
  <c r="M162" i="3"/>
  <c r="M165" i="3"/>
  <c r="I167" i="3"/>
  <c r="U167" i="3"/>
  <c r="E168" i="3"/>
  <c r="K169" i="3"/>
  <c r="I170" i="3"/>
  <c r="H184" i="3"/>
  <c r="T184" i="3"/>
  <c r="E174" i="3"/>
  <c r="K175" i="3"/>
  <c r="I176" i="3"/>
  <c r="O178" i="3"/>
  <c r="AQ178" i="3" s="1"/>
  <c r="AS178" i="3" s="1"/>
  <c r="I186" i="3"/>
  <c r="T204" i="3"/>
  <c r="U186" i="3"/>
  <c r="E187" i="3"/>
  <c r="O188" i="3"/>
  <c r="AQ188" i="3" s="1"/>
  <c r="AS188" i="3" s="1"/>
  <c r="S190" i="3"/>
  <c r="Q191" i="3"/>
  <c r="E194" i="3"/>
  <c r="H204" i="3"/>
  <c r="Q208" i="3"/>
  <c r="I211" i="3"/>
  <c r="R223" i="3"/>
  <c r="S216" i="3"/>
  <c r="D149" i="3"/>
  <c r="L149" i="3"/>
  <c r="T149" i="3"/>
  <c r="I152" i="3"/>
  <c r="G153" i="3"/>
  <c r="Q154" i="3"/>
  <c r="M155" i="3"/>
  <c r="G156" i="3"/>
  <c r="S156" i="3"/>
  <c r="Q157" i="3"/>
  <c r="G160" i="3"/>
  <c r="E161" i="3"/>
  <c r="O162" i="3"/>
  <c r="AQ162" i="3" s="1"/>
  <c r="AS162" i="3" s="1"/>
  <c r="O165" i="3"/>
  <c r="M166" i="3"/>
  <c r="S168" i="3"/>
  <c r="K170" i="3"/>
  <c r="J184" i="3"/>
  <c r="G174" i="3"/>
  <c r="S174" i="3"/>
  <c r="K176" i="3"/>
  <c r="I177" i="3"/>
  <c r="Q178" i="3"/>
  <c r="U181" i="3"/>
  <c r="E182" i="3"/>
  <c r="K183" i="3"/>
  <c r="U190" i="3"/>
  <c r="U210" i="3"/>
  <c r="M227" i="3"/>
  <c r="G229" i="3"/>
  <c r="Q241" i="3"/>
  <c r="I128" i="3"/>
  <c r="Q128" i="3"/>
  <c r="E138" i="3"/>
  <c r="M138" i="3"/>
  <c r="U138" i="3"/>
  <c r="G147" i="3"/>
  <c r="M148" i="3"/>
  <c r="N163" i="3"/>
  <c r="O151" i="3"/>
  <c r="K152" i="3"/>
  <c r="U153" i="3"/>
  <c r="E154" i="3"/>
  <c r="S157" i="3"/>
  <c r="E158" i="3"/>
  <c r="Q158" i="3"/>
  <c r="I160" i="3"/>
  <c r="G161" i="3"/>
  <c r="Q162" i="3"/>
  <c r="D171" i="3"/>
  <c r="Q165" i="3"/>
  <c r="AR171" i="3"/>
  <c r="O166" i="3"/>
  <c r="AQ166" i="3" s="1"/>
  <c r="AS166" i="3" s="1"/>
  <c r="U168" i="3"/>
  <c r="O169" i="3"/>
  <c r="AQ169" i="3" s="1"/>
  <c r="AS169" i="3" s="1"/>
  <c r="K173" i="3"/>
  <c r="U174" i="3"/>
  <c r="O175" i="3"/>
  <c r="AQ175" i="3" s="1"/>
  <c r="AS175" i="3" s="1"/>
  <c r="M176" i="3"/>
  <c r="S178" i="3"/>
  <c r="O179" i="3"/>
  <c r="AQ179" i="3" s="1"/>
  <c r="AS179" i="3" s="1"/>
  <c r="M180" i="3"/>
  <c r="G182" i="3"/>
  <c r="S182" i="3"/>
  <c r="AD184" i="3"/>
  <c r="AG204" i="3"/>
  <c r="U187" i="3"/>
  <c r="E188" i="3"/>
  <c r="K189" i="3"/>
  <c r="I190" i="3"/>
  <c r="O192" i="3"/>
  <c r="AQ192" i="3" s="1"/>
  <c r="AS192" i="3" s="1"/>
  <c r="I229" i="3"/>
  <c r="F149" i="3"/>
  <c r="N149" i="3"/>
  <c r="O146" i="3"/>
  <c r="AQ146" i="3" s="1"/>
  <c r="AS146" i="3" s="1"/>
  <c r="O148" i="3"/>
  <c r="AQ148" i="3" s="1"/>
  <c r="AS148" i="3" s="1"/>
  <c r="D163" i="3"/>
  <c r="Q151" i="3"/>
  <c r="G154" i="3"/>
  <c r="S158" i="3"/>
  <c r="K160" i="3"/>
  <c r="U161" i="3"/>
  <c r="E162" i="3"/>
  <c r="M167" i="3"/>
  <c r="AD171" i="3"/>
  <c r="AG184" i="3"/>
  <c r="G178" i="3"/>
  <c r="O180" i="3"/>
  <c r="AQ180" i="3" s="1"/>
  <c r="AS180" i="3" s="1"/>
  <c r="U182" i="3"/>
  <c r="L204" i="3"/>
  <c r="M186" i="3"/>
  <c r="G188" i="3"/>
  <c r="S188" i="3"/>
  <c r="K190" i="3"/>
  <c r="I191" i="3"/>
  <c r="Q192" i="3"/>
  <c r="I197" i="3"/>
  <c r="E201" i="3"/>
  <c r="U201" i="3"/>
  <c r="U207" i="3"/>
  <c r="U222" i="3"/>
  <c r="K165" i="3"/>
  <c r="S165" i="3"/>
  <c r="I173" i="3"/>
  <c r="Q173" i="3"/>
  <c r="J204" i="3"/>
  <c r="R204" i="3"/>
  <c r="M198" i="3"/>
  <c r="Q200" i="3"/>
  <c r="G206" i="3"/>
  <c r="T213" i="3"/>
  <c r="M208" i="3"/>
  <c r="G210" i="3"/>
  <c r="S210" i="3"/>
  <c r="M212" i="3"/>
  <c r="G218" i="3"/>
  <c r="G251" i="3"/>
  <c r="P275" i="3"/>
  <c r="Q253" i="3"/>
  <c r="M258" i="3"/>
  <c r="O194" i="3"/>
  <c r="AQ194" i="3" s="1"/>
  <c r="AS194" i="3" s="1"/>
  <c r="O196" i="3"/>
  <c r="AQ196" i="3" s="1"/>
  <c r="AS196" i="3" s="1"/>
  <c r="E198" i="3"/>
  <c r="Q198" i="3"/>
  <c r="I200" i="3"/>
  <c r="O202" i="3"/>
  <c r="AQ202" i="3" s="1"/>
  <c r="AS202" i="3" s="1"/>
  <c r="AG213" i="3"/>
  <c r="E208" i="3"/>
  <c r="K210" i="3"/>
  <c r="E212" i="3"/>
  <c r="Q212" i="3"/>
  <c r="E221" i="3"/>
  <c r="U227" i="3"/>
  <c r="G245" i="3"/>
  <c r="H171" i="3"/>
  <c r="P171" i="3"/>
  <c r="E173" i="3"/>
  <c r="M173" i="3"/>
  <c r="U173" i="3"/>
  <c r="F204" i="3"/>
  <c r="N204" i="3"/>
  <c r="G194" i="3"/>
  <c r="Q194" i="3"/>
  <c r="S198" i="3"/>
  <c r="K200" i="3"/>
  <c r="Q202" i="3"/>
  <c r="P204" i="3"/>
  <c r="G208" i="3"/>
  <c r="M210" i="3"/>
  <c r="S212" i="3"/>
  <c r="K217" i="3"/>
  <c r="J223" i="3"/>
  <c r="Q219" i="3"/>
  <c r="G220" i="3"/>
  <c r="Q231" i="3"/>
  <c r="U244" i="3"/>
  <c r="O246" i="3"/>
  <c r="AQ246" i="3" s="1"/>
  <c r="AS246" i="3" s="1"/>
  <c r="G186" i="3"/>
  <c r="O186" i="3"/>
  <c r="E196" i="3"/>
  <c r="U198" i="3"/>
  <c r="E202" i="3"/>
  <c r="O206" i="3"/>
  <c r="I208" i="3"/>
  <c r="U208" i="3"/>
  <c r="O210" i="3"/>
  <c r="AQ210" i="3" s="1"/>
  <c r="AS210" i="3" s="1"/>
  <c r="U212" i="3"/>
  <c r="I221" i="3"/>
  <c r="AD204" i="3"/>
  <c r="AL204" i="3"/>
  <c r="G196" i="3"/>
  <c r="S196" i="3"/>
  <c r="I198" i="3"/>
  <c r="G202" i="3"/>
  <c r="D213" i="3"/>
  <c r="Q206" i="3"/>
  <c r="I212" i="3"/>
  <c r="F213" i="3"/>
  <c r="AG223" i="3"/>
  <c r="K221" i="3"/>
  <c r="K225" i="3"/>
  <c r="E243" i="3"/>
  <c r="Q260" i="3"/>
  <c r="U196" i="3"/>
  <c r="K198" i="3"/>
  <c r="O200" i="3"/>
  <c r="AQ200" i="3" s="1"/>
  <c r="AS200" i="3" s="1"/>
  <c r="I202" i="3"/>
  <c r="U202" i="3"/>
  <c r="S206" i="3"/>
  <c r="AR213" i="3"/>
  <c r="E210" i="3"/>
  <c r="K212" i="3"/>
  <c r="L223" i="3"/>
  <c r="M215" i="3"/>
  <c r="E218" i="3"/>
  <c r="T223" i="3"/>
  <c r="U215" i="3"/>
  <c r="O216" i="3"/>
  <c r="AQ216" i="3" s="1"/>
  <c r="AS216" i="3" s="1"/>
  <c r="M220" i="3"/>
  <c r="G221" i="3"/>
  <c r="E222" i="3"/>
  <c r="U225" i="3"/>
  <c r="O226" i="3"/>
  <c r="AQ226" i="3" s="1"/>
  <c r="AS226" i="3" s="1"/>
  <c r="K227" i="3"/>
  <c r="U228" i="3"/>
  <c r="M248" i="3"/>
  <c r="S251" i="3"/>
  <c r="O260" i="3"/>
  <c r="AQ260" i="3" s="1"/>
  <c r="AS260" i="3" s="1"/>
  <c r="K263" i="3"/>
  <c r="S282" i="3"/>
  <c r="N223" i="3"/>
  <c r="G216" i="3"/>
  <c r="U218" i="3"/>
  <c r="E220" i="3"/>
  <c r="M225" i="3"/>
  <c r="G226" i="3"/>
  <c r="M228" i="3"/>
  <c r="S230" i="3"/>
  <c r="O231" i="3"/>
  <c r="AQ231" i="3" s="1"/>
  <c r="AS231" i="3" s="1"/>
  <c r="S236" i="3"/>
  <c r="G241" i="3"/>
  <c r="E249" i="3"/>
  <c r="S249" i="3"/>
  <c r="I265" i="3"/>
  <c r="M283" i="3"/>
  <c r="S284" i="3"/>
  <c r="H213" i="3"/>
  <c r="P213" i="3"/>
  <c r="D223" i="3"/>
  <c r="E215" i="3"/>
  <c r="P223" i="3"/>
  <c r="I216" i="3"/>
  <c r="S220" i="3"/>
  <c r="N232" i="3"/>
  <c r="Q227" i="3"/>
  <c r="E248" i="3"/>
  <c r="I254" i="3"/>
  <c r="S258" i="3"/>
  <c r="E259" i="3"/>
  <c r="I264" i="3"/>
  <c r="F223" i="3"/>
  <c r="I219" i="3"/>
  <c r="U220" i="3"/>
  <c r="M222" i="3"/>
  <c r="O225" i="3"/>
  <c r="S227" i="3"/>
  <c r="E231" i="3"/>
  <c r="U237" i="3"/>
  <c r="AD250" i="3"/>
  <c r="AG240" i="3"/>
  <c r="AG250" i="3" s="1"/>
  <c r="O255" i="3"/>
  <c r="AQ255" i="3" s="1"/>
  <c r="AS255" i="3" s="1"/>
  <c r="E258" i="3"/>
  <c r="U258" i="3"/>
  <c r="Q273" i="3"/>
  <c r="J213" i="3"/>
  <c r="R213" i="3"/>
  <c r="H223" i="3"/>
  <c r="AL223" i="3"/>
  <c r="M218" i="3"/>
  <c r="Q221" i="3"/>
  <c r="E225" i="3"/>
  <c r="E228" i="3"/>
  <c r="O229" i="3"/>
  <c r="AQ229" i="3" s="1"/>
  <c r="AS229" i="3" s="1"/>
  <c r="K230" i="3"/>
  <c r="G231" i="3"/>
  <c r="U234" i="3"/>
  <c r="I236" i="3"/>
  <c r="I237" i="3"/>
  <c r="Q245" i="3"/>
  <c r="G246" i="3"/>
  <c r="S217" i="3"/>
  <c r="O218" i="3"/>
  <c r="AQ218" i="3" s="1"/>
  <c r="AS218" i="3" s="1"/>
  <c r="K220" i="3"/>
  <c r="W220" i="3"/>
  <c r="S221" i="3"/>
  <c r="F232" i="3"/>
  <c r="R232" i="3"/>
  <c r="I227" i="3"/>
  <c r="Q229" i="3"/>
  <c r="U231" i="3"/>
  <c r="O243" i="3"/>
  <c r="AQ243" i="3" s="1"/>
  <c r="AS243" i="3" s="1"/>
  <c r="S245" i="3"/>
  <c r="R250" i="3"/>
  <c r="O254" i="3"/>
  <c r="AQ254" i="3" s="1"/>
  <c r="AS254" i="3" s="1"/>
  <c r="I263" i="3"/>
  <c r="G266" i="3"/>
  <c r="S269" i="3"/>
  <c r="P232" i="3"/>
  <c r="AD232" i="3"/>
  <c r="AL232" i="3"/>
  <c r="J232" i="3"/>
  <c r="Q235" i="3"/>
  <c r="K236" i="3"/>
  <c r="N250" i="3"/>
  <c r="S241" i="3"/>
  <c r="Q243" i="3"/>
  <c r="G249" i="3"/>
  <c r="I251" i="3"/>
  <c r="R275" i="3"/>
  <c r="S253" i="3"/>
  <c r="G259" i="3"/>
  <c r="O262" i="3"/>
  <c r="AQ262" i="3" s="1"/>
  <c r="AS262" i="3" s="1"/>
  <c r="G278" i="3"/>
  <c r="Q282" i="3"/>
  <c r="M234" i="3"/>
  <c r="AD238" i="3"/>
  <c r="AG234" i="3"/>
  <c r="AG238" i="3" s="1"/>
  <c r="I241" i="3"/>
  <c r="G243" i="3"/>
  <c r="M244" i="3"/>
  <c r="K251" i="3"/>
  <c r="S255" i="3"/>
  <c r="D275" i="3"/>
  <c r="K258" i="3"/>
  <c r="O263" i="3"/>
  <c r="AQ263" i="3" s="1"/>
  <c r="AS263" i="3" s="1"/>
  <c r="K270" i="3"/>
  <c r="G298" i="3"/>
  <c r="L232" i="3"/>
  <c r="N238" i="3"/>
  <c r="P250" i="3"/>
  <c r="Q240" i="3"/>
  <c r="K241" i="3"/>
  <c r="O242" i="3"/>
  <c r="AQ242" i="3" s="1"/>
  <c r="AS242" i="3" s="1"/>
  <c r="I243" i="3"/>
  <c r="U246" i="3"/>
  <c r="K249" i="3"/>
  <c r="H275" i="3"/>
  <c r="I253" i="3"/>
  <c r="U254" i="3"/>
  <c r="G256" i="3"/>
  <c r="K259" i="3"/>
  <c r="G260" i="3"/>
  <c r="S261" i="3"/>
  <c r="Q264" i="3"/>
  <c r="S267" i="3"/>
  <c r="U268" i="3"/>
  <c r="E281" i="3"/>
  <c r="E282" i="3"/>
  <c r="S225" i="3"/>
  <c r="AG225" i="3"/>
  <c r="AG232" i="3" s="1"/>
  <c r="AR232" i="3"/>
  <c r="E234" i="3"/>
  <c r="I235" i="3"/>
  <c r="O237" i="3"/>
  <c r="AQ237" i="3" s="1"/>
  <c r="AS237" i="3" s="1"/>
  <c r="F250" i="3"/>
  <c r="E247" i="3"/>
  <c r="O251" i="3"/>
  <c r="AQ251" i="3" s="1"/>
  <c r="AS251" i="3" s="1"/>
  <c r="S263" i="3"/>
  <c r="U267" i="3"/>
  <c r="K269" i="3"/>
  <c r="O279" i="3"/>
  <c r="AQ279" i="3" s="1"/>
  <c r="AS279" i="3" s="1"/>
  <c r="D232" i="3"/>
  <c r="Q237" i="3"/>
  <c r="E244" i="3"/>
  <c r="O249" i="3"/>
  <c r="AQ249" i="3" s="1"/>
  <c r="AS249" i="3" s="1"/>
  <c r="I255" i="3"/>
  <c r="K256" i="3"/>
  <c r="O259" i="3"/>
  <c r="AQ259" i="3" s="1"/>
  <c r="AS259" i="3" s="1"/>
  <c r="K260" i="3"/>
  <c r="I261" i="3"/>
  <c r="U262" i="3"/>
  <c r="O278" i="3"/>
  <c r="AQ278" i="3" s="1"/>
  <c r="AS278" i="3" s="1"/>
  <c r="Q234" i="3"/>
  <c r="Q236" i="3"/>
  <c r="G237" i="3"/>
  <c r="H250" i="3"/>
  <c r="I240" i="3"/>
  <c r="G242" i="3"/>
  <c r="M246" i="3"/>
  <c r="AL275" i="3"/>
  <c r="K255" i="3"/>
  <c r="Q278" i="3"/>
  <c r="M294" i="3"/>
  <c r="D238" i="3"/>
  <c r="L238" i="3"/>
  <c r="T238" i="3"/>
  <c r="I245" i="3"/>
  <c r="O247" i="3"/>
  <c r="AQ247" i="3" s="1"/>
  <c r="AS247" i="3" s="1"/>
  <c r="Q248" i="3"/>
  <c r="U253" i="3"/>
  <c r="O257" i="3"/>
  <c r="AQ257" i="3" s="1"/>
  <c r="AS257" i="3" s="1"/>
  <c r="Q258" i="3"/>
  <c r="U261" i="3"/>
  <c r="G267" i="3"/>
  <c r="Q269" i="3"/>
  <c r="E273" i="3"/>
  <c r="S273" i="3"/>
  <c r="E278" i="3"/>
  <c r="S278" i="3"/>
  <c r="E280" i="3"/>
  <c r="U281" i="3"/>
  <c r="G282" i="3"/>
  <c r="Q316" i="3"/>
  <c r="K245" i="3"/>
  <c r="S246" i="3"/>
  <c r="Q247" i="3"/>
  <c r="J275" i="3"/>
  <c r="K253" i="3"/>
  <c r="M254" i="3"/>
  <c r="E256" i="3"/>
  <c r="Q257" i="3"/>
  <c r="K261" i="3"/>
  <c r="M262" i="3"/>
  <c r="O265" i="3"/>
  <c r="AQ265" i="3" s="1"/>
  <c r="AS265" i="3" s="1"/>
  <c r="I267" i="3"/>
  <c r="Q272" i="3"/>
  <c r="G273" i="3"/>
  <c r="U278" i="3"/>
  <c r="G280" i="3"/>
  <c r="I286" i="3"/>
  <c r="Q303" i="3"/>
  <c r="E322" i="3"/>
  <c r="K246" i="3"/>
  <c r="G247" i="3"/>
  <c r="I248" i="3"/>
  <c r="U249" i="3"/>
  <c r="M253" i="3"/>
  <c r="AD275" i="3"/>
  <c r="AG253" i="3"/>
  <c r="AG275" i="3" s="1"/>
  <c r="G257" i="3"/>
  <c r="I258" i="3"/>
  <c r="U259" i="3"/>
  <c r="M261" i="3"/>
  <c r="Q265" i="3"/>
  <c r="K267" i="3"/>
  <c r="E269" i="3"/>
  <c r="E271" i="3"/>
  <c r="I280" i="3"/>
  <c r="K282" i="3"/>
  <c r="K284" i="3"/>
  <c r="M314" i="3"/>
  <c r="D250" i="3"/>
  <c r="L250" i="3"/>
  <c r="T250" i="3"/>
  <c r="I247" i="3"/>
  <c r="W251" i="3"/>
  <c r="E254" i="3"/>
  <c r="S256" i="3"/>
  <c r="I257" i="3"/>
  <c r="E262" i="3"/>
  <c r="E265" i="3"/>
  <c r="S265" i="3"/>
  <c r="G269" i="3"/>
  <c r="U269" i="3"/>
  <c r="G271" i="3"/>
  <c r="S271" i="3"/>
  <c r="Q276" i="3"/>
  <c r="I278" i="3"/>
  <c r="K280" i="3"/>
  <c r="U298" i="3"/>
  <c r="M249" i="3"/>
  <c r="E253" i="3"/>
  <c r="Q255" i="3"/>
  <c r="M259" i="3"/>
  <c r="E261" i="3"/>
  <c r="Q263" i="3"/>
  <c r="U265" i="3"/>
  <c r="I269" i="3"/>
  <c r="U271" i="3"/>
  <c r="H288" i="3"/>
  <c r="I277" i="3"/>
  <c r="AD288" i="3"/>
  <c r="AG277" i="3"/>
  <c r="AG288" i="3" s="1"/>
  <c r="M280" i="3"/>
  <c r="O282" i="3"/>
  <c r="AQ282" i="3" s="1"/>
  <c r="AS282" i="3" s="1"/>
  <c r="O284" i="3"/>
  <c r="AQ284" i="3" s="1"/>
  <c r="AS284" i="3" s="1"/>
  <c r="O287" i="3"/>
  <c r="AQ287" i="3" s="1"/>
  <c r="AS287" i="3" s="1"/>
  <c r="S322" i="3"/>
  <c r="O324" i="3"/>
  <c r="AQ324" i="3" s="1"/>
  <c r="AS324" i="3" s="1"/>
  <c r="AR275" i="3"/>
  <c r="K265" i="3"/>
  <c r="K271" i="3"/>
  <c r="I272" i="3"/>
  <c r="U273" i="3"/>
  <c r="O274" i="3"/>
  <c r="AQ274" i="3" s="1"/>
  <c r="AS274" i="3" s="1"/>
  <c r="L288" i="3"/>
  <c r="K278" i="3"/>
  <c r="I282" i="3"/>
  <c r="U282" i="3"/>
  <c r="E283" i="3"/>
  <c r="D288" i="3"/>
  <c r="AD295" i="3"/>
  <c r="AG290" i="3"/>
  <c r="AG295" i="3" s="1"/>
  <c r="Q292" i="3"/>
  <c r="S294" i="3"/>
  <c r="H308" i="3"/>
  <c r="I297" i="3"/>
  <c r="O299" i="3"/>
  <c r="AQ299" i="3" s="1"/>
  <c r="AS299" i="3" s="1"/>
  <c r="O307" i="3"/>
  <c r="AQ307" i="3" s="1"/>
  <c r="AS307" i="3" s="1"/>
  <c r="G322" i="3"/>
  <c r="M265" i="3"/>
  <c r="S270" i="3"/>
  <c r="M271" i="3"/>
  <c r="I273" i="3"/>
  <c r="T275" i="3"/>
  <c r="M278" i="3"/>
  <c r="G279" i="3"/>
  <c r="O280" i="3"/>
  <c r="AQ280" i="3" s="1"/>
  <c r="AS280" i="3" s="1"/>
  <c r="M281" i="3"/>
  <c r="M286" i="3"/>
  <c r="K287" i="3"/>
  <c r="K290" i="3"/>
  <c r="E292" i="3"/>
  <c r="U294" i="3"/>
  <c r="O267" i="3"/>
  <c r="AQ267" i="3" s="1"/>
  <c r="AS267" i="3" s="1"/>
  <c r="M269" i="3"/>
  <c r="O271" i="3"/>
  <c r="AQ271" i="3" s="1"/>
  <c r="AS271" i="3" s="1"/>
  <c r="K273" i="3"/>
  <c r="AL288" i="3"/>
  <c r="Q280" i="3"/>
  <c r="Q285" i="3"/>
  <c r="Q291" i="3"/>
  <c r="G292" i="3"/>
  <c r="G294" i="3"/>
  <c r="F275" i="3"/>
  <c r="N275" i="3"/>
  <c r="Q267" i="3"/>
  <c r="O269" i="3"/>
  <c r="AQ269" i="3" s="1"/>
  <c r="AS269" i="3" s="1"/>
  <c r="M273" i="3"/>
  <c r="G274" i="3"/>
  <c r="P288" i="3"/>
  <c r="Q277" i="3"/>
  <c r="S280" i="3"/>
  <c r="M282" i="3"/>
  <c r="K283" i="3"/>
  <c r="S285" i="3"/>
  <c r="S291" i="3"/>
  <c r="F288" i="3"/>
  <c r="N288" i="3"/>
  <c r="H295" i="3"/>
  <c r="I293" i="3"/>
  <c r="S297" i="3"/>
  <c r="E298" i="3"/>
  <c r="Q298" i="3"/>
  <c r="G306" i="3"/>
  <c r="M307" i="3"/>
  <c r="P320" i="3"/>
  <c r="G312" i="3"/>
  <c r="U312" i="3"/>
  <c r="K314" i="3"/>
  <c r="I319" i="3"/>
  <c r="U284" i="3"/>
  <c r="S286" i="3"/>
  <c r="T295" i="3"/>
  <c r="K297" i="3"/>
  <c r="AD308" i="3"/>
  <c r="AG297" i="3"/>
  <c r="AG308" i="3" s="1"/>
  <c r="I298" i="3"/>
  <c r="Q299" i="3"/>
  <c r="M300" i="3"/>
  <c r="K305" i="3"/>
  <c r="E316" i="3"/>
  <c r="Q326" i="3"/>
  <c r="J288" i="3"/>
  <c r="R288" i="3"/>
  <c r="M284" i="3"/>
  <c r="O285" i="3"/>
  <c r="AQ285" i="3" s="1"/>
  <c r="AS285" i="3" s="1"/>
  <c r="K286" i="3"/>
  <c r="N295" i="3"/>
  <c r="O290" i="3"/>
  <c r="I291" i="3"/>
  <c r="U292" i="3"/>
  <c r="O293" i="3"/>
  <c r="AQ293" i="3" s="1"/>
  <c r="AS293" i="3" s="1"/>
  <c r="K294" i="3"/>
  <c r="O300" i="3"/>
  <c r="AQ300" i="3" s="1"/>
  <c r="AS300" i="3" s="1"/>
  <c r="E307" i="3"/>
  <c r="U307" i="3"/>
  <c r="K311" i="3"/>
  <c r="S314" i="3"/>
  <c r="Q283" i="3"/>
  <c r="E284" i="3"/>
  <c r="G285" i="3"/>
  <c r="Q287" i="3"/>
  <c r="P295" i="3"/>
  <c r="K291" i="3"/>
  <c r="I292" i="3"/>
  <c r="Q293" i="3"/>
  <c r="M298" i="3"/>
  <c r="G299" i="3"/>
  <c r="Q300" i="3"/>
  <c r="S302" i="3"/>
  <c r="O305" i="3"/>
  <c r="AQ305" i="3" s="1"/>
  <c r="AS305" i="3" s="1"/>
  <c r="Q313" i="3"/>
  <c r="I316" i="3"/>
  <c r="M318" i="3"/>
  <c r="I283" i="3"/>
  <c r="I287" i="3"/>
  <c r="Q290" i="3"/>
  <c r="L295" i="3"/>
  <c r="AL308" i="3"/>
  <c r="I299" i="3"/>
  <c r="U302" i="3"/>
  <c r="R308" i="3"/>
  <c r="O318" i="3"/>
  <c r="AQ318" i="3" s="1"/>
  <c r="AS318" i="3" s="1"/>
  <c r="Q323" i="3"/>
  <c r="G324" i="3"/>
  <c r="F295" i="3"/>
  <c r="G290" i="3"/>
  <c r="S290" i="3"/>
  <c r="M292" i="3"/>
  <c r="G293" i="3"/>
  <c r="O294" i="3"/>
  <c r="AQ294" i="3" s="1"/>
  <c r="AS294" i="3" s="1"/>
  <c r="P308" i="3"/>
  <c r="Q297" i="3"/>
  <c r="E313" i="3"/>
  <c r="K315" i="3"/>
  <c r="G319" i="3"/>
  <c r="F308" i="3"/>
  <c r="N308" i="3"/>
  <c r="I301" i="3"/>
  <c r="U301" i="3"/>
  <c r="E302" i="3"/>
  <c r="M303" i="3"/>
  <c r="K304" i="3"/>
  <c r="I305" i="3"/>
  <c r="Q306" i="3"/>
  <c r="J308" i="3"/>
  <c r="N320" i="3"/>
  <c r="I311" i="3"/>
  <c r="E312" i="3"/>
  <c r="O313" i="3"/>
  <c r="AQ313" i="3" s="1"/>
  <c r="AS313" i="3" s="1"/>
  <c r="O316" i="3"/>
  <c r="AQ316" i="3" s="1"/>
  <c r="AS316" i="3" s="1"/>
  <c r="K318" i="3"/>
  <c r="P327" i="3"/>
  <c r="M324" i="3"/>
  <c r="G325" i="3"/>
  <c r="O326" i="3"/>
  <c r="AQ326" i="3" s="1"/>
  <c r="AS326" i="3" s="1"/>
  <c r="G300" i="3"/>
  <c r="M301" i="3"/>
  <c r="E303" i="3"/>
  <c r="I306" i="3"/>
  <c r="F320" i="3"/>
  <c r="R320" i="3"/>
  <c r="AL320" i="3"/>
  <c r="G313" i="3"/>
  <c r="Q314" i="3"/>
  <c r="G316" i="3"/>
  <c r="S316" i="3"/>
  <c r="Q317" i="3"/>
  <c r="U322" i="3"/>
  <c r="E324" i="3"/>
  <c r="Q324" i="3"/>
  <c r="G326" i="3"/>
  <c r="I300" i="3"/>
  <c r="O301" i="3"/>
  <c r="AQ301" i="3" s="1"/>
  <c r="AS301" i="3" s="1"/>
  <c r="K302" i="3"/>
  <c r="S303" i="3"/>
  <c r="Q304" i="3"/>
  <c r="K306" i="3"/>
  <c r="G307" i="3"/>
  <c r="G310" i="3"/>
  <c r="AR320" i="3"/>
  <c r="O311" i="3"/>
  <c r="AQ311" i="3" s="1"/>
  <c r="AS311" i="3" s="1"/>
  <c r="I313" i="3"/>
  <c r="U313" i="3"/>
  <c r="E314" i="3"/>
  <c r="U316" i="3"/>
  <c r="S317" i="3"/>
  <c r="E318" i="3"/>
  <c r="Q318" i="3"/>
  <c r="I322" i="3"/>
  <c r="AD327" i="3"/>
  <c r="AG322" i="3"/>
  <c r="AG327" i="3" s="1"/>
  <c r="S324" i="3"/>
  <c r="I326" i="3"/>
  <c r="U326" i="3"/>
  <c r="Q301" i="3"/>
  <c r="M302" i="3"/>
  <c r="U303" i="3"/>
  <c r="S304" i="3"/>
  <c r="Q305" i="3"/>
  <c r="I307" i="3"/>
  <c r="Q311" i="3"/>
  <c r="M312" i="3"/>
  <c r="S318" i="3"/>
  <c r="K322" i="3"/>
  <c r="I323" i="3"/>
  <c r="U324" i="3"/>
  <c r="O325" i="3"/>
  <c r="AQ325" i="3" s="1"/>
  <c r="AS325" i="3" s="1"/>
  <c r="K326" i="3"/>
  <c r="D308" i="3"/>
  <c r="L308" i="3"/>
  <c r="T308" i="3"/>
  <c r="E301" i="3"/>
  <c r="S305" i="3"/>
  <c r="J320" i="3"/>
  <c r="O312" i="3"/>
  <c r="AQ312" i="3" s="1"/>
  <c r="AS312" i="3" s="1"/>
  <c r="I314" i="3"/>
  <c r="U314" i="3"/>
  <c r="E315" i="3"/>
  <c r="K316" i="3"/>
  <c r="I317" i="3"/>
  <c r="U318" i="3"/>
  <c r="O319" i="3"/>
  <c r="AQ319" i="3" s="1"/>
  <c r="AS319" i="3" s="1"/>
  <c r="M322" i="3"/>
  <c r="I324" i="3"/>
  <c r="G301" i="3"/>
  <c r="K303" i="3"/>
  <c r="I304" i="3"/>
  <c r="O306" i="3"/>
  <c r="AQ306" i="3" s="1"/>
  <c r="AS306" i="3" s="1"/>
  <c r="AG320" i="3"/>
  <c r="G311" i="3"/>
  <c r="M313" i="3"/>
  <c r="S315" i="3"/>
  <c r="M316" i="3"/>
  <c r="K317" i="3"/>
  <c r="I318" i="3"/>
  <c r="Q319" i="3"/>
  <c r="O322" i="3"/>
  <c r="AL327" i="3"/>
  <c r="K324" i="3"/>
  <c r="W307" i="3"/>
  <c r="I310" i="3"/>
  <c r="Q310" i="3"/>
  <c r="AD320" i="3"/>
  <c r="F327" i="3"/>
  <c r="N327" i="3"/>
  <c r="K310" i="3"/>
  <c r="AK18" i="3" l="1"/>
  <c r="AM18" i="3" s="1"/>
  <c r="AK13" i="3"/>
  <c r="AM13" i="3" s="1"/>
  <c r="AK20" i="3"/>
  <c r="AM20" i="3" s="1"/>
  <c r="AC22" i="3"/>
  <c r="AE22" i="3" s="1"/>
  <c r="AC14" i="3"/>
  <c r="AK22" i="3"/>
  <c r="AM22" i="3" s="1"/>
  <c r="AK61" i="3"/>
  <c r="AM61" i="3" s="1"/>
  <c r="S295" i="3"/>
  <c r="Q53" i="3"/>
  <c r="S232" i="3"/>
  <c r="AK21" i="3"/>
  <c r="AM21" i="3" s="1"/>
  <c r="AK15" i="3"/>
  <c r="AM15" i="3" s="1"/>
  <c r="AC23" i="3"/>
  <c r="AK23" i="3"/>
  <c r="AM23" i="3" s="1"/>
  <c r="O96" i="3"/>
  <c r="AK16" i="3"/>
  <c r="AM16" i="3" s="1"/>
  <c r="AC17" i="3"/>
  <c r="G24" i="3"/>
  <c r="AK25" i="3"/>
  <c r="AM25" i="3" s="1"/>
  <c r="AK11" i="3"/>
  <c r="AM11" i="3" s="1"/>
  <c r="AK36" i="3"/>
  <c r="AM36" i="3" s="1"/>
  <c r="AC21" i="3"/>
  <c r="AC20" i="3"/>
  <c r="AF20" i="3" s="1"/>
  <c r="AH20" i="3" s="1"/>
  <c r="S327" i="3"/>
  <c r="U184" i="3"/>
  <c r="U238" i="3"/>
  <c r="Q250" i="3"/>
  <c r="Q320" i="3"/>
  <c r="U24" i="3"/>
  <c r="U78" i="3"/>
  <c r="AK19" i="3"/>
  <c r="AM19" i="3" s="1"/>
  <c r="AC15" i="3"/>
  <c r="AE15" i="3" s="1"/>
  <c r="I24" i="3"/>
  <c r="O24" i="3"/>
  <c r="S171" i="3"/>
  <c r="S213" i="3"/>
  <c r="W115" i="3"/>
  <c r="W213" i="3"/>
  <c r="W163" i="3"/>
  <c r="M24" i="3"/>
  <c r="S39" i="3"/>
  <c r="AC18" i="3"/>
  <c r="W53" i="3"/>
  <c r="AC16" i="3"/>
  <c r="AF16" i="3" s="1"/>
  <c r="AH16" i="3" s="1"/>
  <c r="W90" i="3"/>
  <c r="W171" i="3"/>
  <c r="P328" i="3"/>
  <c r="AC13" i="3"/>
  <c r="AF13" i="3" s="1"/>
  <c r="AH13" i="3" s="1"/>
  <c r="AK17" i="3"/>
  <c r="AM17" i="3" s="1"/>
  <c r="U213" i="3"/>
  <c r="K96" i="3"/>
  <c r="M238" i="3"/>
  <c r="G65" i="3"/>
  <c r="K39" i="3"/>
  <c r="AC48" i="3"/>
  <c r="AF48" i="3" s="1"/>
  <c r="AH48" i="3" s="1"/>
  <c r="AC36" i="3"/>
  <c r="AF36" i="3" s="1"/>
  <c r="AH36" i="3" s="1"/>
  <c r="M96" i="3"/>
  <c r="AK62" i="3"/>
  <c r="AM62" i="3" s="1"/>
  <c r="AK68" i="3"/>
  <c r="AM68" i="3" s="1"/>
  <c r="AK29" i="3"/>
  <c r="AM29" i="3" s="1"/>
  <c r="AC61" i="3"/>
  <c r="K232" i="3"/>
  <c r="G136" i="3"/>
  <c r="I115" i="3"/>
  <c r="AK75" i="3"/>
  <c r="AM75" i="3" s="1"/>
  <c r="AC114" i="3"/>
  <c r="AF114" i="3" s="1"/>
  <c r="AH114" i="3" s="1"/>
  <c r="AK43" i="3"/>
  <c r="AM43" i="3" s="1"/>
  <c r="I184" i="3"/>
  <c r="AK81" i="3"/>
  <c r="AM81" i="3" s="1"/>
  <c r="AR328" i="3"/>
  <c r="M126" i="3"/>
  <c r="AC76" i="3"/>
  <c r="AF76" i="3" s="1"/>
  <c r="AH76" i="3" s="1"/>
  <c r="H328" i="3"/>
  <c r="AC69" i="3"/>
  <c r="AF69" i="3" s="1"/>
  <c r="AH69" i="3" s="1"/>
  <c r="AK30" i="3"/>
  <c r="AM30" i="3" s="1"/>
  <c r="AK51" i="3"/>
  <c r="AM51" i="3" s="1"/>
  <c r="M327" i="3"/>
  <c r="M136" i="3"/>
  <c r="D333" i="3"/>
  <c r="AK59" i="3"/>
  <c r="AM59" i="3" s="1"/>
  <c r="AK28" i="3"/>
  <c r="AM28" i="3" s="1"/>
  <c r="D328" i="3"/>
  <c r="K136" i="3"/>
  <c r="K320" i="3"/>
  <c r="G327" i="3"/>
  <c r="I106" i="3"/>
  <c r="I126" i="3"/>
  <c r="AK47" i="3"/>
  <c r="AM47" i="3" s="1"/>
  <c r="J333" i="3"/>
  <c r="AK48" i="3"/>
  <c r="AM48" i="3" s="1"/>
  <c r="I232" i="3"/>
  <c r="AC31" i="3"/>
  <c r="AE31" i="3" s="1"/>
  <c r="AF18" i="3"/>
  <c r="AH18" i="3" s="1"/>
  <c r="AE18" i="3"/>
  <c r="AF23" i="3"/>
  <c r="AH23" i="3" s="1"/>
  <c r="AE23" i="3"/>
  <c r="AE21" i="3"/>
  <c r="AF21" i="3"/>
  <c r="AH21" i="3" s="1"/>
  <c r="AF14" i="3"/>
  <c r="AH14" i="3" s="1"/>
  <c r="AE14" i="3"/>
  <c r="AQ151" i="3"/>
  <c r="O163" i="3"/>
  <c r="AK193" i="3"/>
  <c r="AM193" i="3" s="1"/>
  <c r="AC193" i="3"/>
  <c r="AK38" i="3"/>
  <c r="AM38" i="3" s="1"/>
  <c r="AC38" i="3"/>
  <c r="O288" i="3"/>
  <c r="AQ277" i="3"/>
  <c r="AK91" i="3"/>
  <c r="AM91" i="3" s="1"/>
  <c r="AC91" i="3"/>
  <c r="AF91" i="3" s="1"/>
  <c r="AH91" i="3" s="1"/>
  <c r="U308" i="3"/>
  <c r="AK152" i="3"/>
  <c r="AM152" i="3" s="1"/>
  <c r="AC152" i="3"/>
  <c r="AK303" i="3"/>
  <c r="AM303" i="3" s="1"/>
  <c r="AC303" i="3"/>
  <c r="AK284" i="3"/>
  <c r="AM284" i="3" s="1"/>
  <c r="AC284" i="3"/>
  <c r="AC261" i="3"/>
  <c r="AK261" i="3"/>
  <c r="AM261" i="3" s="1"/>
  <c r="AK322" i="3"/>
  <c r="AC322" i="3"/>
  <c r="E327" i="3"/>
  <c r="AK280" i="3"/>
  <c r="AM280" i="3" s="1"/>
  <c r="AC280" i="3"/>
  <c r="AK259" i="3"/>
  <c r="AM259" i="3" s="1"/>
  <c r="AC259" i="3"/>
  <c r="U232" i="3"/>
  <c r="M223" i="3"/>
  <c r="Q275" i="3"/>
  <c r="AK162" i="3"/>
  <c r="AM162" i="3" s="1"/>
  <c r="AC162" i="3"/>
  <c r="AK188" i="3"/>
  <c r="AM188" i="3" s="1"/>
  <c r="AC188" i="3"/>
  <c r="E149" i="3"/>
  <c r="AC138" i="3"/>
  <c r="AK138" i="3"/>
  <c r="AK174" i="3"/>
  <c r="AM174" i="3" s="1"/>
  <c r="AC174" i="3"/>
  <c r="AK169" i="3"/>
  <c r="AM169" i="3" s="1"/>
  <c r="AC169" i="3"/>
  <c r="I171" i="3"/>
  <c r="AK135" i="3"/>
  <c r="AM135" i="3" s="1"/>
  <c r="AC135" i="3"/>
  <c r="U96" i="3"/>
  <c r="S96" i="3"/>
  <c r="M250" i="3"/>
  <c r="G90" i="3"/>
  <c r="G149" i="3"/>
  <c r="G126" i="3"/>
  <c r="G275" i="3"/>
  <c r="W232" i="3"/>
  <c r="AK44" i="3"/>
  <c r="AM44" i="3" s="1"/>
  <c r="AC44" i="3"/>
  <c r="K204" i="3"/>
  <c r="K288" i="3"/>
  <c r="AK63" i="3"/>
  <c r="AM63" i="3" s="1"/>
  <c r="AC63" i="3"/>
  <c r="AK34" i="3"/>
  <c r="AM34" i="3" s="1"/>
  <c r="AC34" i="3"/>
  <c r="AC66" i="3"/>
  <c r="AF66" i="3" s="1"/>
  <c r="AH66" i="3" s="1"/>
  <c r="AK66" i="3"/>
  <c r="AM66" i="3" s="1"/>
  <c r="AK143" i="3"/>
  <c r="AM143" i="3" s="1"/>
  <c r="AC143" i="3"/>
  <c r="AC205" i="3"/>
  <c r="AF205" i="3" s="1"/>
  <c r="AH205" i="3" s="1"/>
  <c r="AK205" i="3"/>
  <c r="AM205" i="3" s="1"/>
  <c r="AC289" i="3"/>
  <c r="AF289" i="3" s="1"/>
  <c r="AH289" i="3" s="1"/>
  <c r="AK289" i="3"/>
  <c r="AM289" i="3" s="1"/>
  <c r="M78" i="3"/>
  <c r="AK27" i="3"/>
  <c r="AM27" i="3" s="1"/>
  <c r="AC27" i="3"/>
  <c r="AK69" i="3"/>
  <c r="AM69" i="3" s="1"/>
  <c r="Q78" i="3"/>
  <c r="U320" i="3"/>
  <c r="AK82" i="3"/>
  <c r="AM82" i="3" s="1"/>
  <c r="AC82" i="3"/>
  <c r="AK46" i="3"/>
  <c r="AM46" i="3" s="1"/>
  <c r="AC46" i="3"/>
  <c r="AK146" i="3"/>
  <c r="AM146" i="3" s="1"/>
  <c r="AC146" i="3"/>
  <c r="E90" i="3"/>
  <c r="AC80" i="3"/>
  <c r="AK80" i="3"/>
  <c r="AK129" i="3"/>
  <c r="AM129" i="3" s="1"/>
  <c r="AC129" i="3"/>
  <c r="AK165" i="3"/>
  <c r="AC165" i="3"/>
  <c r="E171" i="3"/>
  <c r="AK189" i="3"/>
  <c r="AM189" i="3" s="1"/>
  <c r="AC189" i="3"/>
  <c r="AK197" i="3"/>
  <c r="AM197" i="3" s="1"/>
  <c r="AC197" i="3"/>
  <c r="AC219" i="3"/>
  <c r="AK219" i="3"/>
  <c r="AM219" i="3" s="1"/>
  <c r="E250" i="3"/>
  <c r="AK240" i="3"/>
  <c r="AC240" i="3"/>
  <c r="AC266" i="3"/>
  <c r="AK266" i="3"/>
  <c r="AM266" i="3" s="1"/>
  <c r="E288" i="3"/>
  <c r="AK277" i="3"/>
  <c r="AC277" i="3"/>
  <c r="AK325" i="3"/>
  <c r="AM325" i="3" s="1"/>
  <c r="AC325" i="3"/>
  <c r="AK114" i="3"/>
  <c r="AM114" i="3" s="1"/>
  <c r="Q24" i="3"/>
  <c r="AC298" i="3"/>
  <c r="AK298" i="3"/>
  <c r="AM298" i="3" s="1"/>
  <c r="AK221" i="3"/>
  <c r="AM221" i="3" s="1"/>
  <c r="AC221" i="3"/>
  <c r="AK182" i="3"/>
  <c r="AM182" i="3" s="1"/>
  <c r="AC182" i="3"/>
  <c r="AK60" i="3"/>
  <c r="AM60" i="3" s="1"/>
  <c r="AC60" i="3"/>
  <c r="AK211" i="3"/>
  <c r="AM211" i="3" s="1"/>
  <c r="AC211" i="3"/>
  <c r="AK286" i="3"/>
  <c r="AM286" i="3" s="1"/>
  <c r="AC286" i="3"/>
  <c r="G320" i="3"/>
  <c r="G295" i="3"/>
  <c r="S308" i="3"/>
  <c r="I288" i="3"/>
  <c r="AK269" i="3"/>
  <c r="AM269" i="3" s="1"/>
  <c r="AC269" i="3"/>
  <c r="AC278" i="3"/>
  <c r="AK278" i="3"/>
  <c r="AM278" i="3" s="1"/>
  <c r="I250" i="3"/>
  <c r="AK247" i="3"/>
  <c r="AM247" i="3" s="1"/>
  <c r="AC247" i="3"/>
  <c r="AK282" i="3"/>
  <c r="AM282" i="3" s="1"/>
  <c r="AC282" i="3"/>
  <c r="M232" i="3"/>
  <c r="O204" i="3"/>
  <c r="AQ186" i="3"/>
  <c r="M184" i="3"/>
  <c r="G213" i="3"/>
  <c r="I136" i="3"/>
  <c r="U204" i="3"/>
  <c r="M171" i="3"/>
  <c r="AC190" i="3"/>
  <c r="AK190" i="3"/>
  <c r="AM190" i="3" s="1"/>
  <c r="Q171" i="3"/>
  <c r="AK227" i="3"/>
  <c r="AM227" i="3" s="1"/>
  <c r="AC227" i="3"/>
  <c r="O115" i="3"/>
  <c r="AQ108" i="3"/>
  <c r="AC144" i="3"/>
  <c r="AK144" i="3"/>
  <c r="AM144" i="3" s="1"/>
  <c r="M115" i="3"/>
  <c r="AK85" i="3"/>
  <c r="AM85" i="3" s="1"/>
  <c r="AC85" i="3"/>
  <c r="G163" i="3"/>
  <c r="E96" i="3"/>
  <c r="AK92" i="3"/>
  <c r="AC92" i="3"/>
  <c r="O106" i="3"/>
  <c r="AQ98" i="3"/>
  <c r="O308" i="3"/>
  <c r="AQ297" i="3"/>
  <c r="M295" i="3"/>
  <c r="G223" i="3"/>
  <c r="S136" i="3"/>
  <c r="Q238" i="3"/>
  <c r="AK147" i="3"/>
  <c r="AM147" i="3" s="1"/>
  <c r="AC147" i="3"/>
  <c r="I39" i="3"/>
  <c r="K163" i="3"/>
  <c r="AK49" i="3"/>
  <c r="AM49" i="3" s="1"/>
  <c r="AC49" i="3"/>
  <c r="I53" i="3"/>
  <c r="I295" i="3"/>
  <c r="AC54" i="3"/>
  <c r="AF54" i="3" s="1"/>
  <c r="AH54" i="3" s="1"/>
  <c r="AK54" i="3"/>
  <c r="AM54" i="3" s="1"/>
  <c r="AC127" i="3"/>
  <c r="AF127" i="3" s="1"/>
  <c r="AH127" i="3" s="1"/>
  <c r="AK127" i="3"/>
  <c r="AM127" i="3" s="1"/>
  <c r="AC224" i="3"/>
  <c r="AF224" i="3" s="1"/>
  <c r="AH224" i="3" s="1"/>
  <c r="AK224" i="3"/>
  <c r="AM224" i="3" s="1"/>
  <c r="AK321" i="3"/>
  <c r="AM321" i="3" s="1"/>
  <c r="AC321" i="3"/>
  <c r="AF321" i="3" s="1"/>
  <c r="AH321" i="3" s="1"/>
  <c r="O39" i="3"/>
  <c r="AQ26" i="3"/>
  <c r="K223" i="3"/>
  <c r="AS92" i="3"/>
  <c r="AS96" i="3" s="1"/>
  <c r="AQ96" i="3"/>
  <c r="W78" i="3"/>
  <c r="AK42" i="3"/>
  <c r="AM42" i="3" s="1"/>
  <c r="AC42" i="3"/>
  <c r="L328" i="3"/>
  <c r="U90" i="3"/>
  <c r="U288" i="3"/>
  <c r="AK111" i="3"/>
  <c r="AM111" i="3" s="1"/>
  <c r="AC111" i="3"/>
  <c r="E106" i="3"/>
  <c r="AK98" i="3"/>
  <c r="AC98" i="3"/>
  <c r="AK103" i="3"/>
  <c r="AM103" i="3" s="1"/>
  <c r="AC103" i="3"/>
  <c r="AK192" i="3"/>
  <c r="AM192" i="3" s="1"/>
  <c r="AC192" i="3"/>
  <c r="AC102" i="3"/>
  <c r="AK102" i="3"/>
  <c r="AM102" i="3" s="1"/>
  <c r="E126" i="3"/>
  <c r="AK117" i="3"/>
  <c r="AC117" i="3"/>
  <c r="AC177" i="3"/>
  <c r="AK177" i="3"/>
  <c r="AM177" i="3" s="1"/>
  <c r="AK170" i="3"/>
  <c r="AM170" i="3" s="1"/>
  <c r="AC170" i="3"/>
  <c r="AK246" i="3"/>
  <c r="AM246" i="3" s="1"/>
  <c r="AC246" i="3"/>
  <c r="AK237" i="3"/>
  <c r="AM237" i="3" s="1"/>
  <c r="AC237" i="3"/>
  <c r="AK251" i="3"/>
  <c r="AM251" i="3" s="1"/>
  <c r="AC251" i="3"/>
  <c r="AK285" i="3"/>
  <c r="AM285" i="3" s="1"/>
  <c r="AC285" i="3"/>
  <c r="AK306" i="3"/>
  <c r="AM306" i="3" s="1"/>
  <c r="AC306" i="3"/>
  <c r="AC317" i="3"/>
  <c r="AK317" i="3"/>
  <c r="AM317" i="3" s="1"/>
  <c r="AC59" i="3"/>
  <c r="AC43" i="3"/>
  <c r="G53" i="3"/>
  <c r="AK132" i="3"/>
  <c r="AM132" i="3" s="1"/>
  <c r="AC132" i="3"/>
  <c r="AK125" i="3"/>
  <c r="AM125" i="3" s="1"/>
  <c r="AC125" i="3"/>
  <c r="AK88" i="3"/>
  <c r="AM88" i="3" s="1"/>
  <c r="AC88" i="3"/>
  <c r="AK157" i="3"/>
  <c r="AM157" i="3" s="1"/>
  <c r="AC157" i="3"/>
  <c r="O327" i="3"/>
  <c r="AQ322" i="3"/>
  <c r="AK313" i="3"/>
  <c r="AM313" i="3" s="1"/>
  <c r="AC313" i="3"/>
  <c r="AC292" i="3"/>
  <c r="AK292" i="3"/>
  <c r="AM292" i="3" s="1"/>
  <c r="AK283" i="3"/>
  <c r="AM283" i="3" s="1"/>
  <c r="AC283" i="3"/>
  <c r="E275" i="3"/>
  <c r="AC253" i="3"/>
  <c r="AK253" i="3"/>
  <c r="Q288" i="3"/>
  <c r="AC262" i="3"/>
  <c r="AK262" i="3"/>
  <c r="AM262" i="3" s="1"/>
  <c r="M275" i="3"/>
  <c r="U275" i="3"/>
  <c r="AK281" i="3"/>
  <c r="AM281" i="3" s="1"/>
  <c r="AC281" i="3"/>
  <c r="S275" i="3"/>
  <c r="AK248" i="3"/>
  <c r="AM248" i="3" s="1"/>
  <c r="AC248" i="3"/>
  <c r="E223" i="3"/>
  <c r="AK215" i="3"/>
  <c r="AC215" i="3"/>
  <c r="AK249" i="3"/>
  <c r="AM249" i="3" s="1"/>
  <c r="AC249" i="3"/>
  <c r="AK220" i="3"/>
  <c r="AM220" i="3" s="1"/>
  <c r="AC220" i="3"/>
  <c r="G204" i="3"/>
  <c r="AK173" i="3"/>
  <c r="AC173" i="3"/>
  <c r="E184" i="3"/>
  <c r="AC212" i="3"/>
  <c r="AK212" i="3"/>
  <c r="AM212" i="3" s="1"/>
  <c r="AC198" i="3"/>
  <c r="AK198" i="3"/>
  <c r="AM198" i="3" s="1"/>
  <c r="K171" i="3"/>
  <c r="AK158" i="3"/>
  <c r="AM158" i="3" s="1"/>
  <c r="AC158" i="3"/>
  <c r="AK153" i="3"/>
  <c r="AM153" i="3" s="1"/>
  <c r="AC153" i="3"/>
  <c r="E204" i="3"/>
  <c r="AK186" i="3"/>
  <c r="AC186" i="3"/>
  <c r="I163" i="3"/>
  <c r="U136" i="3"/>
  <c r="AK166" i="3"/>
  <c r="AM166" i="3" s="1"/>
  <c r="AC166" i="3"/>
  <c r="AK73" i="3"/>
  <c r="AM73" i="3" s="1"/>
  <c r="AC73" i="3"/>
  <c r="AK105" i="3"/>
  <c r="AM105" i="3" s="1"/>
  <c r="AC105" i="3"/>
  <c r="AK141" i="3"/>
  <c r="AM141" i="3" s="1"/>
  <c r="AC141" i="3"/>
  <c r="S78" i="3"/>
  <c r="AL328" i="3"/>
  <c r="O250" i="3"/>
  <c r="AQ240" i="3"/>
  <c r="G96" i="3"/>
  <c r="G250" i="3"/>
  <c r="W96" i="3"/>
  <c r="W223" i="3"/>
  <c r="W238" i="3"/>
  <c r="S238" i="3"/>
  <c r="S320" i="3"/>
  <c r="Q106" i="3"/>
  <c r="Q126" i="3"/>
  <c r="O90" i="3"/>
  <c r="AQ80" i="3"/>
  <c r="AK12" i="3"/>
  <c r="AM12" i="3" s="1"/>
  <c r="AC12" i="3"/>
  <c r="K115" i="3"/>
  <c r="AK37" i="3"/>
  <c r="AM37" i="3" s="1"/>
  <c r="AC37" i="3"/>
  <c r="AC79" i="3"/>
  <c r="AF79" i="3" s="1"/>
  <c r="AH79" i="3" s="1"/>
  <c r="AK79" i="3"/>
  <c r="AM79" i="3" s="1"/>
  <c r="AK191" i="3"/>
  <c r="AM191" i="3" s="1"/>
  <c r="AC191" i="3"/>
  <c r="AK233" i="3"/>
  <c r="AM233" i="3" s="1"/>
  <c r="AC233" i="3"/>
  <c r="AF233" i="3" s="1"/>
  <c r="AH233" i="3" s="1"/>
  <c r="AC309" i="3"/>
  <c r="AF309" i="3" s="1"/>
  <c r="AH309" i="3" s="1"/>
  <c r="AK309" i="3"/>
  <c r="AM309" i="3" s="1"/>
  <c r="G39" i="3"/>
  <c r="K24" i="3"/>
  <c r="K250" i="3"/>
  <c r="AK76" i="3"/>
  <c r="AM76" i="3" s="1"/>
  <c r="AK31" i="3"/>
  <c r="AM31" i="3" s="1"/>
  <c r="K78" i="3"/>
  <c r="U106" i="3"/>
  <c r="AC45" i="3"/>
  <c r="AK45" i="3"/>
  <c r="AM45" i="3" s="1"/>
  <c r="AK33" i="3"/>
  <c r="AM33" i="3" s="1"/>
  <c r="AC33" i="3"/>
  <c r="AK140" i="3"/>
  <c r="AM140" i="3" s="1"/>
  <c r="AC140" i="3"/>
  <c r="AC109" i="3"/>
  <c r="AK109" i="3"/>
  <c r="AM109" i="3" s="1"/>
  <c r="AC113" i="3"/>
  <c r="AK113" i="3"/>
  <c r="AM113" i="3" s="1"/>
  <c r="AK131" i="3"/>
  <c r="AM131" i="3" s="1"/>
  <c r="AC131" i="3"/>
  <c r="AK226" i="3"/>
  <c r="AM226" i="3" s="1"/>
  <c r="AC226" i="3"/>
  <c r="AK206" i="3"/>
  <c r="AC206" i="3"/>
  <c r="E213" i="3"/>
  <c r="AK216" i="3"/>
  <c r="AM216" i="3" s="1"/>
  <c r="AC216" i="3"/>
  <c r="AK242" i="3"/>
  <c r="AM242" i="3" s="1"/>
  <c r="AC242" i="3"/>
  <c r="AK260" i="3"/>
  <c r="AM260" i="3" s="1"/>
  <c r="AC260" i="3"/>
  <c r="AK299" i="3"/>
  <c r="AM299" i="3" s="1"/>
  <c r="AC299" i="3"/>
  <c r="AK319" i="3"/>
  <c r="AM319" i="3" s="1"/>
  <c r="AC319" i="3"/>
  <c r="AC323" i="3"/>
  <c r="AK323" i="3"/>
  <c r="AM323" i="3" s="1"/>
  <c r="O53" i="3"/>
  <c r="AC68" i="3"/>
  <c r="AK271" i="3"/>
  <c r="AM271" i="3" s="1"/>
  <c r="AC271" i="3"/>
  <c r="O232" i="3"/>
  <c r="AQ225" i="3"/>
  <c r="AK222" i="3"/>
  <c r="AM222" i="3" s="1"/>
  <c r="AC222" i="3"/>
  <c r="AK196" i="3"/>
  <c r="AM196" i="3" s="1"/>
  <c r="AC196" i="3"/>
  <c r="AK187" i="3"/>
  <c r="AM187" i="3" s="1"/>
  <c r="AC187" i="3"/>
  <c r="AC214" i="3"/>
  <c r="AF214" i="3" s="1"/>
  <c r="AH214" i="3" s="1"/>
  <c r="AK214" i="3"/>
  <c r="AM214" i="3" s="1"/>
  <c r="AK83" i="3"/>
  <c r="AM83" i="3" s="1"/>
  <c r="AC83" i="3"/>
  <c r="AK236" i="3"/>
  <c r="AM236" i="3" s="1"/>
  <c r="AC236" i="3"/>
  <c r="I320" i="3"/>
  <c r="AK314" i="3"/>
  <c r="AM314" i="3" s="1"/>
  <c r="AC314" i="3"/>
  <c r="AK312" i="3"/>
  <c r="AM312" i="3" s="1"/>
  <c r="AC312" i="3"/>
  <c r="AK302" i="3"/>
  <c r="AM302" i="3" s="1"/>
  <c r="AC302" i="3"/>
  <c r="O295" i="3"/>
  <c r="AQ290" i="3"/>
  <c r="AK316" i="3"/>
  <c r="AM316" i="3" s="1"/>
  <c r="AC316" i="3"/>
  <c r="K308" i="3"/>
  <c r="K295" i="3"/>
  <c r="I308" i="3"/>
  <c r="AC273" i="3"/>
  <c r="AK273" i="3"/>
  <c r="AM273" i="3" s="1"/>
  <c r="AK210" i="3"/>
  <c r="AM210" i="3" s="1"/>
  <c r="AC210" i="3"/>
  <c r="I204" i="3"/>
  <c r="G184" i="3"/>
  <c r="K213" i="3"/>
  <c r="AK176" i="3"/>
  <c r="AM176" i="3" s="1"/>
  <c r="AC176" i="3"/>
  <c r="AK160" i="3"/>
  <c r="AM160" i="3" s="1"/>
  <c r="AC160" i="3"/>
  <c r="E78" i="3"/>
  <c r="AK67" i="3"/>
  <c r="AC67" i="3"/>
  <c r="AK57" i="3"/>
  <c r="AM57" i="3" s="1"/>
  <c r="AC57" i="3"/>
  <c r="O149" i="3"/>
  <c r="AQ138" i="3"/>
  <c r="AQ215" i="3"/>
  <c r="O223" i="3"/>
  <c r="O275" i="3"/>
  <c r="AQ253" i="3"/>
  <c r="M90" i="3"/>
  <c r="G238" i="3"/>
  <c r="W65" i="3"/>
  <c r="W106" i="3"/>
  <c r="W149" i="3"/>
  <c r="W250" i="3"/>
  <c r="W288" i="3"/>
  <c r="W327" i="3"/>
  <c r="S163" i="3"/>
  <c r="S288" i="3"/>
  <c r="Q163" i="3"/>
  <c r="Q96" i="3"/>
  <c r="Q213" i="3"/>
  <c r="Q232" i="3"/>
  <c r="Q223" i="3"/>
  <c r="Q295" i="3"/>
  <c r="AK124" i="3"/>
  <c r="AM124" i="3" s="1"/>
  <c r="AC124" i="3"/>
  <c r="K238" i="3"/>
  <c r="AE17" i="3"/>
  <c r="AF17" i="3"/>
  <c r="AH17" i="3" s="1"/>
  <c r="AK107" i="3"/>
  <c r="AM107" i="3" s="1"/>
  <c r="AC107" i="3"/>
  <c r="AF107" i="3" s="1"/>
  <c r="AH107" i="3" s="1"/>
  <c r="AC150" i="3"/>
  <c r="AF150" i="3" s="1"/>
  <c r="AH150" i="3" s="1"/>
  <c r="AK150" i="3"/>
  <c r="AM150" i="3" s="1"/>
  <c r="AC239" i="3"/>
  <c r="AF239" i="3" s="1"/>
  <c r="AH239" i="3" s="1"/>
  <c r="AK239" i="3"/>
  <c r="AM239" i="3" s="1"/>
  <c r="AC30" i="3"/>
  <c r="AC47" i="3"/>
  <c r="AK50" i="3"/>
  <c r="AM50" i="3" s="1"/>
  <c r="AC50" i="3"/>
  <c r="AK52" i="3"/>
  <c r="AM52" i="3" s="1"/>
  <c r="AC52" i="3"/>
  <c r="AK145" i="3"/>
  <c r="AM145" i="3" s="1"/>
  <c r="AC145" i="3"/>
  <c r="AK123" i="3"/>
  <c r="AM123" i="3" s="1"/>
  <c r="AC123" i="3"/>
  <c r="AK120" i="3"/>
  <c r="AM120" i="3" s="1"/>
  <c r="AC120" i="3"/>
  <c r="AK178" i="3"/>
  <c r="AM178" i="3" s="1"/>
  <c r="AC178" i="3"/>
  <c r="AC241" i="3"/>
  <c r="AK241" i="3"/>
  <c r="AM241" i="3" s="1"/>
  <c r="AK199" i="3"/>
  <c r="AM199" i="3" s="1"/>
  <c r="AC199" i="3"/>
  <c r="AK229" i="3"/>
  <c r="AM229" i="3" s="1"/>
  <c r="AC229" i="3"/>
  <c r="AK257" i="3"/>
  <c r="AM257" i="3" s="1"/>
  <c r="AC257" i="3"/>
  <c r="AK268" i="3"/>
  <c r="AM268" i="3" s="1"/>
  <c r="AC268" i="3"/>
  <c r="AK270" i="3"/>
  <c r="AM270" i="3" s="1"/>
  <c r="AC270" i="3"/>
  <c r="E295" i="3"/>
  <c r="AK290" i="3"/>
  <c r="AC290" i="3"/>
  <c r="AK305" i="3"/>
  <c r="AM305" i="3" s="1"/>
  <c r="AC305" i="3"/>
  <c r="J328" i="3"/>
  <c r="AS41" i="3"/>
  <c r="AS53" i="3" s="1"/>
  <c r="AQ53" i="3"/>
  <c r="AC25" i="3"/>
  <c r="AF25" i="3" s="1"/>
  <c r="AH25" i="3" s="1"/>
  <c r="AK14" i="3"/>
  <c r="AM14" i="3" s="1"/>
  <c r="AQ24" i="3"/>
  <c r="AS10" i="3"/>
  <c r="AS24" i="3" s="1"/>
  <c r="AK161" i="3"/>
  <c r="AM161" i="3" s="1"/>
  <c r="AC161" i="3"/>
  <c r="AK99" i="3"/>
  <c r="AM99" i="3" s="1"/>
  <c r="AC99" i="3"/>
  <c r="AC112" i="3"/>
  <c r="AK112" i="3"/>
  <c r="AM112" i="3" s="1"/>
  <c r="AF61" i="3"/>
  <c r="AH61" i="3" s="1"/>
  <c r="AE61" i="3"/>
  <c r="AK207" i="3"/>
  <c r="AM207" i="3" s="1"/>
  <c r="AC207" i="3"/>
  <c r="AG328" i="3"/>
  <c r="AC324" i="3"/>
  <c r="AK324" i="3"/>
  <c r="AM324" i="3" s="1"/>
  <c r="AK307" i="3"/>
  <c r="AM307" i="3" s="1"/>
  <c r="AC307" i="3"/>
  <c r="AK256" i="3"/>
  <c r="AM256" i="3" s="1"/>
  <c r="AC256" i="3"/>
  <c r="U223" i="3"/>
  <c r="AQ206" i="3"/>
  <c r="O213" i="3"/>
  <c r="AK154" i="3"/>
  <c r="AM154" i="3" s="1"/>
  <c r="AC154" i="3"/>
  <c r="AK194" i="3"/>
  <c r="AM194" i="3" s="1"/>
  <c r="AC194" i="3"/>
  <c r="AK168" i="3"/>
  <c r="AM168" i="3" s="1"/>
  <c r="AC168" i="3"/>
  <c r="U115" i="3"/>
  <c r="AK142" i="3"/>
  <c r="AM142" i="3" s="1"/>
  <c r="AC142" i="3"/>
  <c r="AK128" i="3"/>
  <c r="AC128" i="3"/>
  <c r="E136" i="3"/>
  <c r="U171" i="3"/>
  <c r="K90" i="3"/>
  <c r="I96" i="3"/>
  <c r="AK95" i="3"/>
  <c r="AM95" i="3" s="1"/>
  <c r="AC95" i="3"/>
  <c r="K149" i="3"/>
  <c r="AK110" i="3"/>
  <c r="AM110" i="3" s="1"/>
  <c r="AC110" i="3"/>
  <c r="AK93" i="3"/>
  <c r="AM93" i="3" s="1"/>
  <c r="AC93" i="3"/>
  <c r="K65" i="3"/>
  <c r="O320" i="3"/>
  <c r="AQ310" i="3"/>
  <c r="M53" i="3"/>
  <c r="M163" i="3"/>
  <c r="M213" i="3"/>
  <c r="M288" i="3"/>
  <c r="G106" i="3"/>
  <c r="G232" i="3"/>
  <c r="W39" i="3"/>
  <c r="W126" i="3"/>
  <c r="S53" i="3"/>
  <c r="S184" i="3"/>
  <c r="Q204" i="3"/>
  <c r="W24" i="3"/>
  <c r="M106" i="3"/>
  <c r="O78" i="3"/>
  <c r="AQ67" i="3"/>
  <c r="U65" i="3"/>
  <c r="I90" i="3"/>
  <c r="AK116" i="3"/>
  <c r="AM116" i="3" s="1"/>
  <c r="AC116" i="3"/>
  <c r="AF116" i="3" s="1"/>
  <c r="AH116" i="3" s="1"/>
  <c r="AC164" i="3"/>
  <c r="AF164" i="3" s="1"/>
  <c r="AH164" i="3" s="1"/>
  <c r="AK164" i="3"/>
  <c r="AM164" i="3" s="1"/>
  <c r="AK252" i="3"/>
  <c r="AM252" i="3" s="1"/>
  <c r="AC252" i="3"/>
  <c r="AF252" i="3" s="1"/>
  <c r="AH252" i="3" s="1"/>
  <c r="AK155" i="3"/>
  <c r="AM155" i="3" s="1"/>
  <c r="AC155" i="3"/>
  <c r="N328" i="3"/>
  <c r="AC81" i="3"/>
  <c r="AC75" i="3"/>
  <c r="U39" i="3"/>
  <c r="U53" i="3"/>
  <c r="AK56" i="3"/>
  <c r="AM56" i="3" s="1"/>
  <c r="AC56" i="3"/>
  <c r="AK58" i="3"/>
  <c r="AM58" i="3" s="1"/>
  <c r="AC58" i="3"/>
  <c r="AK94" i="3"/>
  <c r="AM94" i="3" s="1"/>
  <c r="AC94" i="3"/>
  <c r="AC72" i="3"/>
  <c r="AK72" i="3"/>
  <c r="AM72" i="3" s="1"/>
  <c r="E163" i="3"/>
  <c r="AK151" i="3"/>
  <c r="AC151" i="3"/>
  <c r="AC119" i="3"/>
  <c r="AK119" i="3"/>
  <c r="AM119" i="3" s="1"/>
  <c r="AC195" i="3"/>
  <c r="AK195" i="3"/>
  <c r="AM195" i="3" s="1"/>
  <c r="AC245" i="3"/>
  <c r="AK245" i="3"/>
  <c r="AM245" i="3" s="1"/>
  <c r="AK217" i="3"/>
  <c r="AM217" i="3" s="1"/>
  <c r="AC217" i="3"/>
  <c r="AC255" i="3"/>
  <c r="AK255" i="3"/>
  <c r="AM255" i="3" s="1"/>
  <c r="AK294" i="3"/>
  <c r="AM294" i="3" s="1"/>
  <c r="AC294" i="3"/>
  <c r="AK326" i="3"/>
  <c r="AM326" i="3" s="1"/>
  <c r="AC326" i="3"/>
  <c r="AK311" i="3"/>
  <c r="AM311" i="3" s="1"/>
  <c r="AC311" i="3"/>
  <c r="E320" i="3"/>
  <c r="AC310" i="3"/>
  <c r="AK310" i="3"/>
  <c r="AC51" i="3"/>
  <c r="R328" i="3"/>
  <c r="AC11" i="3"/>
  <c r="AC29" i="3"/>
  <c r="AC19" i="3"/>
  <c r="AK258" i="3"/>
  <c r="AM258" i="3" s="1"/>
  <c r="AC258" i="3"/>
  <c r="S126" i="3"/>
  <c r="Q136" i="3"/>
  <c r="Q90" i="3"/>
  <c r="AK87" i="3"/>
  <c r="AM87" i="3" s="1"/>
  <c r="AC87" i="3"/>
  <c r="AK279" i="3"/>
  <c r="AM279" i="3" s="1"/>
  <c r="AC279" i="3"/>
  <c r="AC304" i="3"/>
  <c r="AK304" i="3"/>
  <c r="AM304" i="3" s="1"/>
  <c r="AD328" i="3"/>
  <c r="AD329" i="3" s="1"/>
  <c r="U327" i="3"/>
  <c r="AC254" i="3"/>
  <c r="AK254" i="3"/>
  <c r="AM254" i="3" s="1"/>
  <c r="E238" i="3"/>
  <c r="AK234" i="3"/>
  <c r="AC234" i="3"/>
  <c r="I275" i="3"/>
  <c r="AK228" i="3"/>
  <c r="AM228" i="3" s="1"/>
  <c r="AC228" i="3"/>
  <c r="AK208" i="3"/>
  <c r="AM208" i="3" s="1"/>
  <c r="AC208" i="3"/>
  <c r="K184" i="3"/>
  <c r="U149" i="3"/>
  <c r="AQ165" i="3"/>
  <c r="O171" i="3"/>
  <c r="AK167" i="3"/>
  <c r="AM167" i="3" s="1"/>
  <c r="AC167" i="3"/>
  <c r="O184" i="3"/>
  <c r="AQ173" i="3"/>
  <c r="AK122" i="3"/>
  <c r="AM122" i="3" s="1"/>
  <c r="AC122" i="3"/>
  <c r="S149" i="3"/>
  <c r="G171" i="3"/>
  <c r="AC118" i="3"/>
  <c r="AK118" i="3"/>
  <c r="AM118" i="3" s="1"/>
  <c r="I78" i="3"/>
  <c r="AK130" i="3"/>
  <c r="AM130" i="3" s="1"/>
  <c r="AC130" i="3"/>
  <c r="AK89" i="3"/>
  <c r="AM89" i="3" s="1"/>
  <c r="AC89" i="3"/>
  <c r="AK32" i="3"/>
  <c r="AM32" i="3" s="1"/>
  <c r="AC32" i="3"/>
  <c r="M308" i="3"/>
  <c r="G115" i="3"/>
  <c r="G288" i="3"/>
  <c r="AC62" i="3"/>
  <c r="W136" i="3"/>
  <c r="W204" i="3"/>
  <c r="W184" i="3"/>
  <c r="W308" i="3"/>
  <c r="W320" i="3"/>
  <c r="S106" i="3"/>
  <c r="S204" i="3"/>
  <c r="Q65" i="3"/>
  <c r="Q184" i="3"/>
  <c r="K126" i="3"/>
  <c r="K106" i="3"/>
  <c r="AC10" i="3"/>
  <c r="AK10" i="3"/>
  <c r="E24" i="3"/>
  <c r="I223" i="3"/>
  <c r="AC40" i="3"/>
  <c r="AF40" i="3" s="1"/>
  <c r="AH40" i="3" s="1"/>
  <c r="AK40" i="3"/>
  <c r="AM40" i="3" s="1"/>
  <c r="AC97" i="3"/>
  <c r="AF97" i="3" s="1"/>
  <c r="AH97" i="3" s="1"/>
  <c r="AK97" i="3"/>
  <c r="AM97" i="3" s="1"/>
  <c r="AK185" i="3"/>
  <c r="AM185" i="3" s="1"/>
  <c r="AC185" i="3"/>
  <c r="AF185" i="3" s="1"/>
  <c r="AH185" i="3" s="1"/>
  <c r="AC276" i="3"/>
  <c r="AF276" i="3" s="1"/>
  <c r="AH276" i="3" s="1"/>
  <c r="AK276" i="3"/>
  <c r="AM276" i="3" s="1"/>
  <c r="S65" i="3"/>
  <c r="F328" i="3"/>
  <c r="AC121" i="3"/>
  <c r="AK121" i="3"/>
  <c r="AM121" i="3" s="1"/>
  <c r="S24" i="3"/>
  <c r="M39" i="3"/>
  <c r="U126" i="3"/>
  <c r="U295" i="3"/>
  <c r="AK64" i="3"/>
  <c r="AM64" i="3" s="1"/>
  <c r="AC64" i="3"/>
  <c r="AK35" i="3"/>
  <c r="AM35" i="3" s="1"/>
  <c r="AC35" i="3"/>
  <c r="AK100" i="3"/>
  <c r="AM100" i="3" s="1"/>
  <c r="AC100" i="3"/>
  <c r="AK86" i="3"/>
  <c r="AM86" i="3" s="1"/>
  <c r="AC86" i="3"/>
  <c r="AK159" i="3"/>
  <c r="AM159" i="3" s="1"/>
  <c r="AC159" i="3"/>
  <c r="AK133" i="3"/>
  <c r="AM133" i="3" s="1"/>
  <c r="AC133" i="3"/>
  <c r="AK175" i="3"/>
  <c r="AM175" i="3" s="1"/>
  <c r="AC175" i="3"/>
  <c r="AK203" i="3"/>
  <c r="AM203" i="3" s="1"/>
  <c r="AC203" i="3"/>
  <c r="AK230" i="3"/>
  <c r="AM230" i="3" s="1"/>
  <c r="AC230" i="3"/>
  <c r="AK263" i="3"/>
  <c r="AM263" i="3" s="1"/>
  <c r="AC263" i="3"/>
  <c r="AC264" i="3"/>
  <c r="AK264" i="3"/>
  <c r="AM264" i="3" s="1"/>
  <c r="AK293" i="3"/>
  <c r="AM293" i="3" s="1"/>
  <c r="AC293" i="3"/>
  <c r="AK291" i="3"/>
  <c r="AM291" i="3" s="1"/>
  <c r="AC291" i="3"/>
  <c r="AC28" i="3"/>
  <c r="AK318" i="3"/>
  <c r="AM318" i="3" s="1"/>
  <c r="AC318" i="3"/>
  <c r="AC265" i="3"/>
  <c r="AK265" i="3"/>
  <c r="AM265" i="3" s="1"/>
  <c r="AQ128" i="3"/>
  <c r="O136" i="3"/>
  <c r="AK300" i="3"/>
  <c r="AM300" i="3" s="1"/>
  <c r="AC300" i="3"/>
  <c r="T328" i="3"/>
  <c r="AK179" i="3"/>
  <c r="AM179" i="3" s="1"/>
  <c r="AC179" i="3"/>
  <c r="AK287" i="3"/>
  <c r="AM287" i="3" s="1"/>
  <c r="AC287" i="3"/>
  <c r="AK315" i="3"/>
  <c r="AM315" i="3" s="1"/>
  <c r="AC315" i="3"/>
  <c r="AK301" i="3"/>
  <c r="AM301" i="3" s="1"/>
  <c r="AC301" i="3"/>
  <c r="K327" i="3"/>
  <c r="I327" i="3"/>
  <c r="K275" i="3"/>
  <c r="AC244" i="3"/>
  <c r="AK244" i="3"/>
  <c r="AM244" i="3" s="1"/>
  <c r="E232" i="3"/>
  <c r="AK225" i="3"/>
  <c r="AC225" i="3"/>
  <c r="AK231" i="3"/>
  <c r="AM231" i="3" s="1"/>
  <c r="AC231" i="3"/>
  <c r="AK218" i="3"/>
  <c r="AM218" i="3" s="1"/>
  <c r="AC218" i="3"/>
  <c r="AK243" i="3"/>
  <c r="AM243" i="3" s="1"/>
  <c r="AC243" i="3"/>
  <c r="AK202" i="3"/>
  <c r="AM202" i="3" s="1"/>
  <c r="AC202" i="3"/>
  <c r="AK201" i="3"/>
  <c r="AM201" i="3" s="1"/>
  <c r="AC201" i="3"/>
  <c r="M204" i="3"/>
  <c r="M149" i="3"/>
  <c r="AK156" i="3"/>
  <c r="AM156" i="3" s="1"/>
  <c r="AC156" i="3"/>
  <c r="AK181" i="3"/>
  <c r="AM181" i="3" s="1"/>
  <c r="AC181" i="3"/>
  <c r="I213" i="3"/>
  <c r="I149" i="3"/>
  <c r="AK108" i="3"/>
  <c r="AC108" i="3"/>
  <c r="E115" i="3"/>
  <c r="AK148" i="3"/>
  <c r="AM148" i="3" s="1"/>
  <c r="AC148" i="3"/>
  <c r="AK84" i="3"/>
  <c r="AM84" i="3" s="1"/>
  <c r="AC84" i="3"/>
  <c r="AK71" i="3"/>
  <c r="AM71" i="3" s="1"/>
  <c r="AC71" i="3"/>
  <c r="S90" i="3"/>
  <c r="O65" i="3"/>
  <c r="AQ55" i="3"/>
  <c r="AK180" i="3"/>
  <c r="AM180" i="3" s="1"/>
  <c r="AC180" i="3"/>
  <c r="Q39" i="3"/>
  <c r="AQ117" i="3"/>
  <c r="O126" i="3"/>
  <c r="O238" i="3"/>
  <c r="AQ234" i="3"/>
  <c r="M320" i="3"/>
  <c r="G308" i="3"/>
  <c r="W295" i="3"/>
  <c r="W275" i="3"/>
  <c r="S115" i="3"/>
  <c r="S223" i="3"/>
  <c r="S250" i="3"/>
  <c r="G78" i="3"/>
  <c r="Q115" i="3"/>
  <c r="Q149" i="3"/>
  <c r="Q308" i="3"/>
  <c r="Q327" i="3"/>
  <c r="K53" i="3"/>
  <c r="I65" i="3"/>
  <c r="I238" i="3"/>
  <c r="E65" i="3"/>
  <c r="AK55" i="3"/>
  <c r="AC55" i="3"/>
  <c r="AK74" i="3"/>
  <c r="AM74" i="3" s="1"/>
  <c r="AC74" i="3"/>
  <c r="AK137" i="3"/>
  <c r="AM137" i="3" s="1"/>
  <c r="AC137" i="3"/>
  <c r="AF137" i="3" s="1"/>
  <c r="AH137" i="3" s="1"/>
  <c r="AK172" i="3"/>
  <c r="AM172" i="3" s="1"/>
  <c r="AC172" i="3"/>
  <c r="AF172" i="3" s="1"/>
  <c r="AH172" i="3" s="1"/>
  <c r="AC296" i="3"/>
  <c r="AF296" i="3" s="1"/>
  <c r="AH296" i="3" s="1"/>
  <c r="AK296" i="3"/>
  <c r="AM296" i="3" s="1"/>
  <c r="M65" i="3"/>
  <c r="AK104" i="3"/>
  <c r="AM104" i="3" s="1"/>
  <c r="AC104" i="3"/>
  <c r="AK77" i="3"/>
  <c r="AM77" i="3" s="1"/>
  <c r="AC77" i="3"/>
  <c r="E39" i="3"/>
  <c r="AK26" i="3"/>
  <c r="AC26" i="3"/>
  <c r="U163" i="3"/>
  <c r="U250" i="3"/>
  <c r="AC70" i="3"/>
  <c r="AK70" i="3"/>
  <c r="AM70" i="3" s="1"/>
  <c r="E53" i="3"/>
  <c r="AK41" i="3"/>
  <c r="AC41" i="3"/>
  <c r="AK134" i="3"/>
  <c r="AM134" i="3" s="1"/>
  <c r="AC134" i="3"/>
  <c r="AC101" i="3"/>
  <c r="AK101" i="3"/>
  <c r="AM101" i="3" s="1"/>
  <c r="AK200" i="3"/>
  <c r="AM200" i="3" s="1"/>
  <c r="AC200" i="3"/>
  <c r="AK139" i="3"/>
  <c r="AM139" i="3" s="1"/>
  <c r="AC139" i="3"/>
  <c r="AK183" i="3"/>
  <c r="AM183" i="3" s="1"/>
  <c r="AC183" i="3"/>
  <c r="AK209" i="3"/>
  <c r="AM209" i="3" s="1"/>
  <c r="AC209" i="3"/>
  <c r="AK267" i="3"/>
  <c r="AM267" i="3" s="1"/>
  <c r="AC267" i="3"/>
  <c r="AC235" i="3"/>
  <c r="AK235" i="3"/>
  <c r="AM235" i="3" s="1"/>
  <c r="AK274" i="3"/>
  <c r="AM274" i="3" s="1"/>
  <c r="AC274" i="3"/>
  <c r="AK272" i="3"/>
  <c r="AM272" i="3" s="1"/>
  <c r="AC272" i="3"/>
  <c r="E308" i="3"/>
  <c r="AK297" i="3"/>
  <c r="AC297" i="3"/>
  <c r="AF22" i="3" l="1"/>
  <c r="AH22" i="3" s="1"/>
  <c r="AE36" i="3"/>
  <c r="AE13" i="3"/>
  <c r="AF15" i="3"/>
  <c r="AH15" i="3" s="1"/>
  <c r="AE16" i="3"/>
  <c r="AE48" i="3"/>
  <c r="AE20" i="3"/>
  <c r="U328" i="3"/>
  <c r="U329" i="3" s="1"/>
  <c r="AE76" i="3"/>
  <c r="O328" i="3"/>
  <c r="O329" i="3" s="1"/>
  <c r="AF31" i="3"/>
  <c r="AH31" i="3" s="1"/>
  <c r="AE69" i="3"/>
  <c r="AE114" i="3"/>
  <c r="J334" i="3"/>
  <c r="J335" i="3" s="1"/>
  <c r="D334" i="3"/>
  <c r="D335" i="3" s="1"/>
  <c r="M328" i="3"/>
  <c r="M329" i="3" s="1"/>
  <c r="G328" i="3"/>
  <c r="G329" i="3" s="1"/>
  <c r="I328" i="3"/>
  <c r="AF230" i="3"/>
  <c r="AH230" i="3" s="1"/>
  <c r="AE230" i="3"/>
  <c r="AC238" i="3"/>
  <c r="AF238" i="3" s="1"/>
  <c r="AF234" i="3"/>
  <c r="AH234" i="3" s="1"/>
  <c r="AE234" i="3"/>
  <c r="AF199" i="3"/>
  <c r="AH199" i="3" s="1"/>
  <c r="AE199" i="3"/>
  <c r="AF316" i="3"/>
  <c r="AH316" i="3" s="1"/>
  <c r="AE316" i="3"/>
  <c r="AK126" i="3"/>
  <c r="AM117" i="3"/>
  <c r="AM126" i="3" s="1"/>
  <c r="AF139" i="3"/>
  <c r="AH139" i="3" s="1"/>
  <c r="AE139" i="3"/>
  <c r="AC53" i="3"/>
  <c r="AF53" i="3" s="1"/>
  <c r="AF41" i="3"/>
  <c r="AH41" i="3" s="1"/>
  <c r="AE41" i="3"/>
  <c r="AK39" i="3"/>
  <c r="AM26" i="3"/>
  <c r="AM39" i="3" s="1"/>
  <c r="AM55" i="3"/>
  <c r="AM65" i="3" s="1"/>
  <c r="AK65" i="3"/>
  <c r="AQ65" i="3"/>
  <c r="AS55" i="3"/>
  <c r="AS65" i="3" s="1"/>
  <c r="AF156" i="3"/>
  <c r="AH156" i="3" s="1"/>
  <c r="AE156" i="3"/>
  <c r="AF243" i="3"/>
  <c r="AH243" i="3" s="1"/>
  <c r="AE243" i="3"/>
  <c r="AF315" i="3"/>
  <c r="AH315" i="3" s="1"/>
  <c r="AE315" i="3"/>
  <c r="AF300" i="3"/>
  <c r="AH300" i="3" s="1"/>
  <c r="AE300" i="3"/>
  <c r="AE28" i="3"/>
  <c r="AF28" i="3"/>
  <c r="AH28" i="3" s="1"/>
  <c r="AF121" i="3"/>
  <c r="AH121" i="3" s="1"/>
  <c r="AE121" i="3"/>
  <c r="AF29" i="3"/>
  <c r="AH29" i="3" s="1"/>
  <c r="AE29" i="3"/>
  <c r="AK163" i="3"/>
  <c r="AM151" i="3"/>
  <c r="AM163" i="3" s="1"/>
  <c r="AE56" i="3"/>
  <c r="AF56" i="3"/>
  <c r="AH56" i="3" s="1"/>
  <c r="AS310" i="3"/>
  <c r="AS320" i="3" s="1"/>
  <c r="AQ320" i="3"/>
  <c r="AE95" i="3"/>
  <c r="AF95" i="3"/>
  <c r="AH95" i="3" s="1"/>
  <c r="AF142" i="3"/>
  <c r="AH142" i="3" s="1"/>
  <c r="AE142" i="3"/>
  <c r="AE112" i="3"/>
  <c r="AF112" i="3"/>
  <c r="AH112" i="3" s="1"/>
  <c r="AQ275" i="3"/>
  <c r="AS253" i="3"/>
  <c r="AS275" i="3" s="1"/>
  <c r="AC78" i="3"/>
  <c r="AF78" i="3" s="1"/>
  <c r="AF67" i="3"/>
  <c r="AH67" i="3" s="1"/>
  <c r="AE67" i="3"/>
  <c r="AQ232" i="3"/>
  <c r="AS225" i="3"/>
  <c r="AS232" i="3" s="1"/>
  <c r="AF319" i="3"/>
  <c r="AH319" i="3" s="1"/>
  <c r="AE319" i="3"/>
  <c r="AE216" i="3"/>
  <c r="AF216" i="3"/>
  <c r="AH216" i="3" s="1"/>
  <c r="K328" i="3"/>
  <c r="K329" i="3" s="1"/>
  <c r="AF105" i="3"/>
  <c r="AH105" i="3" s="1"/>
  <c r="AE105" i="3"/>
  <c r="AC204" i="3"/>
  <c r="AF204" i="3" s="1"/>
  <c r="AE186" i="3"/>
  <c r="AF186" i="3"/>
  <c r="AH186" i="3" s="1"/>
  <c r="AF220" i="3"/>
  <c r="AH220" i="3" s="1"/>
  <c r="AE220" i="3"/>
  <c r="AF313" i="3"/>
  <c r="AH313" i="3" s="1"/>
  <c r="AE313" i="3"/>
  <c r="AF125" i="3"/>
  <c r="AH125" i="3" s="1"/>
  <c r="AE125" i="3"/>
  <c r="AF237" i="3"/>
  <c r="AH237" i="3" s="1"/>
  <c r="AE237" i="3"/>
  <c r="AC126" i="3"/>
  <c r="AF126" i="3" s="1"/>
  <c r="AF117" i="3"/>
  <c r="AH117" i="3" s="1"/>
  <c r="AE117" i="3"/>
  <c r="AF190" i="3"/>
  <c r="AH190" i="3" s="1"/>
  <c r="AE190" i="3"/>
  <c r="AE269" i="3"/>
  <c r="AF269" i="3"/>
  <c r="AH269" i="3" s="1"/>
  <c r="AF211" i="3"/>
  <c r="AH211" i="3" s="1"/>
  <c r="AE211" i="3"/>
  <c r="AK288" i="3"/>
  <c r="AM277" i="3"/>
  <c r="AM288" i="3" s="1"/>
  <c r="AF219" i="3"/>
  <c r="AH219" i="3" s="1"/>
  <c r="AE219" i="3"/>
  <c r="AE129" i="3"/>
  <c r="AF129" i="3"/>
  <c r="AH129" i="3" s="1"/>
  <c r="AF44" i="3"/>
  <c r="AH44" i="3" s="1"/>
  <c r="AE44" i="3"/>
  <c r="AC327" i="3"/>
  <c r="AF327" i="3" s="1"/>
  <c r="AF322" i="3"/>
  <c r="AH322" i="3" s="1"/>
  <c r="AE322" i="3"/>
  <c r="AF152" i="3"/>
  <c r="AH152" i="3" s="1"/>
  <c r="AE152" i="3"/>
  <c r="AC308" i="3"/>
  <c r="AF308" i="3" s="1"/>
  <c r="AF297" i="3"/>
  <c r="AH297" i="3" s="1"/>
  <c r="AE297" i="3"/>
  <c r="AF159" i="3"/>
  <c r="AH159" i="3" s="1"/>
  <c r="AE159" i="3"/>
  <c r="AF47" i="3"/>
  <c r="AH47" i="3" s="1"/>
  <c r="AE47" i="3"/>
  <c r="AK78" i="3"/>
  <c r="AM67" i="3"/>
  <c r="AM78" i="3" s="1"/>
  <c r="AF98" i="3"/>
  <c r="AH98" i="3" s="1"/>
  <c r="AE98" i="3"/>
  <c r="AC106" i="3"/>
  <c r="AF106" i="3" s="1"/>
  <c r="AK308" i="3"/>
  <c r="AM297" i="3"/>
  <c r="AM308" i="3" s="1"/>
  <c r="AE267" i="3"/>
  <c r="AF267" i="3"/>
  <c r="AH267" i="3" s="1"/>
  <c r="AF200" i="3"/>
  <c r="AH200" i="3" s="1"/>
  <c r="AE200" i="3"/>
  <c r="AE77" i="3"/>
  <c r="AF77" i="3"/>
  <c r="AH77" i="3" s="1"/>
  <c r="AE108" i="3"/>
  <c r="AC115" i="3"/>
  <c r="AF115" i="3" s="1"/>
  <c r="AF108" i="3"/>
  <c r="AH108" i="3" s="1"/>
  <c r="AF218" i="3"/>
  <c r="AH218" i="3" s="1"/>
  <c r="AE218" i="3"/>
  <c r="AF244" i="3"/>
  <c r="AH244" i="3" s="1"/>
  <c r="AE244" i="3"/>
  <c r="AF122" i="3"/>
  <c r="AH122" i="3" s="1"/>
  <c r="AE122" i="3"/>
  <c r="AK238" i="3"/>
  <c r="AM234" i="3"/>
  <c r="AM238" i="3" s="1"/>
  <c r="AF304" i="3"/>
  <c r="AH304" i="3" s="1"/>
  <c r="AE304" i="3"/>
  <c r="AE245" i="3"/>
  <c r="AF245" i="3"/>
  <c r="AH245" i="3" s="1"/>
  <c r="AQ213" i="3"/>
  <c r="AS206" i="3"/>
  <c r="AS213" i="3" s="1"/>
  <c r="AF30" i="3"/>
  <c r="AH30" i="3" s="1"/>
  <c r="AE30" i="3"/>
  <c r="AF210" i="3"/>
  <c r="AH210" i="3" s="1"/>
  <c r="AE210" i="3"/>
  <c r="AE187" i="3"/>
  <c r="AF187" i="3"/>
  <c r="AH187" i="3" s="1"/>
  <c r="AF271" i="3"/>
  <c r="AH271" i="3" s="1"/>
  <c r="AE271" i="3"/>
  <c r="AF299" i="3"/>
  <c r="AH299" i="3" s="1"/>
  <c r="AE299" i="3"/>
  <c r="AF113" i="3"/>
  <c r="AH113" i="3" s="1"/>
  <c r="AE113" i="3"/>
  <c r="AF45" i="3"/>
  <c r="AE45" i="3"/>
  <c r="AH45" i="3" s="1"/>
  <c r="AF37" i="3"/>
  <c r="AH37" i="3" s="1"/>
  <c r="AE37" i="3"/>
  <c r="AQ250" i="3"/>
  <c r="AS240" i="3"/>
  <c r="AS250" i="3" s="1"/>
  <c r="AE73" i="3"/>
  <c r="AF73" i="3"/>
  <c r="AH73" i="3" s="1"/>
  <c r="AE249" i="3"/>
  <c r="AF249" i="3"/>
  <c r="AH249" i="3" s="1"/>
  <c r="AE281" i="3"/>
  <c r="AF281" i="3"/>
  <c r="AH281" i="3" s="1"/>
  <c r="AC275" i="3"/>
  <c r="AF275" i="3" s="1"/>
  <c r="AF253" i="3"/>
  <c r="AH253" i="3" s="1"/>
  <c r="AE253" i="3"/>
  <c r="AQ327" i="3"/>
  <c r="AS322" i="3"/>
  <c r="AS327" i="3" s="1"/>
  <c r="AF132" i="3"/>
  <c r="AH132" i="3" s="1"/>
  <c r="AE132" i="3"/>
  <c r="AF306" i="3"/>
  <c r="AH306" i="3" s="1"/>
  <c r="AE306" i="3"/>
  <c r="AF246" i="3"/>
  <c r="AH246" i="3" s="1"/>
  <c r="AE246" i="3"/>
  <c r="AM98" i="3"/>
  <c r="AM106" i="3" s="1"/>
  <c r="AK106" i="3"/>
  <c r="AK96" i="3"/>
  <c r="AM92" i="3"/>
  <c r="AM96" i="3" s="1"/>
  <c r="AQ115" i="3"/>
  <c r="AS108" i="3"/>
  <c r="AS115" i="3" s="1"/>
  <c r="AF60" i="3"/>
  <c r="AH60" i="3" s="1"/>
  <c r="AE60" i="3"/>
  <c r="AK90" i="3"/>
  <c r="AM80" i="3"/>
  <c r="AM90" i="3" s="1"/>
  <c r="AF34" i="3"/>
  <c r="AH34" i="3" s="1"/>
  <c r="AE34" i="3"/>
  <c r="AF135" i="3"/>
  <c r="AH135" i="3" s="1"/>
  <c r="AE135" i="3"/>
  <c r="AC149" i="3"/>
  <c r="AF149" i="3" s="1"/>
  <c r="AF138" i="3"/>
  <c r="AH138" i="3" s="1"/>
  <c r="AE138" i="3"/>
  <c r="AF89" i="3"/>
  <c r="AH89" i="3" s="1"/>
  <c r="AE89" i="3"/>
  <c r="AQ78" i="3"/>
  <c r="AS67" i="3"/>
  <c r="AS78" i="3" s="1"/>
  <c r="AK204" i="3"/>
  <c r="AM186" i="3"/>
  <c r="AM204" i="3" s="1"/>
  <c r="AK275" i="3"/>
  <c r="AM253" i="3"/>
  <c r="AM275" i="3" s="1"/>
  <c r="AF42" i="3"/>
  <c r="AH42" i="3" s="1"/>
  <c r="AE42" i="3"/>
  <c r="AF71" i="3"/>
  <c r="AH71" i="3" s="1"/>
  <c r="AE71" i="3"/>
  <c r="AM108" i="3"/>
  <c r="AM115" i="3" s="1"/>
  <c r="AK115" i="3"/>
  <c r="AF287" i="3"/>
  <c r="AH287" i="3" s="1"/>
  <c r="AE287" i="3"/>
  <c r="AQ136" i="3"/>
  <c r="AS128" i="3"/>
  <c r="AS136" i="3" s="1"/>
  <c r="AF293" i="3"/>
  <c r="AH293" i="3" s="1"/>
  <c r="AE293" i="3"/>
  <c r="AE203" i="3"/>
  <c r="AF203" i="3"/>
  <c r="AH203" i="3" s="1"/>
  <c r="AF86" i="3"/>
  <c r="AH86" i="3" s="1"/>
  <c r="AE86" i="3"/>
  <c r="AF62" i="3"/>
  <c r="AH62" i="3" s="1"/>
  <c r="AE62" i="3"/>
  <c r="AF130" i="3"/>
  <c r="AH130" i="3" s="1"/>
  <c r="AE130" i="3"/>
  <c r="AF279" i="3"/>
  <c r="AH279" i="3" s="1"/>
  <c r="AE279" i="3"/>
  <c r="AF51" i="3"/>
  <c r="AH51" i="3" s="1"/>
  <c r="AE51" i="3"/>
  <c r="AF294" i="3"/>
  <c r="AH294" i="3" s="1"/>
  <c r="AE294" i="3"/>
  <c r="AF72" i="3"/>
  <c r="AH72" i="3" s="1"/>
  <c r="AE72" i="3"/>
  <c r="AF93" i="3"/>
  <c r="AH93" i="3" s="1"/>
  <c r="AE93" i="3"/>
  <c r="AF168" i="3"/>
  <c r="AH168" i="3" s="1"/>
  <c r="AE168" i="3"/>
  <c r="AF207" i="3"/>
  <c r="AH207" i="3" s="1"/>
  <c r="AE207" i="3"/>
  <c r="AE161" i="3"/>
  <c r="AF161" i="3"/>
  <c r="AH161" i="3" s="1"/>
  <c r="AE268" i="3"/>
  <c r="AF268" i="3"/>
  <c r="AH268" i="3" s="1"/>
  <c r="AF145" i="3"/>
  <c r="AH145" i="3" s="1"/>
  <c r="AE145" i="3"/>
  <c r="AQ223" i="3"/>
  <c r="AS215" i="3"/>
  <c r="AS223" i="3" s="1"/>
  <c r="AF160" i="3"/>
  <c r="AH160" i="3" s="1"/>
  <c r="AE160" i="3"/>
  <c r="AQ295" i="3"/>
  <c r="AS290" i="3"/>
  <c r="AS295" i="3" s="1"/>
  <c r="AF206" i="3"/>
  <c r="AH206" i="3" s="1"/>
  <c r="AE206" i="3"/>
  <c r="AC213" i="3"/>
  <c r="AF213" i="3" s="1"/>
  <c r="AE153" i="3"/>
  <c r="AF153" i="3"/>
  <c r="AH153" i="3" s="1"/>
  <c r="AF212" i="3"/>
  <c r="AH212" i="3" s="1"/>
  <c r="AE212" i="3"/>
  <c r="AF49" i="3"/>
  <c r="AH49" i="3" s="1"/>
  <c r="AE49" i="3"/>
  <c r="AF247" i="3"/>
  <c r="AH247" i="3" s="1"/>
  <c r="AE247" i="3"/>
  <c r="AF266" i="3"/>
  <c r="AH266" i="3" s="1"/>
  <c r="AE266" i="3"/>
  <c r="AF189" i="3"/>
  <c r="AH189" i="3" s="1"/>
  <c r="AE189" i="3"/>
  <c r="AF80" i="3"/>
  <c r="AH80" i="3" s="1"/>
  <c r="AC90" i="3"/>
  <c r="AF90" i="3" s="1"/>
  <c r="AE80" i="3"/>
  <c r="AE259" i="3"/>
  <c r="AF259" i="3"/>
  <c r="AH259" i="3" s="1"/>
  <c r="AF261" i="3"/>
  <c r="AH261" i="3" s="1"/>
  <c r="AE261" i="3"/>
  <c r="AE11" i="3"/>
  <c r="AF11" i="3"/>
  <c r="AH11" i="3" s="1"/>
  <c r="AF324" i="3"/>
  <c r="AH324" i="3" s="1"/>
  <c r="AE324" i="3"/>
  <c r="AF198" i="3"/>
  <c r="AH198" i="3" s="1"/>
  <c r="AE198" i="3"/>
  <c r="AF298" i="3"/>
  <c r="AH298" i="3" s="1"/>
  <c r="AE298" i="3"/>
  <c r="AF82" i="3"/>
  <c r="AH82" i="3" s="1"/>
  <c r="AE82" i="3"/>
  <c r="AK149" i="3"/>
  <c r="AM138" i="3"/>
  <c r="AM149" i="3" s="1"/>
  <c r="AK327" i="3"/>
  <c r="AM322" i="3"/>
  <c r="AM327" i="3" s="1"/>
  <c r="AF272" i="3"/>
  <c r="AH272" i="3" s="1"/>
  <c r="AE272" i="3"/>
  <c r="AE209" i="3"/>
  <c r="AF209" i="3"/>
  <c r="AH209" i="3" s="1"/>
  <c r="AF70" i="3"/>
  <c r="AH70" i="3" s="1"/>
  <c r="AE70" i="3"/>
  <c r="AF104" i="3"/>
  <c r="AH104" i="3" s="1"/>
  <c r="AE104" i="3"/>
  <c r="AS117" i="3"/>
  <c r="AS126" i="3" s="1"/>
  <c r="AQ126" i="3"/>
  <c r="AF201" i="3"/>
  <c r="AH201" i="3" s="1"/>
  <c r="AE201" i="3"/>
  <c r="AF231" i="3"/>
  <c r="AH231" i="3" s="1"/>
  <c r="AE231" i="3"/>
  <c r="AQ184" i="3"/>
  <c r="AS173" i="3"/>
  <c r="AS184" i="3" s="1"/>
  <c r="AE208" i="3"/>
  <c r="AF208" i="3"/>
  <c r="AH208" i="3" s="1"/>
  <c r="AE258" i="3"/>
  <c r="AF258" i="3"/>
  <c r="AH258" i="3" s="1"/>
  <c r="AM310" i="3"/>
  <c r="AM320" i="3" s="1"/>
  <c r="AK320" i="3"/>
  <c r="AE195" i="3"/>
  <c r="AF195" i="3"/>
  <c r="AH195" i="3" s="1"/>
  <c r="AE94" i="3"/>
  <c r="AF94" i="3"/>
  <c r="AH94" i="3" s="1"/>
  <c r="AF75" i="3"/>
  <c r="AH75" i="3" s="1"/>
  <c r="AE75" i="3"/>
  <c r="W328" i="3"/>
  <c r="W329" i="3" s="1"/>
  <c r="AF256" i="3"/>
  <c r="AH256" i="3" s="1"/>
  <c r="AE256" i="3"/>
  <c r="AF305" i="3"/>
  <c r="AH305" i="3" s="1"/>
  <c r="AE305" i="3"/>
  <c r="AF241" i="3"/>
  <c r="AH241" i="3" s="1"/>
  <c r="AE241" i="3"/>
  <c r="AF124" i="3"/>
  <c r="AH124" i="3" s="1"/>
  <c r="AE124" i="3"/>
  <c r="AQ149" i="3"/>
  <c r="AS138" i="3"/>
  <c r="AS149" i="3" s="1"/>
  <c r="AF236" i="3"/>
  <c r="AH236" i="3" s="1"/>
  <c r="AE236" i="3"/>
  <c r="AE196" i="3"/>
  <c r="AF196" i="3"/>
  <c r="AH196" i="3" s="1"/>
  <c r="AF68" i="3"/>
  <c r="AH68" i="3" s="1"/>
  <c r="AE68" i="3"/>
  <c r="AE260" i="3"/>
  <c r="AF260" i="3"/>
  <c r="AH260" i="3" s="1"/>
  <c r="AM206" i="3"/>
  <c r="AM213" i="3" s="1"/>
  <c r="AK213" i="3"/>
  <c r="AE109" i="3"/>
  <c r="AF109" i="3"/>
  <c r="AH109" i="3" s="1"/>
  <c r="AE166" i="3"/>
  <c r="AF166" i="3"/>
  <c r="AH166" i="3" s="1"/>
  <c r="AF215" i="3"/>
  <c r="AH215" i="3" s="1"/>
  <c r="AC223" i="3"/>
  <c r="AF223" i="3" s="1"/>
  <c r="AE215" i="3"/>
  <c r="AE283" i="3"/>
  <c r="AF283" i="3"/>
  <c r="AH283" i="3" s="1"/>
  <c r="AF157" i="3"/>
  <c r="AH157" i="3" s="1"/>
  <c r="AE157" i="3"/>
  <c r="AF285" i="3"/>
  <c r="AH285" i="3" s="1"/>
  <c r="AE285" i="3"/>
  <c r="AF170" i="3"/>
  <c r="AH170" i="3" s="1"/>
  <c r="AE170" i="3"/>
  <c r="AF102" i="3"/>
  <c r="AH102" i="3" s="1"/>
  <c r="AE102" i="3"/>
  <c r="AF111" i="3"/>
  <c r="AH111" i="3" s="1"/>
  <c r="AE111" i="3"/>
  <c r="AF227" i="3"/>
  <c r="AH227" i="3" s="1"/>
  <c r="AE227" i="3"/>
  <c r="AF182" i="3"/>
  <c r="AH182" i="3" s="1"/>
  <c r="AE182" i="3"/>
  <c r="AC250" i="3"/>
  <c r="AF250" i="3" s="1"/>
  <c r="AF240" i="3"/>
  <c r="AH240" i="3" s="1"/>
  <c r="AE240" i="3"/>
  <c r="AF63" i="3"/>
  <c r="AH63" i="3" s="1"/>
  <c r="AE63" i="3"/>
  <c r="AF188" i="3"/>
  <c r="AH188" i="3" s="1"/>
  <c r="AE188" i="3"/>
  <c r="AE284" i="3"/>
  <c r="AF284" i="3"/>
  <c r="AH284" i="3" s="1"/>
  <c r="AS151" i="3"/>
  <c r="AS163" i="3" s="1"/>
  <c r="AQ163" i="3"/>
  <c r="AE64" i="3"/>
  <c r="AF64" i="3"/>
  <c r="AH64" i="3" s="1"/>
  <c r="AQ171" i="3"/>
  <c r="AS165" i="3"/>
  <c r="AS171" i="3" s="1"/>
  <c r="AE123" i="3"/>
  <c r="AF123" i="3"/>
  <c r="AH123" i="3" s="1"/>
  <c r="AE314" i="3"/>
  <c r="AF314" i="3"/>
  <c r="AH314" i="3" s="1"/>
  <c r="AF317" i="3"/>
  <c r="AH317" i="3" s="1"/>
  <c r="AE317" i="3"/>
  <c r="AF144" i="3"/>
  <c r="AH144" i="3" s="1"/>
  <c r="AE144" i="3"/>
  <c r="AF101" i="3"/>
  <c r="AH101" i="3" s="1"/>
  <c r="AE101" i="3"/>
  <c r="AF74" i="3"/>
  <c r="AH74" i="3" s="1"/>
  <c r="AE74" i="3"/>
  <c r="Q328" i="3"/>
  <c r="Q329" i="3" s="1"/>
  <c r="AF84" i="3"/>
  <c r="AH84" i="3" s="1"/>
  <c r="AE84" i="3"/>
  <c r="AF179" i="3"/>
  <c r="AH179" i="3" s="1"/>
  <c r="AE179" i="3"/>
  <c r="AE265" i="3"/>
  <c r="AF265" i="3"/>
  <c r="AH265" i="3" s="1"/>
  <c r="AF175" i="3"/>
  <c r="AH175" i="3" s="1"/>
  <c r="AE175" i="3"/>
  <c r="AF100" i="3"/>
  <c r="AH100" i="3" s="1"/>
  <c r="AE100" i="3"/>
  <c r="E328" i="3"/>
  <c r="E329" i="3" s="1"/>
  <c r="AF254" i="3"/>
  <c r="AH254" i="3" s="1"/>
  <c r="AE254" i="3"/>
  <c r="AF87" i="3"/>
  <c r="AH87" i="3" s="1"/>
  <c r="AE87" i="3"/>
  <c r="AF310" i="3"/>
  <c r="AH310" i="3" s="1"/>
  <c r="AE310" i="3"/>
  <c r="AC320" i="3"/>
  <c r="AF320" i="3" s="1"/>
  <c r="AF81" i="3"/>
  <c r="AH81" i="3" s="1"/>
  <c r="AE81" i="3"/>
  <c r="AF110" i="3"/>
  <c r="AH110" i="3" s="1"/>
  <c r="AE110" i="3"/>
  <c r="AE194" i="3"/>
  <c r="AF194" i="3"/>
  <c r="AH194" i="3" s="1"/>
  <c r="AF257" i="3"/>
  <c r="AH257" i="3" s="1"/>
  <c r="AE257" i="3"/>
  <c r="AF178" i="3"/>
  <c r="AH178" i="3" s="1"/>
  <c r="AE178" i="3"/>
  <c r="AF52" i="3"/>
  <c r="AH52" i="3" s="1"/>
  <c r="AE52" i="3"/>
  <c r="AF176" i="3"/>
  <c r="AH176" i="3" s="1"/>
  <c r="AE176" i="3"/>
  <c r="AF273" i="3"/>
  <c r="AH273" i="3" s="1"/>
  <c r="AE273" i="3"/>
  <c r="AF302" i="3"/>
  <c r="AH302" i="3" s="1"/>
  <c r="AE302" i="3"/>
  <c r="AF226" i="3"/>
  <c r="AH226" i="3" s="1"/>
  <c r="AE226" i="3"/>
  <c r="AF140" i="3"/>
  <c r="AH140" i="3" s="1"/>
  <c r="AE140" i="3"/>
  <c r="AF12" i="3"/>
  <c r="AH12" i="3" s="1"/>
  <c r="AE12" i="3"/>
  <c r="AF158" i="3"/>
  <c r="AH158" i="3" s="1"/>
  <c r="AE158" i="3"/>
  <c r="AC184" i="3"/>
  <c r="AF184" i="3" s="1"/>
  <c r="AE173" i="3"/>
  <c r="AF173" i="3"/>
  <c r="AH173" i="3" s="1"/>
  <c r="AK223" i="3"/>
  <c r="AM215" i="3"/>
  <c r="AM223" i="3" s="1"/>
  <c r="AF43" i="3"/>
  <c r="AH43" i="3" s="1"/>
  <c r="AE43" i="3"/>
  <c r="AF192" i="3"/>
  <c r="AH192" i="3" s="1"/>
  <c r="AE192" i="3"/>
  <c r="AQ308" i="3"/>
  <c r="AS297" i="3"/>
  <c r="AS308" i="3" s="1"/>
  <c r="AF85" i="3"/>
  <c r="AH85" i="3" s="1"/>
  <c r="AE85" i="3"/>
  <c r="AF325" i="3"/>
  <c r="AH325" i="3" s="1"/>
  <c r="AE325" i="3"/>
  <c r="AK250" i="3"/>
  <c r="AM240" i="3"/>
  <c r="AM250" i="3" s="1"/>
  <c r="AF146" i="3"/>
  <c r="AH146" i="3" s="1"/>
  <c r="AE146" i="3"/>
  <c r="AF169" i="3"/>
  <c r="AH169" i="3" s="1"/>
  <c r="AE169" i="3"/>
  <c r="AF280" i="3"/>
  <c r="AH280" i="3" s="1"/>
  <c r="AE280" i="3"/>
  <c r="AQ288" i="3"/>
  <c r="AS277" i="3"/>
  <c r="AS288" i="3" s="1"/>
  <c r="AF235" i="3"/>
  <c r="AH235" i="3" s="1"/>
  <c r="AE235" i="3"/>
  <c r="AQ238" i="3"/>
  <c r="AS234" i="3"/>
  <c r="AS238" i="3" s="1"/>
  <c r="AF326" i="3"/>
  <c r="AH326" i="3" s="1"/>
  <c r="AE326" i="3"/>
  <c r="AF99" i="3"/>
  <c r="AH99" i="3" s="1"/>
  <c r="AE99" i="3"/>
  <c r="AE282" i="3"/>
  <c r="AF282" i="3"/>
  <c r="AH282" i="3" s="1"/>
  <c r="AF274" i="3"/>
  <c r="AH274" i="3" s="1"/>
  <c r="AE274" i="3"/>
  <c r="AF183" i="3"/>
  <c r="AH183" i="3" s="1"/>
  <c r="AE183" i="3"/>
  <c r="AF134" i="3"/>
  <c r="AH134" i="3" s="1"/>
  <c r="AE134" i="3"/>
  <c r="AE180" i="3"/>
  <c r="AF180" i="3"/>
  <c r="AH180" i="3" s="1"/>
  <c r="AE181" i="3"/>
  <c r="AF181" i="3"/>
  <c r="AH181" i="3" s="1"/>
  <c r="AE202" i="3"/>
  <c r="AF202" i="3"/>
  <c r="AH202" i="3" s="1"/>
  <c r="AC232" i="3"/>
  <c r="AF232" i="3" s="1"/>
  <c r="AF225" i="3"/>
  <c r="AH225" i="3" s="1"/>
  <c r="AE225" i="3"/>
  <c r="AE301" i="3"/>
  <c r="AF301" i="3"/>
  <c r="AH301" i="3" s="1"/>
  <c r="AF318" i="3"/>
  <c r="AH318" i="3" s="1"/>
  <c r="AE318" i="3"/>
  <c r="AF264" i="3"/>
  <c r="AH264" i="3" s="1"/>
  <c r="AE264" i="3"/>
  <c r="S328" i="3"/>
  <c r="S329" i="3" s="1"/>
  <c r="AK24" i="3"/>
  <c r="AM10" i="3"/>
  <c r="AM24" i="3" s="1"/>
  <c r="AE167" i="3"/>
  <c r="AF167" i="3"/>
  <c r="AH167" i="3" s="1"/>
  <c r="AF228" i="3"/>
  <c r="AH228" i="3" s="1"/>
  <c r="AE228" i="3"/>
  <c r="AF255" i="3"/>
  <c r="AH255" i="3" s="1"/>
  <c r="AE255" i="3"/>
  <c r="AF119" i="3"/>
  <c r="AH119" i="3" s="1"/>
  <c r="AE119" i="3"/>
  <c r="AF58" i="3"/>
  <c r="AH58" i="3" s="1"/>
  <c r="AE58" i="3"/>
  <c r="AF128" i="3"/>
  <c r="AH128" i="3" s="1"/>
  <c r="AE128" i="3"/>
  <c r="AC136" i="3"/>
  <c r="AF136" i="3" s="1"/>
  <c r="AF307" i="3"/>
  <c r="AH307" i="3" s="1"/>
  <c r="AE307" i="3"/>
  <c r="AC295" i="3"/>
  <c r="AF295" i="3" s="1"/>
  <c r="AF290" i="3"/>
  <c r="AH290" i="3" s="1"/>
  <c r="AE290" i="3"/>
  <c r="AE57" i="3"/>
  <c r="AF57" i="3"/>
  <c r="AH57" i="3" s="1"/>
  <c r="AE83" i="3"/>
  <c r="AF83" i="3"/>
  <c r="AH83" i="3" s="1"/>
  <c r="AF222" i="3"/>
  <c r="AH222" i="3" s="1"/>
  <c r="AE222" i="3"/>
  <c r="AF242" i="3"/>
  <c r="AH242" i="3" s="1"/>
  <c r="AE242" i="3"/>
  <c r="AF191" i="3"/>
  <c r="AH191" i="3" s="1"/>
  <c r="AE191" i="3"/>
  <c r="AF141" i="3"/>
  <c r="AH141" i="3" s="1"/>
  <c r="AE141" i="3"/>
  <c r="AK184" i="3"/>
  <c r="AM173" i="3"/>
  <c r="AM184" i="3" s="1"/>
  <c r="AF88" i="3"/>
  <c r="AH88" i="3" s="1"/>
  <c r="AE88" i="3"/>
  <c r="AF59" i="3"/>
  <c r="AH59" i="3" s="1"/>
  <c r="AE59" i="3"/>
  <c r="AF251" i="3"/>
  <c r="AE251" i="3"/>
  <c r="AH251" i="3" s="1"/>
  <c r="AQ204" i="3"/>
  <c r="AS186" i="3"/>
  <c r="AS204" i="3" s="1"/>
  <c r="AF286" i="3"/>
  <c r="AH286" i="3" s="1"/>
  <c r="AE286" i="3"/>
  <c r="AF221" i="3"/>
  <c r="AH221" i="3" s="1"/>
  <c r="AE221" i="3"/>
  <c r="AF165" i="3"/>
  <c r="AH165" i="3" s="1"/>
  <c r="AE165" i="3"/>
  <c r="AC171" i="3"/>
  <c r="AF171" i="3" s="1"/>
  <c r="AE143" i="3"/>
  <c r="AF143" i="3"/>
  <c r="AH143" i="3" s="1"/>
  <c r="AE162" i="3"/>
  <c r="AF162" i="3"/>
  <c r="AH162" i="3" s="1"/>
  <c r="AF303" i="3"/>
  <c r="AH303" i="3" s="1"/>
  <c r="AE303" i="3"/>
  <c r="AK53" i="3"/>
  <c r="AM41" i="3"/>
  <c r="AM53" i="3" s="1"/>
  <c r="AF291" i="3"/>
  <c r="AH291" i="3" s="1"/>
  <c r="AE291" i="3"/>
  <c r="AE270" i="3"/>
  <c r="AF270" i="3"/>
  <c r="AH270" i="3" s="1"/>
  <c r="AC96" i="3"/>
  <c r="AF96" i="3" s="1"/>
  <c r="AF92" i="3"/>
  <c r="AH92" i="3" s="1"/>
  <c r="AE92" i="3"/>
  <c r="AF197" i="3"/>
  <c r="AH197" i="3" s="1"/>
  <c r="AE197" i="3"/>
  <c r="AF193" i="3"/>
  <c r="AH193" i="3" s="1"/>
  <c r="AE193" i="3"/>
  <c r="AC39" i="3"/>
  <c r="AF39" i="3" s="1"/>
  <c r="AF26" i="3"/>
  <c r="AH26" i="3" s="1"/>
  <c r="AE26" i="3"/>
  <c r="AF55" i="3"/>
  <c r="AH55" i="3" s="1"/>
  <c r="AE55" i="3"/>
  <c r="AC65" i="3"/>
  <c r="AF65" i="3" s="1"/>
  <c r="AE148" i="3"/>
  <c r="AF148" i="3"/>
  <c r="AH148" i="3" s="1"/>
  <c r="AK232" i="3"/>
  <c r="AM225" i="3"/>
  <c r="AM232" i="3" s="1"/>
  <c r="AF263" i="3"/>
  <c r="AH263" i="3" s="1"/>
  <c r="AE263" i="3"/>
  <c r="AF133" i="3"/>
  <c r="AH133" i="3" s="1"/>
  <c r="AE133" i="3"/>
  <c r="AF35" i="3"/>
  <c r="AH35" i="3" s="1"/>
  <c r="AE35" i="3"/>
  <c r="AC24" i="3"/>
  <c r="AE10" i="3"/>
  <c r="AF10" i="3"/>
  <c r="AH10" i="3" s="1"/>
  <c r="AF32" i="3"/>
  <c r="AH32" i="3" s="1"/>
  <c r="AE32" i="3"/>
  <c r="AE118" i="3"/>
  <c r="AF118" i="3"/>
  <c r="AH118" i="3" s="1"/>
  <c r="AE19" i="3"/>
  <c r="AF19" i="3"/>
  <c r="AH19" i="3" s="1"/>
  <c r="AF311" i="3"/>
  <c r="AH311" i="3" s="1"/>
  <c r="AE311" i="3"/>
  <c r="AF217" i="3"/>
  <c r="AH217" i="3" s="1"/>
  <c r="AE217" i="3"/>
  <c r="AC163" i="3"/>
  <c r="AF163" i="3" s="1"/>
  <c r="AF151" i="3"/>
  <c r="AH151" i="3" s="1"/>
  <c r="AE151" i="3"/>
  <c r="AF155" i="3"/>
  <c r="AH155" i="3" s="1"/>
  <c r="AE155" i="3"/>
  <c r="AM128" i="3"/>
  <c r="AM136" i="3" s="1"/>
  <c r="AK136" i="3"/>
  <c r="AE154" i="3"/>
  <c r="AF154" i="3"/>
  <c r="AH154" i="3" s="1"/>
  <c r="AK295" i="3"/>
  <c r="AM290" i="3"/>
  <c r="AM295" i="3" s="1"/>
  <c r="AE229" i="3"/>
  <c r="AF229" i="3"/>
  <c r="AH229" i="3" s="1"/>
  <c r="AF120" i="3"/>
  <c r="AH120" i="3" s="1"/>
  <c r="AE120" i="3"/>
  <c r="AE50" i="3"/>
  <c r="AF50" i="3"/>
  <c r="AH50" i="3" s="1"/>
  <c r="AF312" i="3"/>
  <c r="AH312" i="3" s="1"/>
  <c r="AE312" i="3"/>
  <c r="AF323" i="3"/>
  <c r="AH323" i="3" s="1"/>
  <c r="AE323" i="3"/>
  <c r="AF131" i="3"/>
  <c r="AH131" i="3" s="1"/>
  <c r="AE131" i="3"/>
  <c r="AF33" i="3"/>
  <c r="AH33" i="3" s="1"/>
  <c r="AE33" i="3"/>
  <c r="AQ90" i="3"/>
  <c r="AS80" i="3"/>
  <c r="AS90" i="3" s="1"/>
  <c r="AE248" i="3"/>
  <c r="AF248" i="3"/>
  <c r="AH248" i="3" s="1"/>
  <c r="AF262" i="3"/>
  <c r="AH262" i="3" s="1"/>
  <c r="AE262" i="3"/>
  <c r="AF292" i="3"/>
  <c r="AH292" i="3" s="1"/>
  <c r="AE292" i="3"/>
  <c r="AF177" i="3"/>
  <c r="AH177" i="3" s="1"/>
  <c r="AE177" i="3"/>
  <c r="AF103" i="3"/>
  <c r="AH103" i="3" s="1"/>
  <c r="AE103" i="3"/>
  <c r="AQ39" i="3"/>
  <c r="AS26" i="3"/>
  <c r="AS39" i="3" s="1"/>
  <c r="AE147" i="3"/>
  <c r="AF147" i="3"/>
  <c r="AH147" i="3" s="1"/>
  <c r="AQ106" i="3"/>
  <c r="AS98" i="3"/>
  <c r="AS106" i="3" s="1"/>
  <c r="AF278" i="3"/>
  <c r="AH278" i="3" s="1"/>
  <c r="AE278" i="3"/>
  <c r="AC288" i="3"/>
  <c r="AF288" i="3" s="1"/>
  <c r="AF277" i="3"/>
  <c r="AH277" i="3" s="1"/>
  <c r="AE277" i="3"/>
  <c r="AM165" i="3"/>
  <c r="AM171" i="3" s="1"/>
  <c r="AK171" i="3"/>
  <c r="AF46" i="3"/>
  <c r="AH46" i="3" s="1"/>
  <c r="AE46" i="3"/>
  <c r="AF27" i="3"/>
  <c r="AH27" i="3" s="1"/>
  <c r="AE27" i="3"/>
  <c r="AF174" i="3"/>
  <c r="AH174" i="3" s="1"/>
  <c r="AE174" i="3"/>
  <c r="AF38" i="3"/>
  <c r="AH38" i="3" s="1"/>
  <c r="AE38" i="3"/>
  <c r="AE96" i="3" l="1"/>
  <c r="AQ328" i="3"/>
  <c r="AH171" i="3"/>
  <c r="I329" i="3"/>
  <c r="AC329" i="3" s="1"/>
  <c r="AS328" i="3"/>
  <c r="AE24" i="3"/>
  <c r="AE65" i="3"/>
  <c r="AE320" i="3"/>
  <c r="AH126" i="3"/>
  <c r="AE223" i="3"/>
  <c r="AC328" i="3"/>
  <c r="AF328" i="3" s="1"/>
  <c r="AF24" i="3"/>
  <c r="AH213" i="3"/>
  <c r="AE115" i="3"/>
  <c r="AH327" i="3"/>
  <c r="AE126" i="3"/>
  <c r="AH204" i="3"/>
  <c r="AE78" i="3"/>
  <c r="AH238" i="3"/>
  <c r="AE53" i="3"/>
  <c r="AH65" i="3"/>
  <c r="AH320" i="3"/>
  <c r="AH90" i="3"/>
  <c r="AH308" i="3"/>
  <c r="AH53" i="3"/>
  <c r="AE163" i="3"/>
  <c r="AE295" i="3"/>
  <c r="AE232" i="3"/>
  <c r="AH223" i="3"/>
  <c r="AE149" i="3"/>
  <c r="AH78" i="3"/>
  <c r="AH163" i="3"/>
  <c r="AE39" i="3"/>
  <c r="AE171" i="3"/>
  <c r="AH232" i="3"/>
  <c r="AH184" i="3"/>
  <c r="AH149" i="3"/>
  <c r="AE275" i="3"/>
  <c r="AE288" i="3"/>
  <c r="AH39" i="3"/>
  <c r="AH295" i="3"/>
  <c r="AE136" i="3"/>
  <c r="AE184" i="3"/>
  <c r="AE250" i="3"/>
  <c r="AH275" i="3"/>
  <c r="AH115" i="3"/>
  <c r="AE308" i="3"/>
  <c r="AE204" i="3"/>
  <c r="AH288" i="3"/>
  <c r="AH24" i="3"/>
  <c r="AH136" i="3"/>
  <c r="AM328" i="3"/>
  <c r="AH250" i="3"/>
  <c r="AE106" i="3"/>
  <c r="AH96" i="3"/>
  <c r="AK328" i="3"/>
  <c r="AE90" i="3"/>
  <c r="AE213" i="3"/>
  <c r="AH106" i="3"/>
  <c r="AE327" i="3"/>
  <c r="AE238" i="3"/>
  <c r="AE328" i="3" l="1"/>
  <c r="AE329" i="3" s="1"/>
  <c r="AH328" i="3"/>
  <c r="F324" i="1" l="1"/>
  <c r="E324" i="1"/>
  <c r="D324" i="1"/>
  <c r="C324" i="1"/>
  <c r="F317" i="1"/>
  <c r="E317" i="1"/>
  <c r="D317" i="1"/>
  <c r="C317" i="1"/>
  <c r="F305" i="1"/>
  <c r="E305" i="1"/>
  <c r="D305" i="1"/>
  <c r="C305" i="1"/>
  <c r="F292" i="1"/>
  <c r="E292" i="1"/>
  <c r="D292" i="1"/>
  <c r="C292" i="1"/>
  <c r="F285" i="1"/>
  <c r="E285" i="1"/>
  <c r="D285" i="1"/>
  <c r="C285" i="1"/>
  <c r="F272" i="1"/>
  <c r="E272" i="1"/>
  <c r="D272" i="1"/>
  <c r="C272" i="1"/>
  <c r="F247" i="1"/>
  <c r="E247" i="1"/>
  <c r="D247" i="1"/>
  <c r="C247" i="1"/>
  <c r="F235" i="1"/>
  <c r="E235" i="1"/>
  <c r="D235" i="1"/>
  <c r="C235" i="1"/>
  <c r="F229" i="1"/>
  <c r="E229" i="1"/>
  <c r="D229" i="1"/>
  <c r="C229" i="1"/>
  <c r="F220" i="1"/>
  <c r="E220" i="1"/>
  <c r="D220" i="1"/>
  <c r="C220" i="1"/>
  <c r="F210" i="1"/>
  <c r="E210" i="1"/>
  <c r="D210" i="1"/>
  <c r="C210" i="1"/>
  <c r="F201" i="1"/>
  <c r="E201" i="1"/>
  <c r="D201" i="1"/>
  <c r="C201" i="1"/>
  <c r="F181" i="1"/>
  <c r="E181" i="1"/>
  <c r="D181" i="1"/>
  <c r="C181" i="1"/>
  <c r="F168" i="1"/>
  <c r="E168" i="1"/>
  <c r="D168" i="1"/>
  <c r="C168" i="1"/>
  <c r="F160" i="1"/>
  <c r="E160" i="1"/>
  <c r="D160" i="1"/>
  <c r="C160" i="1"/>
  <c r="F146" i="1"/>
  <c r="E146" i="1"/>
  <c r="D146" i="1"/>
  <c r="C146" i="1"/>
  <c r="F133" i="1"/>
  <c r="E133" i="1"/>
  <c r="D133" i="1"/>
  <c r="C133" i="1"/>
  <c r="F123" i="1"/>
  <c r="E123" i="1"/>
  <c r="D123" i="1"/>
  <c r="C123" i="1"/>
  <c r="F112" i="1"/>
  <c r="E112" i="1"/>
  <c r="D112" i="1"/>
  <c r="C112" i="1"/>
  <c r="F103" i="1"/>
  <c r="E103" i="1"/>
  <c r="D103" i="1"/>
  <c r="C103" i="1"/>
  <c r="F93" i="1"/>
  <c r="E93" i="1"/>
  <c r="D93" i="1"/>
  <c r="C93" i="1"/>
  <c r="F87" i="1"/>
  <c r="E87" i="1"/>
  <c r="D87" i="1"/>
  <c r="C87" i="1"/>
  <c r="F75" i="1"/>
  <c r="E75" i="1"/>
  <c r="D75" i="1"/>
  <c r="C75" i="1"/>
  <c r="F62" i="1"/>
  <c r="E62" i="1"/>
  <c r="D62" i="1"/>
  <c r="C62" i="1"/>
  <c r="F50" i="1"/>
  <c r="E50" i="1"/>
  <c r="D50" i="1"/>
  <c r="C50" i="1"/>
  <c r="F36" i="1"/>
  <c r="E36" i="1"/>
  <c r="D36" i="1"/>
  <c r="C36" i="1"/>
  <c r="F21" i="1"/>
  <c r="E21" i="1"/>
  <c r="D21" i="1"/>
  <c r="D325" i="1" s="1"/>
  <c r="C21" i="1"/>
  <c r="F325" i="1" l="1"/>
  <c r="C325" i="1"/>
  <c r="E325" i="1"/>
  <c r="AB324" i="1"/>
  <c r="X324" i="1"/>
  <c r="T324" i="1"/>
  <c r="P324" i="1"/>
  <c r="L324" i="1"/>
  <c r="H324" i="1"/>
  <c r="AB317" i="1"/>
  <c r="X317" i="1"/>
  <c r="T317" i="1"/>
  <c r="P317" i="1"/>
  <c r="L317" i="1"/>
  <c r="H317" i="1"/>
  <c r="AB305" i="1"/>
  <c r="X305" i="1"/>
  <c r="T305" i="1"/>
  <c r="P305" i="1"/>
  <c r="L305" i="1"/>
  <c r="H305" i="1"/>
  <c r="AB292" i="1"/>
  <c r="X292" i="1"/>
  <c r="T292" i="1"/>
  <c r="P292" i="1"/>
  <c r="L292" i="1"/>
  <c r="H292" i="1"/>
  <c r="AB285" i="1"/>
  <c r="X285" i="1"/>
  <c r="T285" i="1"/>
  <c r="P285" i="1"/>
  <c r="L285" i="1"/>
  <c r="H285" i="1"/>
  <c r="AB272" i="1"/>
  <c r="X272" i="1"/>
  <c r="T272" i="1"/>
  <c r="P272" i="1"/>
  <c r="L272" i="1"/>
  <c r="H272" i="1"/>
  <c r="AB247" i="1"/>
  <c r="X247" i="1"/>
  <c r="T247" i="1"/>
  <c r="P247" i="1"/>
  <c r="L247" i="1"/>
  <c r="H247" i="1"/>
  <c r="AB235" i="1"/>
  <c r="X235" i="1"/>
  <c r="T235" i="1"/>
  <c r="P235" i="1"/>
  <c r="L235" i="1"/>
  <c r="H235" i="1"/>
  <c r="AB229" i="1"/>
  <c r="X229" i="1"/>
  <c r="T229" i="1"/>
  <c r="P229" i="1"/>
  <c r="L229" i="1"/>
  <c r="H229" i="1"/>
  <c r="AB220" i="1"/>
  <c r="X220" i="1"/>
  <c r="T220" i="1"/>
  <c r="P220" i="1"/>
  <c r="L220" i="1"/>
  <c r="H220" i="1"/>
  <c r="AB210" i="1"/>
  <c r="X210" i="1"/>
  <c r="T210" i="1"/>
  <c r="P210" i="1"/>
  <c r="L210" i="1"/>
  <c r="H210" i="1"/>
  <c r="AB201" i="1"/>
  <c r="X201" i="1"/>
  <c r="T201" i="1"/>
  <c r="P201" i="1"/>
  <c r="L201" i="1"/>
  <c r="H201" i="1"/>
  <c r="AB181" i="1"/>
  <c r="X181" i="1"/>
  <c r="T181" i="1"/>
  <c r="P181" i="1"/>
  <c r="L181" i="1"/>
  <c r="H181" i="1"/>
  <c r="AB168" i="1"/>
  <c r="X168" i="1"/>
  <c r="T168" i="1"/>
  <c r="P168" i="1"/>
  <c r="L168" i="1"/>
  <c r="H168" i="1"/>
  <c r="AB160" i="1"/>
  <c r="X160" i="1"/>
  <c r="T160" i="1"/>
  <c r="P160" i="1"/>
  <c r="L160" i="1"/>
  <c r="H160" i="1"/>
  <c r="AB146" i="1"/>
  <c r="X146" i="1"/>
  <c r="T146" i="1"/>
  <c r="P146" i="1"/>
  <c r="L146" i="1"/>
  <c r="H146" i="1"/>
  <c r="AB133" i="1"/>
  <c r="X133" i="1"/>
  <c r="T133" i="1"/>
  <c r="P133" i="1"/>
  <c r="L133" i="1"/>
  <c r="H133" i="1"/>
  <c r="AB123" i="1"/>
  <c r="X123" i="1"/>
  <c r="T123" i="1"/>
  <c r="P123" i="1"/>
  <c r="L123" i="1"/>
  <c r="H123" i="1"/>
  <c r="AB112" i="1"/>
  <c r="X112" i="1"/>
  <c r="T112" i="1"/>
  <c r="P112" i="1"/>
  <c r="L112" i="1"/>
  <c r="H112" i="1"/>
  <c r="AB103" i="1"/>
  <c r="X103" i="1"/>
  <c r="T103" i="1"/>
  <c r="P103" i="1"/>
  <c r="L103" i="1"/>
  <c r="H103" i="1"/>
  <c r="AB93" i="1"/>
  <c r="X93" i="1"/>
  <c r="T93" i="1"/>
  <c r="P93" i="1"/>
  <c r="L93" i="1"/>
  <c r="H93" i="1"/>
  <c r="AB87" i="1"/>
  <c r="X87" i="1"/>
  <c r="T87" i="1"/>
  <c r="P87" i="1"/>
  <c r="L87" i="1"/>
  <c r="H87" i="1"/>
  <c r="AB75" i="1"/>
  <c r="X75" i="1"/>
  <c r="T75" i="1"/>
  <c r="P75" i="1"/>
  <c r="L75" i="1"/>
  <c r="H75" i="1"/>
  <c r="AB62" i="1"/>
  <c r="X62" i="1"/>
  <c r="T62" i="1"/>
  <c r="P62" i="1"/>
  <c r="L62" i="1"/>
  <c r="H62" i="1"/>
  <c r="AB50" i="1"/>
  <c r="X50" i="1"/>
  <c r="T50" i="1"/>
  <c r="P50" i="1"/>
  <c r="L50" i="1"/>
  <c r="H50" i="1"/>
  <c r="AB36" i="1"/>
  <c r="X36" i="1"/>
  <c r="T36" i="1"/>
  <c r="P36" i="1"/>
  <c r="L36" i="1"/>
  <c r="H36" i="1"/>
  <c r="AB21" i="1"/>
  <c r="X21" i="1"/>
  <c r="T21" i="1"/>
  <c r="P21" i="1"/>
  <c r="L21" i="1"/>
  <c r="H21" i="1"/>
  <c r="P325" i="1" l="1"/>
  <c r="X325" i="1"/>
  <c r="Y325" i="1"/>
  <c r="H325" i="1"/>
  <c r="L325" i="1"/>
  <c r="T325" i="1"/>
  <c r="AB325" i="1"/>
  <c r="AU21" i="1"/>
  <c r="AU36" i="1"/>
  <c r="AU50" i="1"/>
  <c r="AU62" i="1"/>
  <c r="AU75" i="1"/>
  <c r="AU87" i="1"/>
  <c r="AU93" i="1"/>
  <c r="AU103" i="1"/>
  <c r="AU112" i="1"/>
  <c r="AU123" i="1"/>
  <c r="AU133" i="1"/>
  <c r="AU146" i="1"/>
  <c r="AU160" i="1"/>
  <c r="AU168" i="1"/>
  <c r="AU181" i="1"/>
  <c r="AU201" i="1"/>
  <c r="AU210" i="1"/>
  <c r="AU220" i="1"/>
  <c r="AU229" i="1"/>
  <c r="AU235" i="1"/>
  <c r="AU247" i="1"/>
  <c r="AU272" i="1"/>
  <c r="AU285" i="1"/>
  <c r="AU292" i="1"/>
  <c r="AU305" i="1"/>
  <c r="AU317" i="1"/>
  <c r="AU324" i="1"/>
  <c r="AS325" i="1" l="1"/>
  <c r="AU325" i="1"/>
  <c r="AJ235" i="3" l="1"/>
  <c r="AJ23" i="3"/>
  <c r="AJ42" i="3"/>
  <c r="AJ177" i="3"/>
  <c r="AJ19" i="3"/>
  <c r="AJ247" i="3"/>
  <c r="AJ228" i="3"/>
  <c r="AJ243" i="3"/>
  <c r="AJ208" i="3"/>
  <c r="AJ167" i="3"/>
  <c r="AJ270" i="3"/>
  <c r="AJ181" i="3"/>
  <c r="AJ178" i="3"/>
  <c r="AJ17" i="3"/>
  <c r="AJ46" i="3"/>
  <c r="AJ35" i="3"/>
  <c r="AJ75" i="3"/>
  <c r="AJ197" i="3"/>
  <c r="AJ33" i="3"/>
  <c r="AJ301" i="3"/>
  <c r="AJ284" i="3"/>
  <c r="AJ71" i="3"/>
  <c r="AJ145" i="3"/>
  <c r="AJ316" i="3"/>
  <c r="AJ34" i="3"/>
  <c r="AJ294" i="3"/>
  <c r="AJ230" i="3"/>
  <c r="AJ63" i="3"/>
  <c r="AJ120" i="3"/>
  <c r="AJ86" i="3"/>
  <c r="AJ313" i="3"/>
  <c r="AJ140" i="3"/>
  <c r="AJ246" i="3"/>
  <c r="AJ216" i="3"/>
  <c r="AJ38" i="3"/>
  <c r="AJ303" i="3"/>
  <c r="AJ218" i="3"/>
  <c r="AJ76" i="3"/>
  <c r="AJ133" i="3"/>
  <c r="AJ134" i="3"/>
  <c r="AJ212" i="3"/>
  <c r="AJ52" i="3"/>
  <c r="AJ201" i="3"/>
  <c r="AJ286" i="3"/>
  <c r="AJ161" i="3"/>
  <c r="AJ62" i="3"/>
  <c r="AJ229" i="3"/>
  <c r="AJ68" i="3"/>
  <c r="AJ77" i="3"/>
  <c r="AJ272" i="3"/>
  <c r="AJ83" i="3"/>
  <c r="AJ118" i="3"/>
  <c r="AJ306" i="3"/>
  <c r="AJ319" i="3"/>
  <c r="AJ69" i="3"/>
  <c r="AJ193" i="3"/>
  <c r="AJ299" i="3"/>
  <c r="AJ18" i="3"/>
  <c r="AJ16" i="3"/>
  <c r="AJ32" i="3"/>
  <c r="AJ305" i="3"/>
  <c r="AJ291" i="3"/>
  <c r="AJ325" i="3"/>
  <c r="AJ102" i="3"/>
  <c r="AJ175" i="3"/>
  <c r="AJ307" i="3"/>
  <c r="AJ217" i="3"/>
  <c r="AJ283" i="3"/>
  <c r="AJ61" i="3"/>
  <c r="AJ207" i="3"/>
  <c r="AJ266" i="3"/>
  <c r="AJ187" i="3"/>
  <c r="AJ29" i="3"/>
  <c r="AJ198" i="3"/>
  <c r="AJ285" i="3"/>
  <c r="AJ156" i="3"/>
  <c r="AJ31" i="3"/>
  <c r="AJ58" i="3"/>
  <c r="AJ15" i="3"/>
  <c r="AJ158" i="3"/>
  <c r="AJ144" i="3"/>
  <c r="AJ209" i="3"/>
  <c r="AJ28" i="3"/>
  <c r="AJ259" i="3"/>
  <c r="AJ189" i="3"/>
  <c r="AJ176" i="3"/>
  <c r="AJ292" i="3"/>
  <c r="AJ263" i="3"/>
  <c r="AJ121" i="3"/>
  <c r="AJ248" i="3"/>
  <c r="AJ153" i="3"/>
  <c r="AJ141" i="3"/>
  <c r="AJ324" i="3"/>
  <c r="AJ154" i="3"/>
  <c r="AJ281" i="3"/>
  <c r="AJ190" i="3"/>
  <c r="AJ100" i="3"/>
  <c r="AJ192" i="3"/>
  <c r="AJ70" i="3"/>
  <c r="AJ44" i="3"/>
  <c r="AJ123" i="3"/>
  <c r="AJ85" i="3"/>
  <c r="AJ95" i="3"/>
  <c r="AJ73" i="3"/>
  <c r="AJ254" i="3"/>
  <c r="AJ30" i="3"/>
  <c r="AJ315" i="3"/>
  <c r="AJ200" i="3"/>
  <c r="AJ88" i="3"/>
  <c r="AJ60" i="3"/>
  <c r="AJ269" i="3"/>
  <c r="AJ326" i="3"/>
  <c r="AJ99" i="3"/>
  <c r="AJ264" i="3"/>
  <c r="AJ169" i="3"/>
  <c r="AJ82" i="3"/>
  <c r="AJ251" i="3"/>
  <c r="AJ267" i="3"/>
  <c r="AJ94" i="3"/>
  <c r="AJ143" i="3"/>
  <c r="AJ45" i="3"/>
  <c r="AJ256" i="3"/>
  <c r="AJ166" i="3"/>
  <c r="AJ302" i="3"/>
  <c r="AJ241" i="3"/>
  <c r="AJ122" i="3"/>
  <c r="AJ124" i="3"/>
  <c r="AJ244" i="3"/>
  <c r="AJ132" i="3"/>
  <c r="AJ51" i="3"/>
  <c r="AJ104" i="3"/>
  <c r="AJ188" i="3"/>
  <c r="AJ279" i="3"/>
  <c r="AJ129" i="3"/>
  <c r="AJ227" i="3"/>
  <c r="AJ12" i="3"/>
  <c r="AJ111" i="3"/>
  <c r="AJ130" i="3"/>
  <c r="AJ49" i="3"/>
  <c r="AJ36" i="3"/>
  <c r="AJ304" i="3"/>
  <c r="AJ21" i="3"/>
  <c r="AJ59" i="3"/>
  <c r="AJ50" i="3"/>
  <c r="AJ249" i="3"/>
  <c r="AJ37" i="3"/>
  <c r="AJ194" i="3"/>
  <c r="AJ196" i="3"/>
  <c r="AJ317" i="3"/>
  <c r="AJ43" i="3"/>
  <c r="AJ262" i="3"/>
  <c r="AJ211" i="3"/>
  <c r="AJ265" i="3"/>
  <c r="AJ260" i="3"/>
  <c r="AJ27" i="3"/>
  <c r="AJ22" i="3"/>
  <c r="AJ202" i="3"/>
  <c r="AJ231" i="3"/>
  <c r="AJ278" i="3"/>
  <c r="AJ271" i="3"/>
  <c r="AJ125" i="3"/>
  <c r="AJ210" i="3"/>
  <c r="AJ87" i="3"/>
  <c r="AJ148" i="3"/>
  <c r="AJ273" i="3"/>
  <c r="AJ152" i="3"/>
  <c r="AJ280" i="3"/>
  <c r="AJ160" i="3"/>
  <c r="AJ255" i="3"/>
  <c r="AJ183" i="3"/>
  <c r="AJ274" i="3"/>
  <c r="AJ72" i="3"/>
  <c r="AJ182" i="3"/>
  <c r="AJ298" i="3"/>
  <c r="AJ110" i="3"/>
  <c r="AJ258" i="3"/>
  <c r="AJ157" i="3"/>
  <c r="AJ312" i="3"/>
  <c r="AJ203" i="3"/>
  <c r="AJ220" i="3"/>
  <c r="AJ168" i="3"/>
  <c r="AJ199" i="3"/>
  <c r="AJ257" i="3"/>
  <c r="AJ113" i="3"/>
  <c r="AJ14" i="3"/>
  <c r="AJ287" i="3"/>
  <c r="AJ147" i="3"/>
  <c r="AJ103" i="3"/>
  <c r="AJ300" i="3"/>
  <c r="AJ57" i="3"/>
  <c r="AJ142" i="3"/>
  <c r="AJ101" i="3"/>
  <c r="AJ135" i="3"/>
  <c r="AJ219" i="3"/>
  <c r="AJ56" i="3"/>
  <c r="AJ195" i="3"/>
  <c r="AJ159" i="3"/>
  <c r="AJ114" i="3"/>
  <c r="AJ81" i="3"/>
  <c r="AJ191" i="3"/>
  <c r="AJ174" i="3"/>
  <c r="AJ93" i="3"/>
  <c r="AJ89" i="3"/>
  <c r="AJ237" i="3"/>
  <c r="AJ261" i="3"/>
  <c r="AJ131" i="3"/>
  <c r="AJ139" i="3"/>
  <c r="AJ318" i="3"/>
  <c r="AJ112" i="3"/>
  <c r="AJ245" i="3"/>
  <c r="AJ155" i="3"/>
  <c r="AJ179" i="3"/>
  <c r="AJ282" i="3"/>
  <c r="AJ242" i="3"/>
  <c r="AJ84" i="3"/>
  <c r="AJ180" i="3"/>
  <c r="AJ323" i="3"/>
  <c r="AJ221" i="3"/>
  <c r="AJ74" i="3"/>
  <c r="AJ105" i="3"/>
  <c r="AJ162" i="3"/>
  <c r="AJ314" i="3"/>
  <c r="AJ170" i="3"/>
  <c r="AJ64" i="3"/>
  <c r="AJ222" i="3"/>
  <c r="AJ48" i="3"/>
  <c r="AJ146" i="3"/>
  <c r="AJ47" i="3"/>
  <c r="AJ119" i="3"/>
  <c r="AJ13" i="3"/>
  <c r="AJ20" i="3"/>
  <c r="AJ268" i="3" l="1"/>
  <c r="AJ109" i="3"/>
  <c r="AJ10" i="3"/>
  <c r="AJ225" i="3"/>
  <c r="AJ108" i="3"/>
  <c r="AJ290" i="3"/>
  <c r="AJ234" i="3"/>
  <c r="AJ11" i="3"/>
  <c r="AJ226" i="3"/>
  <c r="AJ311" i="3"/>
  <c r="AJ236" i="3"/>
  <c r="AJ293" i="3"/>
  <c r="AJ310" i="3"/>
  <c r="AI115" i="3" l="1"/>
  <c r="AI232" i="3"/>
  <c r="AI327" i="3"/>
  <c r="AJ322" i="3"/>
  <c r="AI163" i="3"/>
  <c r="AJ151" i="3"/>
  <c r="AI204" i="3"/>
  <c r="AJ186" i="3"/>
  <c r="AI136" i="3"/>
  <c r="AJ128" i="3"/>
  <c r="AJ238" i="3"/>
  <c r="AI78" i="3"/>
  <c r="AJ67" i="3"/>
  <c r="AI275" i="3"/>
  <c r="AJ253" i="3"/>
  <c r="AI213" i="3"/>
  <c r="AJ206" i="3"/>
  <c r="AI320" i="3"/>
  <c r="AI126" i="3"/>
  <c r="AJ117" i="3"/>
  <c r="AI90" i="3"/>
  <c r="AJ80" i="3"/>
  <c r="AI65" i="3"/>
  <c r="AJ55" i="3"/>
  <c r="AI184" i="3"/>
  <c r="AJ173" i="3"/>
  <c r="AJ115" i="3"/>
  <c r="AI250" i="3"/>
  <c r="AJ240" i="3"/>
  <c r="AI171" i="3"/>
  <c r="AJ165" i="3"/>
  <c r="AI96" i="3"/>
  <c r="AJ92" i="3"/>
  <c r="AI223" i="3"/>
  <c r="AJ215" i="3"/>
  <c r="AJ24" i="3"/>
  <c r="AJ320" i="3"/>
  <c r="AI308" i="3"/>
  <c r="AJ297" i="3"/>
  <c r="AI295" i="3"/>
  <c r="AI238" i="3"/>
  <c r="AI24" i="3"/>
  <c r="AI106" i="3"/>
  <c r="AJ98" i="3"/>
  <c r="AI288" i="3"/>
  <c r="AJ277" i="3"/>
  <c r="AI39" i="3"/>
  <c r="AJ26" i="3"/>
  <c r="AI149" i="3"/>
  <c r="AJ138" i="3"/>
  <c r="AI53" i="3"/>
  <c r="AJ41" i="3"/>
  <c r="AJ295" i="3"/>
  <c r="AJ232" i="3"/>
  <c r="AJ126" i="3" l="1"/>
  <c r="AJ223" i="3"/>
  <c r="AJ184" i="3"/>
  <c r="AJ275" i="3"/>
  <c r="AJ204" i="3"/>
  <c r="AJ136" i="3"/>
  <c r="AJ96" i="3"/>
  <c r="AJ163" i="3"/>
  <c r="AJ308" i="3"/>
  <c r="AJ65" i="3"/>
  <c r="AJ78" i="3"/>
  <c r="AJ288" i="3"/>
  <c r="AJ213" i="3"/>
  <c r="AJ149" i="3"/>
  <c r="AJ39" i="3"/>
  <c r="AJ250" i="3"/>
  <c r="AJ90" i="3"/>
  <c r="AJ327" i="3"/>
  <c r="AJ53" i="3"/>
  <c r="AJ106" i="3"/>
  <c r="AJ171" i="3"/>
  <c r="AI328" i="3"/>
  <c r="AJ328" i="3" l="1"/>
</calcChain>
</file>

<file path=xl/sharedStrings.xml><?xml version="1.0" encoding="utf-8"?>
<sst xmlns="http://schemas.openxmlformats.org/spreadsheetml/2006/main" count="820" uniqueCount="456">
  <si>
    <t>Общини</t>
  </si>
  <si>
    <t>2а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</si>
  <si>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</si>
  <si>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</si>
  <si>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</si>
  <si>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</si>
  <si>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</si>
  <si>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</si>
  <si>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</si>
  <si>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</si>
  <si>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</si>
  <si>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</si>
  <si>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</si>
  <si>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</si>
  <si>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</si>
  <si>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</si>
  <si>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</si>
  <si>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</si>
  <si>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</si>
  <si>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</si>
  <si>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</si>
  <si>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</si>
  <si>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</si>
  <si>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</si>
  <si>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</si>
  <si>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</si>
  <si>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</si>
  <si>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</si>
  <si>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</si>
  <si>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</si>
  <si>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</si>
  <si>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</si>
  <si>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</si>
  <si>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</si>
  <si>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</si>
  <si>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</si>
  <si>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</si>
  <si>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</si>
  <si>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</si>
  <si>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</si>
  <si>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</si>
  <si>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</si>
  <si>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</si>
  <si>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</si>
  <si>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</si>
  <si>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</si>
  <si>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</si>
  <si>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</si>
  <si>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</si>
  <si>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</si>
  <si>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</si>
  <si>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</si>
  <si>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</si>
  <si>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</si>
  <si>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</si>
  <si>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</si>
  <si>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</si>
  <si>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</si>
  <si>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</si>
  <si>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</si>
  <si>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</si>
  <si>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</si>
  <si>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</si>
  <si>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</si>
  <si>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село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</si>
  <si>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</si>
  <si>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</si>
  <si>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</si>
  <si>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</si>
  <si>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</si>
  <si>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</si>
  <si>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</si>
  <si>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</si>
  <si>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</si>
  <si>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</si>
  <si>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</si>
  <si>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</si>
  <si>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</si>
  <si>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</si>
  <si>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</si>
  <si>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</si>
  <si>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</si>
  <si>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</si>
  <si>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</si>
  <si>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</si>
  <si>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</si>
  <si>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</si>
  <si>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</si>
  <si>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</si>
  <si>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</si>
  <si>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</si>
  <si>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</si>
  <si>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</si>
  <si>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</si>
  <si>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</si>
  <si>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</si>
  <si>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</si>
  <si>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</si>
  <si>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</si>
  <si>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</si>
  <si>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</si>
  <si>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</si>
  <si>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</si>
  <si>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</si>
  <si>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</si>
  <si>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</si>
  <si>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</si>
  <si>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</si>
  <si>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</si>
  <si>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</si>
  <si>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</si>
  <si>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</si>
  <si>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</si>
  <si>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</si>
  <si>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</si>
  <si>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</si>
  <si>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</si>
  <si>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</si>
  <si>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</si>
  <si>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</si>
  <si>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</si>
  <si>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</si>
  <si>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</si>
  <si>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</si>
  <si>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</si>
  <si>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</si>
  <si>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</si>
  <si>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</si>
  <si>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</si>
  <si>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</si>
  <si>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</si>
  <si>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</si>
  <si>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</si>
  <si>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</si>
  <si>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</si>
  <si>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</si>
  <si>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</si>
  <si>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</si>
  <si>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</si>
  <si>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</si>
  <si>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</si>
  <si>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</si>
  <si>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</si>
  <si>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</si>
  <si>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</si>
  <si>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</si>
  <si>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</si>
  <si>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</si>
  <si>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</si>
  <si>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</si>
  <si>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</si>
  <si>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</si>
  <si>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</si>
  <si>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</si>
  <si>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</si>
  <si>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</si>
  <si>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</si>
  <si>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</si>
  <si>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</si>
  <si>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</si>
  <si>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</si>
  <si>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</si>
  <si>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</si>
  <si>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</si>
  <si>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</si>
  <si>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</si>
  <si>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</si>
  <si>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</si>
  <si>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</si>
  <si>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</si>
  <si>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„Mарица”</t>
  </si>
  <si>
    <t>Перущица</t>
  </si>
  <si>
    <t>Пловдив</t>
  </si>
  <si>
    <t>Първомай</t>
  </si>
  <si>
    <t>Pаковски</t>
  </si>
  <si>
    <t>„Pодопи”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</si>
  <si>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</si>
  <si>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</si>
  <si>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</si>
  <si>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</si>
  <si>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</si>
  <si>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</si>
  <si>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</si>
  <si>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</si>
  <si>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</si>
  <si>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</si>
  <si>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</si>
  <si>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</si>
  <si>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</si>
  <si>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</si>
  <si>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</si>
  <si>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</si>
  <si>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</si>
  <si>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могили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</si>
  <si>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</si>
  <si>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</si>
  <si>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</si>
  <si>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</si>
  <si>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</si>
  <si>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</si>
  <si>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</si>
  <si>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</si>
  <si>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</si>
  <si>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</si>
  <si>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</si>
  <si>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</si>
  <si>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</si>
  <si>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</si>
  <si>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</si>
  <si>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</si>
  <si>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</si>
  <si>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</si>
  <si>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</si>
  <si>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</si>
  <si>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</si>
  <si>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</si>
  <si>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</si>
  <si>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</si>
  <si>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</si>
  <si>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</si>
  <si>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</si>
  <si>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</si>
  <si>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</si>
  <si>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</si>
  <si>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</si>
  <si>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</si>
  <si>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</si>
  <si>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</si>
  <si>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</si>
  <si>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</si>
  <si>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</si>
  <si>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</si>
  <si>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</si>
  <si>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</si>
  <si>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</si>
  <si>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</si>
  <si>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</si>
  <si>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</si>
  <si>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</si>
  <si>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</si>
  <si>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</si>
  <si>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</si>
  <si>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</si>
  <si>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</si>
  <si>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</si>
  <si>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</si>
  <si>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</si>
  <si>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</si>
  <si>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</si>
  <si>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</si>
  <si>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</si>
  <si>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</si>
  <si>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</si>
  <si>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</si>
  <si>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</si>
  <si>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</si>
  <si>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</si>
  <si>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</si>
  <si>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</si>
  <si>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</si>
  <si>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</si>
  <si>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</si>
  <si>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</si>
  <si>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</si>
  <si>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</si>
  <si>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</si>
  <si>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</si>
  <si>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</si>
  <si>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</si>
  <si>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</si>
  <si>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</si>
  <si>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</si>
  <si>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</si>
  <si>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</si>
  <si>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</si>
  <si>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</si>
  <si>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</si>
  <si>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</si>
  <si>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</si>
  <si>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</si>
  <si>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</si>
  <si>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</si>
  <si>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</si>
  <si>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</si>
  <si>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</si>
  <si>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</si>
  <si>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</si>
  <si>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</si>
  <si>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</si>
  <si>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</si>
  <si>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</si>
  <si>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„Tунджа”</t>
  </si>
  <si>
    <t>Ямбол</t>
  </si>
  <si>
    <t>ВСИЧКО:</t>
  </si>
  <si>
    <t>4а</t>
  </si>
  <si>
    <t>5а</t>
  </si>
  <si>
    <t>6а</t>
  </si>
  <si>
    <t>7а</t>
  </si>
  <si>
    <t>(в лева)</t>
  </si>
  <si>
    <t>ффф</t>
  </si>
  <si>
    <t>2б</t>
  </si>
  <si>
    <t>2в</t>
  </si>
  <si>
    <t>2=2а+2б+2в</t>
  </si>
  <si>
    <t>Допълнително разчетени средства за служители в общинска администрация** за достигане на МРЗ 780 лв., съгласно ПМС№497/2022 г.</t>
  </si>
  <si>
    <t>Образование съгласно чл. 6, ал. 1 от "удължителния закон"*</t>
  </si>
  <si>
    <t>Здравеопазване съгласно чл. 6, ал. 1 от "удължителния закон"*</t>
  </si>
  <si>
    <t>Необходими средства за здравеопазването за достигане на МРЗ 780 лв. (съгласно ПМС№497/22 г.)</t>
  </si>
  <si>
    <t>Икономически  дейности и услуги съгласно чл. 6, ал. 1 от "удължителния закон"*</t>
  </si>
  <si>
    <t>Култура съгласно чл. 6, ал. 1 от "удължителния закон"*</t>
  </si>
  <si>
    <t>Необходими средства за културата за достигане на МРЗ 780 лв. (съгласно ПМС№497/22 г.)</t>
  </si>
  <si>
    <t>*Закон за прилагане на разпоредби на Закона за държавния бюджет на Република България за 2022 г., Закона за бюджета на държавното обществено осигуряване за 2022 г. и Закона за бюджета на Националната здравноосигурителна каса за 2022 г., обн., ДВ, бр. 104 от 30.12.2022 г., в сила от 1 януари 2023 г., - „удължителен закон“</t>
  </si>
  <si>
    <t>до 40 vkl</t>
  </si>
  <si>
    <t>до 300 уч.</t>
  </si>
  <si>
    <t>ново</t>
  </si>
  <si>
    <t>над 40</t>
  </si>
  <si>
    <t>над 301</t>
  </si>
  <si>
    <t>обслуж.в здр.каб.</t>
  </si>
  <si>
    <t>ПРОВЕРКА</t>
  </si>
  <si>
    <t>Необходими средства при МРЗ 780</t>
  </si>
  <si>
    <t>Натура</t>
  </si>
  <si>
    <t>Стандарт</t>
  </si>
  <si>
    <t xml:space="preserve">Допълващ стандарт </t>
  </si>
  <si>
    <t>Допълващ стандарт за психосоциална рехабилитация:</t>
  </si>
  <si>
    <t>Средства по</t>
  </si>
  <si>
    <t xml:space="preserve">Разлики </t>
  </si>
  <si>
    <t>Ефект от МРЗ 780</t>
  </si>
  <si>
    <t>брой деца в целодневни</t>
  </si>
  <si>
    <t>деца в ЦГ</t>
  </si>
  <si>
    <t>деца Полудневна ДГ</t>
  </si>
  <si>
    <t>ученици в уч-ща,</t>
  </si>
  <si>
    <t>деца</t>
  </si>
  <si>
    <t>брой</t>
  </si>
  <si>
    <t xml:space="preserve">за превантивни дейности </t>
  </si>
  <si>
    <t>психосоциална рехабилитация нерезиденциален тип</t>
  </si>
  <si>
    <t>психосоциална рехабилитация резиденциален тип</t>
  </si>
  <si>
    <t xml:space="preserve">стандарти по </t>
  </si>
  <si>
    <t>стандарти</t>
  </si>
  <si>
    <t>2023 - ЗДБРБ 2022</t>
  </si>
  <si>
    <t xml:space="preserve">В ХИЛ. ЛВ. </t>
  </si>
  <si>
    <t>Чл.52 ЗДБРБ 2022</t>
  </si>
  <si>
    <t>РАЗЛИКА</t>
  </si>
  <si>
    <t>Общо средства</t>
  </si>
  <si>
    <t>Разлика</t>
  </si>
  <si>
    <t>фор-мула</t>
  </si>
  <si>
    <t>групи в детски градини</t>
  </si>
  <si>
    <t>в  училище</t>
  </si>
  <si>
    <t>и в училище</t>
  </si>
  <si>
    <t>дневна форма на обуч.</t>
  </si>
  <si>
    <t>яслена група в ЦДГ</t>
  </si>
  <si>
    <t>в детска ясла</t>
  </si>
  <si>
    <t>за покриване на такса детска ясла</t>
  </si>
  <si>
    <t>в детски кухни</t>
  </si>
  <si>
    <t>медиатори</t>
  </si>
  <si>
    <t>ОСНВ и ПИЦ</t>
  </si>
  <si>
    <t>по Нац.стратегия за борба с наркотиците</t>
  </si>
  <si>
    <t>бр пациенти</t>
  </si>
  <si>
    <t>за 2023</t>
  </si>
  <si>
    <t>ЗДБРБ 2022</t>
  </si>
  <si>
    <t>ЗДБРБ 2023</t>
  </si>
  <si>
    <t>за 2022 г. за здр.кабинети</t>
  </si>
  <si>
    <t>за 2021 г. за здр.кабинети</t>
  </si>
  <si>
    <t xml:space="preserve"> 2022-2021</t>
  </si>
  <si>
    <t>за 2022 г. яслена група към ДГ</t>
  </si>
  <si>
    <t>за 2022 г. за детска ясла</t>
  </si>
  <si>
    <t>за 2021 г. за детска ясла</t>
  </si>
  <si>
    <t>Bълчи Дол</t>
  </si>
  <si>
    <t>Долни Чифлик</t>
  </si>
  <si>
    <t>Hово Cело</t>
  </si>
  <si>
    <t>Добрич</t>
  </si>
  <si>
    <t>Cапарева Баня</t>
  </si>
  <si>
    <t>Червен Бряг</t>
  </si>
  <si>
    <t>Mарица</t>
  </si>
  <si>
    <t>Pодопи</t>
  </si>
  <si>
    <t>Bятово</t>
  </si>
  <si>
    <t>Две Mогили</t>
  </si>
  <si>
    <t>Cливо Поле</t>
  </si>
  <si>
    <t>Павел Баня</t>
  </si>
  <si>
    <t>Mинерални Бани</t>
  </si>
  <si>
    <t>Hови Пазар</t>
  </si>
  <si>
    <t>Tунджа</t>
  </si>
  <si>
    <t>ВСИЧКО</t>
  </si>
  <si>
    <t xml:space="preserve">в хил.лв </t>
  </si>
  <si>
    <t>до 40 деца</t>
  </si>
  <si>
    <t>до 300</t>
  </si>
  <si>
    <t>над 40 деца</t>
  </si>
  <si>
    <t>над 300</t>
  </si>
  <si>
    <t>Функция „Здравеопазване“</t>
  </si>
  <si>
    <t>Показател</t>
  </si>
  <si>
    <t>РМС 2023-удължителен закон</t>
  </si>
  <si>
    <t>Разлика РМС 2023 с МРЗ 780 лв. - РМС 2023 (540)</t>
  </si>
  <si>
    <t>Разлика проект 2023 - ЗДБРБ 2022</t>
  </si>
  <si>
    <t>Натурален показател</t>
  </si>
  <si>
    <t>Стандарти (РМС 540)</t>
  </si>
  <si>
    <t>Средства 2023</t>
  </si>
  <si>
    <t>Средства 2023 с МРЗ 780</t>
  </si>
  <si>
    <t>Разлика необходими средства</t>
  </si>
  <si>
    <t>Натурален показател от 1.01-31.03.2022</t>
  </si>
  <si>
    <t>Стандарт от 1.01.2022-31.03.2022</t>
  </si>
  <si>
    <t>Средства 1.01.2022-31.01.2022</t>
  </si>
  <si>
    <t>Натурален показател от 1.04-31.12.2022</t>
  </si>
  <si>
    <t>Стандарт от 1.04-31.12.2022</t>
  </si>
  <si>
    <t>Средства 1.04-31.12.2022</t>
  </si>
  <si>
    <t>Средства ЗДБРБ 2022</t>
  </si>
  <si>
    <t xml:space="preserve">Средства </t>
  </si>
  <si>
    <t>1. Медицинско обслужване в здравен кабинет в:</t>
  </si>
  <si>
    <t xml:space="preserve"> - Община с до 40 деца включително в общински и  държавни детски градини </t>
  </si>
  <si>
    <t xml:space="preserve">- Община с над 40 деца в общински и държавни детски градини </t>
  </si>
  <si>
    <t>- Община с до 300 ученици включително в дневна форма на обучение в общински и държавни училища</t>
  </si>
  <si>
    <t>- Община с над 300 ученици в дневна форма на обучение в общински и държавни училища</t>
  </si>
  <si>
    <t>- Целодневна подготвителна група в училище</t>
  </si>
  <si>
    <t>- Полудневна подготвителна група в детска градина и в училище</t>
  </si>
  <si>
    <t>2. Яслена група към детска градина</t>
  </si>
  <si>
    <t>3.Детска ясла</t>
  </si>
  <si>
    <t>4.Норматив за компенсиране отпадането на таксите в детските ясли</t>
  </si>
  <si>
    <t>4. Детска кухня</t>
  </si>
  <si>
    <t>5. Здравни медиатори</t>
  </si>
  <si>
    <t>6. Общински съвети по наркотичните вещества (ОбСНВ) и превантивни информационни центрове</t>
  </si>
  <si>
    <r>
      <t xml:space="preserve">7. Допълващ стандарт за </t>
    </r>
    <r>
      <rPr>
        <b/>
        <sz val="10"/>
        <rFont val="Times New Roman"/>
        <family val="1"/>
        <charset val="204"/>
      </rPr>
      <t>превантивнни дейности по Националната стратегия за борба с наркотиците, в т.ч:</t>
    </r>
  </si>
  <si>
    <t xml:space="preserve"> - ОбСНВ - брой центрове</t>
  </si>
  <si>
    <t xml:space="preserve"> - ОбСНВ - Столична община</t>
  </si>
  <si>
    <t>8. Допълващ стандарт за психосоциална рехабилитация:</t>
  </si>
  <si>
    <t>8.1. Психосоциална рехабилитация нерезиденциален тип разпределени към ОбСНВ София - брой пациенти</t>
  </si>
  <si>
    <t>8.2. Психосоциална рехабилитация резиденциален към ОбСНВ - брой пациенти:</t>
  </si>
  <si>
    <t>Общо средства за функция "Здравеопазване"</t>
  </si>
  <si>
    <t xml:space="preserve">ВАР. </t>
  </si>
  <si>
    <t>Контрола по общини 2023</t>
  </si>
  <si>
    <t>Контрола по общини 2022</t>
  </si>
  <si>
    <t>МРЗ 780 лв</t>
  </si>
  <si>
    <t xml:space="preserve">РМС 2023 - удължителен закон с МРЗ 780 лв. </t>
  </si>
  <si>
    <t>Ръст на стандарт %</t>
  </si>
  <si>
    <t>Необходими средства за ферибот "Белослав" за достигане на МРЗ 780 лв. (съгласно ПМС№497/22 г.)</t>
  </si>
  <si>
    <t>8а</t>
  </si>
  <si>
    <t>Социално осигуряване, подпомагане и грижи съгласно чл. 6, ал. 1 от "удължителния закон"*</t>
  </si>
  <si>
    <t>3а</t>
  </si>
  <si>
    <t>5б=5+5а</t>
  </si>
  <si>
    <t>3б=3+3а</t>
  </si>
  <si>
    <t>4б=4+4а</t>
  </si>
  <si>
    <t>6б=6+6а</t>
  </si>
  <si>
    <t>7б=7+7а</t>
  </si>
  <si>
    <t>8б=8+8а</t>
  </si>
  <si>
    <t xml:space="preserve">Необходими средства за социално осигуряване, подпомагане и грижи за достигане на МРЗ 780 лв. </t>
  </si>
  <si>
    <t>Изпълнителни и законодателни органи съгласно чл. 6, ал. 1 от "удължителния закон"*,
в т.ч.</t>
  </si>
  <si>
    <t>За кметове и кметски наместници съгласно чл. 6, ал. 1 от "удължителния закон"*</t>
  </si>
  <si>
    <t>За служители в общинска администрация съгласно чл. 6, ал. 1 от "удължителния закон"*</t>
  </si>
  <si>
    <t>Отбрана и сигурност  съгласно чл. 6,
 ал. 1 от "удължителния закон"*</t>
  </si>
  <si>
    <t/>
  </si>
  <si>
    <t>Приложение № 1</t>
  </si>
  <si>
    <t>Размери на трансферите за обща субсидия за финансиране на делегираните от държавата дейности по общини</t>
  </si>
  <si>
    <t xml:space="preserve">Отбрана и сигурност - 
общ размер на трансфера
</t>
  </si>
  <si>
    <t xml:space="preserve">Образование - 
общ размер на трансфера
</t>
  </si>
  <si>
    <t xml:space="preserve">Здравеопазване - 
общ размер на трансфера
</t>
  </si>
  <si>
    <t xml:space="preserve">Социално осигуряване, подпомагане и грижи -
 общ размер на трансфера
</t>
  </si>
  <si>
    <t xml:space="preserve">Култура - 
общ размер на трансфера
</t>
  </si>
  <si>
    <t xml:space="preserve">Необходими средства за  Отбрана и сигурност за достигане на МРЗ 780 лв. (съгласно ПМС №497/22 г.) </t>
  </si>
  <si>
    <t xml:space="preserve">Необходими средства за образованието за достигане на МРЗ 780 лв. (съгласно ПМС №497/22 г.) </t>
  </si>
  <si>
    <t xml:space="preserve">Икономически дейности и услуги -
общ размер на трансфера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</si>
</sst>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5">
    <font>
      <sz val="11"/>
      <color theme="1"/>
      <name val="Calibri"/>
      <family val="2"/>
      <charset val="204"/>
      <scheme val="minor"/>
    </font>
    <font>
      <sz val="12"/>
      <name val="Hebar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Fill="0" applyBorder="0" applyAlignment="0" applyProtection="0"/>
    <xf numFmtId="0" fontId="9" fillId="0" borderId="0"/>
    <xf numFmtId="9" fontId="21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1" applyFont="1" applyFill="1" applyBorder="1" applyAlignment="1" applyProtection="1"/>
    <xf numFmtId="3" fontId="3" fillId="0" borderId="3" xfId="1" applyNumberFormat="1" applyFont="1" applyFill="1" applyBorder="1" applyAlignment="1" applyProtection="1"/>
    <xf numFmtId="3" fontId="3" fillId="0" borderId="3" xfId="1" applyNumberFormat="1" applyFont="1" applyFill="1" applyBorder="1" applyAlignment="1"/>
    <xf numFmtId="0" fontId="5" fillId="0" borderId="3" xfId="1" applyFont="1" applyFill="1" applyBorder="1" applyAlignment="1" applyProtection="1"/>
    <xf numFmtId="0" fontId="3" fillId="0" borderId="3" xfId="1" applyFont="1" applyFill="1" applyBorder="1" applyAlignment="1" applyProtection="1">
      <protection locked="0"/>
    </xf>
    <xf numFmtId="0" fontId="2" fillId="0" borderId="0" xfId="0" applyFont="1" applyFill="1" applyAlignment="1"/>
    <xf numFmtId="0" fontId="3" fillId="0" borderId="3" xfId="0" applyFont="1" applyBorder="1" applyAlignment="1"/>
    <xf numFmtId="2" fontId="3" fillId="0" borderId="0" xfId="0" applyNumberFormat="1" applyFont="1" applyFill="1" applyAlignment="1"/>
    <xf numFmtId="0" fontId="3" fillId="0" borderId="2" xfId="0" applyFont="1" applyBorder="1" applyAlignment="1"/>
    <xf numFmtId="3" fontId="3" fillId="0" borderId="4" xfId="1" applyNumberFormat="1" applyFont="1" applyFill="1" applyBorder="1" applyAlignment="1" applyProtection="1"/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4" fillId="0" borderId="5" xfId="0" applyFont="1" applyBorder="1" applyAlignment="1"/>
    <xf numFmtId="3" fontId="4" fillId="0" borderId="6" xfId="0" applyNumberFormat="1" applyFont="1" applyFill="1" applyBorder="1" applyAlignment="1"/>
    <xf numFmtId="0" fontId="3" fillId="2" borderId="3" xfId="0" applyFont="1" applyFill="1" applyBorder="1" applyAlignment="1">
      <alignment horizontal="center" wrapText="1"/>
    </xf>
    <xf numFmtId="0" fontId="3" fillId="2" borderId="3" xfId="0" quotePrefix="1" applyFont="1" applyFill="1" applyBorder="1" applyAlignment="1">
      <alignment horizontal="center" vertical="top" wrapText="1"/>
    </xf>
    <xf numFmtId="0" fontId="3" fillId="2" borderId="3" xfId="0" quotePrefix="1" applyFont="1" applyFill="1" applyBorder="1" applyAlignment="1">
      <alignment horizontal="center"/>
    </xf>
    <xf numFmtId="3" fontId="3" fillId="2" borderId="3" xfId="1" applyNumberFormat="1" applyFont="1" applyFill="1" applyBorder="1" applyAlignment="1"/>
    <xf numFmtId="3" fontId="3" fillId="2" borderId="4" xfId="1" applyNumberFormat="1" applyFont="1" applyFill="1" applyBorder="1" applyAlignment="1" applyProtection="1"/>
    <xf numFmtId="3" fontId="4" fillId="2" borderId="6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 applyProtection="1">
      <protection locked="0"/>
    </xf>
    <xf numFmtId="0" fontId="7" fillId="3" borderId="0" xfId="0" applyFont="1" applyFill="1"/>
    <xf numFmtId="0" fontId="7" fillId="0" borderId="0" xfId="0" applyFont="1" applyFill="1"/>
    <xf numFmtId="0" fontId="7" fillId="4" borderId="0" xfId="0" applyFont="1" applyFill="1"/>
    <xf numFmtId="0" fontId="8" fillId="4" borderId="0" xfId="0" applyFont="1" applyFill="1" applyBorder="1" applyAlignment="1" applyProtection="1">
      <protection locked="0"/>
    </xf>
    <xf numFmtId="3" fontId="7" fillId="0" borderId="0" xfId="0" applyNumberFormat="1" applyFont="1" applyFill="1"/>
    <xf numFmtId="3" fontId="7" fillId="4" borderId="0" xfId="0" applyNumberFormat="1" applyFont="1" applyFill="1"/>
    <xf numFmtId="0" fontId="7" fillId="5" borderId="0" xfId="0" applyFont="1" applyFill="1"/>
    <xf numFmtId="1" fontId="7" fillId="0" borderId="0" xfId="0" applyNumberFormat="1" applyFont="1" applyFill="1"/>
    <xf numFmtId="164" fontId="7" fillId="4" borderId="0" xfId="0" applyNumberFormat="1" applyFont="1" applyFill="1"/>
    <xf numFmtId="164" fontId="7" fillId="0" borderId="0" xfId="0" applyNumberFormat="1" applyFont="1" applyFill="1"/>
    <xf numFmtId="2" fontId="7" fillId="0" borderId="0" xfId="0" applyNumberFormat="1" applyFont="1" applyFill="1"/>
    <xf numFmtId="164" fontId="7" fillId="5" borderId="0" xfId="0" applyNumberFormat="1" applyFont="1" applyFill="1"/>
    <xf numFmtId="1" fontId="7" fillId="4" borderId="0" xfId="0" applyNumberFormat="1" applyFont="1" applyFill="1"/>
    <xf numFmtId="1" fontId="7" fillId="5" borderId="0" xfId="0" applyNumberFormat="1" applyFont="1" applyFill="1"/>
    <xf numFmtId="0" fontId="7" fillId="0" borderId="7" xfId="0" applyFont="1" applyBorder="1" applyAlignment="1" applyProtection="1">
      <protection locked="0"/>
    </xf>
    <xf numFmtId="0" fontId="7" fillId="0" borderId="0" xfId="0" applyFont="1" applyFill="1" applyBorder="1"/>
    <xf numFmtId="0" fontId="7" fillId="7" borderId="0" xfId="0" applyFont="1" applyFill="1" applyBorder="1"/>
    <xf numFmtId="0" fontId="7" fillId="5" borderId="0" xfId="0" applyFont="1" applyFill="1" applyBorder="1"/>
    <xf numFmtId="0" fontId="8" fillId="0" borderId="2" xfId="0" applyFont="1" applyBorder="1" applyAlignment="1" applyProtection="1">
      <protection locked="0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7" fillId="2" borderId="7" xfId="0" applyFont="1" applyFill="1" applyBorder="1"/>
    <xf numFmtId="0" fontId="7" fillId="2" borderId="3" xfId="0" applyFont="1" applyFill="1" applyBorder="1"/>
    <xf numFmtId="0" fontId="7" fillId="3" borderId="3" xfId="0" applyFont="1" applyFill="1" applyBorder="1"/>
    <xf numFmtId="0" fontId="7" fillId="10" borderId="3" xfId="0" applyFont="1" applyFill="1" applyBorder="1"/>
    <xf numFmtId="0" fontId="7" fillId="10" borderId="14" xfId="0" applyFont="1" applyFill="1" applyBorder="1"/>
    <xf numFmtId="0" fontId="7" fillId="11" borderId="15" xfId="0" applyFont="1" applyFill="1" applyBorder="1"/>
    <xf numFmtId="0" fontId="7" fillId="11" borderId="1" xfId="0" applyFont="1" applyFill="1" applyBorder="1"/>
    <xf numFmtId="0" fontId="3" fillId="5" borderId="7" xfId="2" applyFont="1" applyFill="1" applyBorder="1"/>
    <xf numFmtId="0" fontId="8" fillId="5" borderId="3" xfId="0" applyFont="1" applyFill="1" applyBorder="1"/>
    <xf numFmtId="0" fontId="8" fillId="12" borderId="0" xfId="0" applyFont="1" applyFill="1" applyBorder="1"/>
    <xf numFmtId="0" fontId="8" fillId="0" borderId="0" xfId="0" applyFont="1" applyFill="1" applyBorder="1"/>
    <xf numFmtId="0" fontId="8" fillId="8" borderId="0" xfId="0" applyFont="1" applyFill="1" applyBorder="1"/>
    <xf numFmtId="0" fontId="7" fillId="8" borderId="0" xfId="0" applyFont="1" applyFill="1"/>
    <xf numFmtId="0" fontId="7" fillId="13" borderId="7" xfId="0" applyFont="1" applyFill="1" applyBorder="1"/>
    <xf numFmtId="0" fontId="7" fillId="6" borderId="7" xfId="0" applyFont="1" applyFill="1" applyBorder="1"/>
    <xf numFmtId="9" fontId="8" fillId="0" borderId="2" xfId="0" applyNumberFormat="1" applyFont="1" applyFill="1" applyBorder="1" applyAlignment="1" applyProtection="1">
      <alignment horizontal="center"/>
      <protection locked="0"/>
    </xf>
    <xf numFmtId="0" fontId="7" fillId="6" borderId="15" xfId="0" applyFont="1" applyFill="1" applyBorder="1" applyAlignment="1">
      <alignment wrapText="1"/>
    </xf>
    <xf numFmtId="1" fontId="7" fillId="6" borderId="1" xfId="0" applyNumberFormat="1" applyFont="1" applyFill="1" applyBorder="1"/>
    <xf numFmtId="0" fontId="7" fillId="6" borderId="0" xfId="0" applyFont="1" applyFill="1" applyBorder="1"/>
    <xf numFmtId="2" fontId="7" fillId="6" borderId="1" xfId="0" applyNumberFormat="1" applyFont="1" applyFill="1" applyBorder="1"/>
    <xf numFmtId="2" fontId="7" fillId="2" borderId="2" xfId="0" applyNumberFormat="1" applyFont="1" applyFill="1" applyBorder="1"/>
    <xf numFmtId="3" fontId="7" fillId="2" borderId="2" xfId="0" applyNumberFormat="1" applyFont="1" applyFill="1" applyBorder="1"/>
    <xf numFmtId="1" fontId="7" fillId="2" borderId="3" xfId="0" applyNumberFormat="1" applyFont="1" applyFill="1" applyBorder="1"/>
    <xf numFmtId="1" fontId="7" fillId="3" borderId="3" xfId="0" applyNumberFormat="1" applyFont="1" applyFill="1" applyBorder="1"/>
    <xf numFmtId="1" fontId="8" fillId="3" borderId="3" xfId="0" applyNumberFormat="1" applyFont="1" applyFill="1" applyBorder="1"/>
    <xf numFmtId="1" fontId="7" fillId="10" borderId="14" xfId="0" applyNumberFormat="1" applyFont="1" applyFill="1" applyBorder="1"/>
    <xf numFmtId="1" fontId="7" fillId="11" borderId="1" xfId="0" applyNumberFormat="1" applyFont="1" applyFill="1" applyBorder="1"/>
    <xf numFmtId="0" fontId="10" fillId="5" borderId="2" xfId="2" applyFont="1" applyFill="1" applyBorder="1" applyAlignment="1">
      <alignment wrapText="1"/>
    </xf>
    <xf numFmtId="0" fontId="7" fillId="13" borderId="2" xfId="0" applyFont="1" applyFill="1" applyBorder="1"/>
    <xf numFmtId="0" fontId="7" fillId="6" borderId="2" xfId="0" applyFont="1" applyFill="1" applyBorder="1"/>
    <xf numFmtId="0" fontId="7" fillId="2" borderId="2" xfId="0" applyFont="1" applyFill="1" applyBorder="1"/>
    <xf numFmtId="0" fontId="7" fillId="14" borderId="14" xfId="0" applyFont="1" applyFill="1" applyBorder="1" applyAlignment="1">
      <alignment wrapText="1"/>
    </xf>
    <xf numFmtId="0" fontId="7" fillId="0" borderId="2" xfId="0" applyFont="1" applyBorder="1" applyAlignment="1" applyProtection="1">
      <protection locked="0"/>
    </xf>
    <xf numFmtId="0" fontId="7" fillId="6" borderId="15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/>
    <xf numFmtId="0" fontId="3" fillId="5" borderId="18" xfId="2" applyFont="1" applyFill="1" applyBorder="1" applyAlignment="1">
      <alignment wrapText="1"/>
    </xf>
    <xf numFmtId="0" fontId="3" fillId="5" borderId="2" xfId="2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12" borderId="0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7" fillId="13" borderId="18" xfId="0" applyFont="1" applyFill="1" applyBorder="1" applyAlignment="1">
      <alignment wrapText="1"/>
    </xf>
    <xf numFmtId="0" fontId="7" fillId="13" borderId="18" xfId="0" applyFont="1" applyFill="1" applyBorder="1"/>
    <xf numFmtId="0" fontId="7" fillId="6" borderId="18" xfId="0" applyFont="1" applyFill="1" applyBorder="1" applyAlignment="1">
      <alignment wrapText="1"/>
    </xf>
    <xf numFmtId="0" fontId="7" fillId="6" borderId="18" xfId="0" applyFont="1" applyFill="1" applyBorder="1"/>
    <xf numFmtId="0" fontId="7" fillId="2" borderId="18" xfId="0" applyFont="1" applyFill="1" applyBorder="1" applyAlignment="1">
      <alignment wrapText="1"/>
    </xf>
    <xf numFmtId="0" fontId="7" fillId="2" borderId="18" xfId="0" applyFont="1" applyFill="1" applyBorder="1"/>
    <xf numFmtId="3" fontId="11" fillId="0" borderId="3" xfId="0" applyNumberFormat="1" applyFont="1" applyFill="1" applyBorder="1"/>
    <xf numFmtId="0" fontId="7" fillId="0" borderId="3" xfId="0" applyFont="1" applyBorder="1"/>
    <xf numFmtId="3" fontId="7" fillId="0" borderId="0" xfId="0" applyNumberFormat="1" applyFont="1"/>
    <xf numFmtId="3" fontId="7" fillId="3" borderId="0" xfId="0" applyNumberFormat="1" applyFont="1" applyFill="1"/>
    <xf numFmtId="3" fontId="8" fillId="5" borderId="3" xfId="0" applyNumberFormat="1" applyFont="1" applyFill="1" applyBorder="1"/>
    <xf numFmtId="3" fontId="8" fillId="12" borderId="0" xfId="0" applyNumberFormat="1" applyFont="1" applyFill="1" applyBorder="1"/>
    <xf numFmtId="3" fontId="8" fillId="0" borderId="0" xfId="0" applyNumberFormat="1" applyFont="1" applyFill="1" applyBorder="1"/>
    <xf numFmtId="0" fontId="7" fillId="0" borderId="14" xfId="0" applyFont="1" applyBorder="1"/>
    <xf numFmtId="3" fontId="7" fillId="13" borderId="3" xfId="0" applyNumberFormat="1" applyFont="1" applyFill="1" applyBorder="1"/>
    <xf numFmtId="3" fontId="7" fillId="0" borderId="3" xfId="0" applyNumberFormat="1" applyFont="1" applyBorder="1"/>
    <xf numFmtId="3" fontId="12" fillId="15" borderId="0" xfId="0" applyNumberFormat="1" applyFont="1" applyFill="1"/>
    <xf numFmtId="3" fontId="12" fillId="3" borderId="0" xfId="0" applyNumberFormat="1" applyFont="1" applyFill="1"/>
    <xf numFmtId="3" fontId="7" fillId="3" borderId="3" xfId="0" applyNumberFormat="1" applyFont="1" applyFill="1" applyBorder="1"/>
    <xf numFmtId="3" fontId="12" fillId="10" borderId="0" xfId="0" applyNumberFormat="1" applyFont="1" applyFill="1"/>
    <xf numFmtId="3" fontId="8" fillId="12" borderId="3" xfId="0" applyNumberFormat="1" applyFont="1" applyFill="1" applyBorder="1"/>
    <xf numFmtId="3" fontId="8" fillId="0" borderId="3" xfId="0" applyNumberFormat="1" applyFont="1" applyFill="1" applyBorder="1"/>
    <xf numFmtId="165" fontId="8" fillId="0" borderId="3" xfId="0" applyNumberFormat="1" applyFont="1" applyFill="1" applyBorder="1"/>
    <xf numFmtId="165" fontId="7" fillId="0" borderId="3" xfId="1" applyNumberFormat="1" applyFont="1" applyFill="1" applyBorder="1"/>
    <xf numFmtId="165" fontId="7" fillId="3" borderId="3" xfId="1" applyNumberFormat="1" applyFont="1" applyFill="1" applyBorder="1"/>
    <xf numFmtId="3" fontId="11" fillId="0" borderId="3" xfId="0" applyNumberFormat="1" applyFont="1" applyFill="1" applyBorder="1" applyProtection="1"/>
    <xf numFmtId="3" fontId="13" fillId="0" borderId="0" xfId="0" applyNumberFormat="1" applyFont="1" applyProtection="1"/>
    <xf numFmtId="3" fontId="13" fillId="4" borderId="0" xfId="0" applyNumberFormat="1" applyFont="1" applyFill="1" applyProtection="1"/>
    <xf numFmtId="3" fontId="13" fillId="0" borderId="0" xfId="0" applyNumberFormat="1" applyFont="1" applyFill="1" applyProtection="1"/>
    <xf numFmtId="165" fontId="14" fillId="0" borderId="16" xfId="0" applyNumberFormat="1" applyFont="1" applyFill="1" applyBorder="1"/>
    <xf numFmtId="165" fontId="14" fillId="0" borderId="16" xfId="1" applyNumberFormat="1" applyFont="1" applyFill="1" applyBorder="1"/>
    <xf numFmtId="165" fontId="14" fillId="0" borderId="0" xfId="1" applyNumberFormat="1" applyFont="1" applyFill="1" applyBorder="1"/>
    <xf numFmtId="165" fontId="14" fillId="3" borderId="0" xfId="1" applyNumberFormat="1" applyFont="1" applyFill="1" applyBorder="1"/>
    <xf numFmtId="0" fontId="7" fillId="13" borderId="3" xfId="0" applyFont="1" applyFill="1" applyBorder="1"/>
    <xf numFmtId="165" fontId="7" fillId="0" borderId="0" xfId="1" applyNumberFormat="1" applyFont="1" applyFill="1" applyBorder="1"/>
    <xf numFmtId="165" fontId="7" fillId="3" borderId="0" xfId="1" applyNumberFormat="1" applyFont="1" applyFill="1" applyBorder="1"/>
    <xf numFmtId="3" fontId="7" fillId="4" borderId="3" xfId="0" applyNumberFormat="1" applyFont="1" applyFill="1" applyBorder="1"/>
    <xf numFmtId="3" fontId="11" fillId="4" borderId="3" xfId="0" applyNumberFormat="1" applyFont="1" applyFill="1" applyBorder="1" applyProtection="1"/>
    <xf numFmtId="3" fontId="11" fillId="16" borderId="3" xfId="0" applyNumberFormat="1" applyFont="1" applyFill="1" applyBorder="1"/>
    <xf numFmtId="0" fontId="7" fillId="16" borderId="0" xfId="0" applyFont="1" applyFill="1"/>
    <xf numFmtId="0" fontId="7" fillId="16" borderId="14" xfId="0" applyFont="1" applyFill="1" applyBorder="1"/>
    <xf numFmtId="3" fontId="7" fillId="16" borderId="3" xfId="0" applyNumberFormat="1" applyFont="1" applyFill="1" applyBorder="1"/>
    <xf numFmtId="3" fontId="12" fillId="16" borderId="0" xfId="0" applyNumberFormat="1" applyFont="1" applyFill="1"/>
    <xf numFmtId="3" fontId="8" fillId="16" borderId="3" xfId="0" applyNumberFormat="1" applyFont="1" applyFill="1" applyBorder="1"/>
    <xf numFmtId="165" fontId="8" fillId="16" borderId="3" xfId="0" applyNumberFormat="1" applyFont="1" applyFill="1" applyBorder="1"/>
    <xf numFmtId="165" fontId="7" fillId="16" borderId="3" xfId="1" applyNumberFormat="1" applyFont="1" applyFill="1" applyBorder="1"/>
    <xf numFmtId="3" fontId="7" fillId="16" borderId="0" xfId="0" applyNumberFormat="1" applyFont="1" applyFill="1"/>
    <xf numFmtId="3" fontId="11" fillId="16" borderId="3" xfId="0" applyNumberFormat="1" applyFont="1" applyFill="1" applyBorder="1" applyProtection="1"/>
    <xf numFmtId="3" fontId="13" fillId="4" borderId="0" xfId="0" applyNumberFormat="1" applyFont="1" applyFill="1" applyBorder="1" applyProtection="1"/>
    <xf numFmtId="3" fontId="13" fillId="3" borderId="0" xfId="0" applyNumberFormat="1" applyFont="1" applyFill="1" applyProtection="1"/>
    <xf numFmtId="0" fontId="7" fillId="0" borderId="14" xfId="0" applyFont="1" applyFill="1" applyBorder="1"/>
    <xf numFmtId="3" fontId="7" fillId="0" borderId="3" xfId="0" applyNumberFormat="1" applyFont="1" applyFill="1" applyBorder="1"/>
    <xf numFmtId="0" fontId="7" fillId="4" borderId="14" xfId="0" applyFont="1" applyFill="1" applyBorder="1"/>
    <xf numFmtId="0" fontId="7" fillId="3" borderId="14" xfId="0" applyFont="1" applyFill="1" applyBorder="1"/>
    <xf numFmtId="3" fontId="12" fillId="4" borderId="0" xfId="0" applyNumberFormat="1" applyFont="1" applyFill="1"/>
    <xf numFmtId="3" fontId="13" fillId="4" borderId="3" xfId="0" applyNumberFormat="1" applyFont="1" applyFill="1" applyBorder="1" applyProtection="1"/>
    <xf numFmtId="3" fontId="15" fillId="3" borderId="0" xfId="0" applyNumberFormat="1" applyFont="1" applyFill="1"/>
    <xf numFmtId="3" fontId="16" fillId="3" borderId="7" xfId="0" applyNumberFormat="1" applyFont="1" applyFill="1" applyBorder="1"/>
    <xf numFmtId="3" fontId="17" fillId="3" borderId="3" xfId="0" applyNumberFormat="1" applyFont="1" applyFill="1" applyBorder="1"/>
    <xf numFmtId="3" fontId="8" fillId="3" borderId="3" xfId="0" applyNumberFormat="1" applyFont="1" applyFill="1" applyBorder="1"/>
    <xf numFmtId="165" fontId="8" fillId="0" borderId="3" xfId="1" applyNumberFormat="1" applyFont="1" applyFill="1" applyBorder="1"/>
    <xf numFmtId="165" fontId="8" fillId="3" borderId="3" xfId="1" applyNumberFormat="1" applyFont="1" applyFill="1" applyBorder="1"/>
    <xf numFmtId="3" fontId="16" fillId="3" borderId="0" xfId="0" applyNumberFormat="1" applyFont="1" applyFill="1"/>
    <xf numFmtId="165" fontId="8" fillId="0" borderId="7" xfId="0" applyNumberFormat="1" applyFont="1" applyFill="1" applyBorder="1"/>
    <xf numFmtId="165" fontId="7" fillId="0" borderId="7" xfId="1" applyNumberFormat="1" applyFont="1" applyFill="1" applyBorder="1"/>
    <xf numFmtId="165" fontId="14" fillId="0" borderId="0" xfId="0" applyNumberFormat="1" applyFont="1" applyFill="1" applyBorder="1"/>
    <xf numFmtId="165" fontId="8" fillId="0" borderId="18" xfId="0" applyNumberFormat="1" applyFont="1" applyFill="1" applyBorder="1"/>
    <xf numFmtId="165" fontId="7" fillId="0" borderId="18" xfId="1" applyNumberFormat="1" applyFont="1" applyFill="1" applyBorder="1"/>
    <xf numFmtId="165" fontId="14" fillId="0" borderId="0" xfId="0" applyNumberFormat="1" applyFont="1" applyFill="1" applyBorder="1" applyProtection="1"/>
    <xf numFmtId="3" fontId="18" fillId="4" borderId="3" xfId="0" applyNumberFormat="1" applyFont="1" applyFill="1" applyBorder="1" applyProtection="1"/>
    <xf numFmtId="3" fontId="8" fillId="4" borderId="0" xfId="0" applyNumberFormat="1" applyFont="1" applyFill="1"/>
    <xf numFmtId="3" fontId="8" fillId="4" borderId="3" xfId="0" applyNumberFormat="1" applyFont="1" applyFill="1" applyBorder="1" applyProtection="1">
      <protection locked="0"/>
    </xf>
    <xf numFmtId="3" fontId="19" fillId="0" borderId="3" xfId="0" applyNumberFormat="1" applyFont="1" applyBorder="1" applyProtection="1"/>
    <xf numFmtId="3" fontId="19" fillId="3" borderId="3" xfId="0" applyNumberFormat="1" applyFont="1" applyFill="1" applyBorder="1" applyProtection="1"/>
    <xf numFmtId="3" fontId="13" fillId="0" borderId="3" xfId="0" applyNumberFormat="1" applyFont="1" applyBorder="1" applyProtection="1"/>
    <xf numFmtId="3" fontId="13" fillId="0" borderId="3" xfId="0" applyNumberFormat="1" applyFont="1" applyFill="1" applyBorder="1" applyProtection="1"/>
    <xf numFmtId="165" fontId="20" fillId="0" borderId="0" xfId="1" applyNumberFormat="1" applyFont="1" applyFill="1" applyBorder="1"/>
    <xf numFmtId="165" fontId="20" fillId="3" borderId="0" xfId="1" applyNumberFormat="1" applyFont="1" applyFill="1" applyBorder="1"/>
    <xf numFmtId="3" fontId="19" fillId="0" borderId="19" xfId="0" applyNumberFormat="1" applyFont="1" applyBorder="1" applyProtection="1"/>
    <xf numFmtId="3" fontId="19" fillId="0" borderId="19" xfId="0" applyNumberFormat="1" applyFont="1" applyFill="1" applyBorder="1" applyProtection="1"/>
    <xf numFmtId="3" fontId="8" fillId="0" borderId="0" xfId="0" applyNumberFormat="1" applyFont="1" applyBorder="1" applyAlignment="1" applyProtection="1">
      <protection locked="0"/>
    </xf>
    <xf numFmtId="3" fontId="7" fillId="0" borderId="0" xfId="0" applyNumberFormat="1" applyFont="1" applyFill="1" applyBorder="1"/>
    <xf numFmtId="165" fontId="20" fillId="0" borderId="0" xfId="0" applyNumberFormat="1" applyFont="1" applyFill="1" applyBorder="1"/>
    <xf numFmtId="3" fontId="7" fillId="3" borderId="0" xfId="0" applyNumberFormat="1" applyFont="1" applyFill="1" applyBorder="1"/>
    <xf numFmtId="165" fontId="20" fillId="0" borderId="0" xfId="0" applyNumberFormat="1" applyFont="1"/>
    <xf numFmtId="4" fontId="7" fillId="0" borderId="0" xfId="0" applyNumberFormat="1" applyFont="1" applyFill="1" applyBorder="1"/>
    <xf numFmtId="4" fontId="7" fillId="3" borderId="0" xfId="0" applyNumberFormat="1" applyFont="1" applyFill="1" applyBorder="1"/>
    <xf numFmtId="165" fontId="7" fillId="0" borderId="0" xfId="0" applyNumberFormat="1" applyFont="1"/>
    <xf numFmtId="0" fontId="22" fillId="0" borderId="0" xfId="0" applyFont="1" applyBorder="1" applyAlignment="1">
      <alignment vertical="center" wrapText="1"/>
    </xf>
    <xf numFmtId="0" fontId="0" fillId="4" borderId="0" xfId="0" applyFill="1" applyBorder="1"/>
    <xf numFmtId="0" fontId="0" fillId="0" borderId="0" xfId="0" applyBorder="1"/>
    <xf numFmtId="0" fontId="24" fillId="4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23" fillId="2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6" fillId="21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8" fillId="21" borderId="3" xfId="0" applyNumberFormat="1" applyFont="1" applyFill="1" applyBorder="1" applyAlignment="1">
      <alignment wrapText="1"/>
    </xf>
    <xf numFmtId="0" fontId="6" fillId="4" borderId="3" xfId="0" applyFont="1" applyFill="1" applyBorder="1" applyAlignment="1">
      <alignment vertical="center" wrapText="1"/>
    </xf>
    <xf numFmtId="166" fontId="23" fillId="0" borderId="0" xfId="3" applyNumberFormat="1" applyFont="1"/>
    <xf numFmtId="0" fontId="6" fillId="0" borderId="3" xfId="0" applyFont="1" applyBorder="1" applyAlignment="1">
      <alignment vertical="center" wrapText="1"/>
    </xf>
    <xf numFmtId="3" fontId="6" fillId="0" borderId="14" xfId="0" applyNumberFormat="1" applyFont="1" applyBorder="1" applyAlignment="1">
      <alignment horizontal="right" wrapText="1"/>
    </xf>
    <xf numFmtId="3" fontId="7" fillId="4" borderId="14" xfId="2" applyNumberFormat="1" applyFont="1" applyFill="1" applyBorder="1"/>
    <xf numFmtId="3" fontId="7" fillId="4" borderId="3" xfId="2" applyNumberFormat="1" applyFont="1" applyFill="1" applyBorder="1"/>
    <xf numFmtId="3" fontId="6" fillId="21" borderId="3" xfId="0" applyNumberFormat="1" applyFont="1" applyFill="1" applyBorder="1" applyAlignment="1">
      <alignment horizontal="right" wrapText="1"/>
    </xf>
    <xf numFmtId="9" fontId="6" fillId="21" borderId="3" xfId="3" applyFont="1" applyFill="1" applyBorder="1" applyAlignment="1">
      <alignment horizontal="right" wrapText="1"/>
    </xf>
    <xf numFmtId="3" fontId="6" fillId="0" borderId="3" xfId="0" applyNumberFormat="1" applyFont="1" applyBorder="1" applyAlignment="1"/>
    <xf numFmtId="166" fontId="6" fillId="0" borderId="3" xfId="3" applyNumberFormat="1" applyFont="1" applyFill="1" applyBorder="1" applyAlignment="1"/>
    <xf numFmtId="3" fontId="6" fillId="0" borderId="3" xfId="0" applyNumberFormat="1" applyFont="1" applyFill="1" applyBorder="1" applyAlignment="1">
      <alignment horizontal="right" wrapText="1"/>
    </xf>
    <xf numFmtId="3" fontId="6" fillId="21" borderId="3" xfId="0" applyNumberFormat="1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wrapText="1"/>
    </xf>
    <xf numFmtId="3" fontId="6" fillId="0" borderId="14" xfId="0" applyNumberFormat="1" applyFont="1" applyFill="1" applyBorder="1" applyAlignment="1">
      <alignment horizontal="right" wrapText="1"/>
    </xf>
    <xf numFmtId="3" fontId="7" fillId="22" borderId="3" xfId="2" applyNumberFormat="1" applyFont="1" applyFill="1" applyBorder="1"/>
    <xf numFmtId="3" fontId="6" fillId="4" borderId="3" xfId="0" applyNumberFormat="1" applyFont="1" applyFill="1" applyBorder="1" applyAlignment="1">
      <alignment horizontal="right" wrapText="1"/>
    </xf>
    <xf numFmtId="9" fontId="6" fillId="19" borderId="3" xfId="3" applyFont="1" applyFill="1" applyBorder="1" applyAlignment="1">
      <alignment horizontal="right" wrapText="1"/>
    </xf>
    <xf numFmtId="3" fontId="6" fillId="4" borderId="3" xfId="0" applyNumberFormat="1" applyFont="1" applyFill="1" applyBorder="1" applyAlignment="1">
      <alignment horizontal="right" vertical="center" wrapText="1"/>
    </xf>
    <xf numFmtId="1" fontId="6" fillId="0" borderId="14" xfId="0" applyNumberFormat="1" applyFont="1" applyFill="1" applyBorder="1" applyAlignment="1">
      <alignment horizontal="right" wrapText="1"/>
    </xf>
    <xf numFmtId="3" fontId="7" fillId="4" borderId="14" xfId="2" applyNumberFormat="1" applyFont="1" applyFill="1" applyBorder="1" applyAlignment="1"/>
    <xf numFmtId="3" fontId="7" fillId="4" borderId="3" xfId="2" applyNumberFormat="1" applyFont="1" applyFill="1" applyBorder="1" applyAlignment="1"/>
    <xf numFmtId="3" fontId="23" fillId="4" borderId="3" xfId="0" applyNumberFormat="1" applyFont="1" applyFill="1" applyBorder="1" applyAlignment="1">
      <alignment horizontal="right" wrapText="1"/>
    </xf>
    <xf numFmtId="9" fontId="6" fillId="4" borderId="3" xfId="3" applyFont="1" applyFill="1" applyBorder="1" applyAlignment="1">
      <alignment horizontal="right" wrapText="1"/>
    </xf>
    <xf numFmtId="0" fontId="23" fillId="0" borderId="3" xfId="0" applyFont="1" applyFill="1" applyBorder="1" applyAlignment="1">
      <alignment vertical="center" wrapText="1"/>
    </xf>
    <xf numFmtId="3" fontId="7" fillId="22" borderId="3" xfId="2" applyNumberFormat="1" applyFont="1" applyFill="1" applyBorder="1" applyAlignment="1"/>
    <xf numFmtId="0" fontId="8" fillId="0" borderId="3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horizontal="right" wrapText="1"/>
    </xf>
    <xf numFmtId="3" fontId="23" fillId="21" borderId="3" xfId="0" applyNumberFormat="1" applyFont="1" applyFill="1" applyBorder="1" applyAlignment="1">
      <alignment horizontal="right" wrapText="1"/>
    </xf>
    <xf numFmtId="9" fontId="23" fillId="21" borderId="3" xfId="3" applyFont="1" applyFill="1" applyBorder="1" applyAlignment="1">
      <alignment horizontal="right" wrapText="1"/>
    </xf>
    <xf numFmtId="3" fontId="7" fillId="0" borderId="3" xfId="2" applyNumberFormat="1" applyFont="1" applyFill="1" applyBorder="1" applyAlignment="1">
      <alignment wrapText="1"/>
    </xf>
    <xf numFmtId="3" fontId="7" fillId="0" borderId="3" xfId="2" applyNumberFormat="1" applyFont="1" applyFill="1" applyBorder="1" applyAlignment="1">
      <alignment horizontal="right" wrapText="1"/>
    </xf>
    <xf numFmtId="9" fontId="6" fillId="0" borderId="3" xfId="3" applyFont="1" applyFill="1" applyBorder="1" applyAlignment="1">
      <alignment horizontal="right" wrapText="1"/>
    </xf>
    <xf numFmtId="0" fontId="8" fillId="0" borderId="3" xfId="2" applyFont="1" applyFill="1" applyBorder="1" applyAlignment="1">
      <alignment horizontal="left" wrapText="1"/>
    </xf>
    <xf numFmtId="0" fontId="8" fillId="0" borderId="14" xfId="2" applyFont="1" applyFill="1" applyBorder="1" applyAlignment="1">
      <alignment horizontal="right" wrapText="1"/>
    </xf>
    <xf numFmtId="3" fontId="8" fillId="0" borderId="14" xfId="2" applyNumberFormat="1" applyFont="1" applyFill="1" applyBorder="1" applyAlignment="1">
      <alignment horizontal="right" wrapText="1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4" borderId="17" xfId="0" applyNumberFormat="1" applyFont="1" applyFill="1" applyBorder="1" applyAlignment="1">
      <alignment horizontal="right" vertical="center" wrapText="1"/>
    </xf>
    <xf numFmtId="3" fontId="23" fillId="21" borderId="14" xfId="0" applyNumberFormat="1" applyFont="1" applyFill="1" applyBorder="1" applyAlignment="1">
      <alignment horizontal="right" wrapText="1"/>
    </xf>
    <xf numFmtId="9" fontId="23" fillId="21" borderId="14" xfId="3" applyFont="1" applyFill="1" applyBorder="1" applyAlignment="1">
      <alignment horizontal="right" wrapText="1"/>
    </xf>
    <xf numFmtId="3" fontId="6" fillId="21" borderId="14" xfId="0" applyNumberFormat="1" applyFont="1" applyFill="1" applyBorder="1" applyAlignment="1">
      <alignment horizontal="right" vertical="center" wrapText="1"/>
    </xf>
    <xf numFmtId="3" fontId="6" fillId="21" borderId="14" xfId="0" applyNumberFormat="1" applyFont="1" applyFill="1" applyBorder="1" applyAlignment="1">
      <alignment horizontal="right" wrapText="1"/>
    </xf>
    <xf numFmtId="3" fontId="6" fillId="4" borderId="14" xfId="0" applyNumberFormat="1" applyFont="1" applyFill="1" applyBorder="1" applyAlignment="1">
      <alignment horizontal="right" wrapText="1"/>
    </xf>
    <xf numFmtId="3" fontId="23" fillId="4" borderId="14" xfId="0" applyNumberFormat="1" applyFont="1" applyFill="1" applyBorder="1" applyAlignment="1">
      <alignment horizontal="right" wrapText="1"/>
    </xf>
    <xf numFmtId="0" fontId="7" fillId="0" borderId="14" xfId="2" applyFont="1" applyBorder="1" applyAlignment="1">
      <alignment horizontal="left" wrapText="1"/>
    </xf>
    <xf numFmtId="0" fontId="7" fillId="0" borderId="3" xfId="2" applyFont="1" applyBorder="1" applyAlignment="1">
      <alignment horizontal="right" wrapText="1"/>
    </xf>
    <xf numFmtId="3" fontId="7" fillId="0" borderId="3" xfId="2" applyNumberFormat="1" applyFont="1" applyBorder="1" applyAlignment="1">
      <alignment horizontal="right" wrapText="1"/>
    </xf>
    <xf numFmtId="3" fontId="7" fillId="4" borderId="3" xfId="2" applyNumberFormat="1" applyFont="1" applyFill="1" applyBorder="1" applyAlignment="1">
      <alignment horizontal="right" wrapText="1"/>
    </xf>
    <xf numFmtId="0" fontId="7" fillId="0" borderId="16" xfId="2" applyFont="1" applyBorder="1" applyAlignment="1">
      <alignment horizontal="left" vertical="top" wrapText="1"/>
    </xf>
    <xf numFmtId="3" fontId="8" fillId="0" borderId="14" xfId="2" applyNumberFormat="1" applyFont="1" applyFill="1" applyBorder="1" applyAlignment="1">
      <alignment wrapText="1"/>
    </xf>
    <xf numFmtId="3" fontId="8" fillId="0" borderId="3" xfId="2" applyNumberFormat="1" applyFont="1" applyFill="1" applyBorder="1" applyAlignment="1">
      <alignment horizontal="right" wrapText="1"/>
    </xf>
    <xf numFmtId="3" fontId="8" fillId="3" borderId="3" xfId="2" applyNumberFormat="1" applyFont="1" applyFill="1" applyBorder="1" applyAlignment="1">
      <alignment horizontal="right" wrapText="1"/>
    </xf>
    <xf numFmtId="3" fontId="23" fillId="3" borderId="3" xfId="0" applyNumberFormat="1" applyFont="1" applyFill="1" applyBorder="1"/>
    <xf numFmtId="3" fontId="23" fillId="3" borderId="14" xfId="0" applyNumberFormat="1" applyFont="1" applyFill="1" applyBorder="1"/>
    <xf numFmtId="3" fontId="23" fillId="3" borderId="0" xfId="0" applyNumberFormat="1" applyFont="1" applyFill="1" applyAlignment="1">
      <alignment wrapText="1"/>
    </xf>
    <xf numFmtId="3" fontId="23" fillId="3" borderId="0" xfId="0" applyNumberFormat="1" applyFont="1" applyFill="1"/>
    <xf numFmtId="3" fontId="8" fillId="0" borderId="0" xfId="2" applyNumberFormat="1" applyFont="1" applyFill="1" applyBorder="1" applyAlignment="1">
      <alignment wrapText="1"/>
    </xf>
    <xf numFmtId="0" fontId="23" fillId="0" borderId="0" xfId="0" applyFont="1" applyBorder="1" applyAlignment="1">
      <alignment horizontal="center"/>
    </xf>
    <xf numFmtId="14" fontId="23" fillId="0" borderId="0" xfId="0" applyNumberFormat="1" applyFont="1" applyBorder="1" applyAlignment="1">
      <alignment horizontal="center"/>
    </xf>
    <xf numFmtId="3" fontId="23" fillId="4" borderId="0" xfId="0" applyNumberFormat="1" applyFont="1" applyFill="1" applyBorder="1"/>
    <xf numFmtId="3" fontId="0" fillId="0" borderId="0" xfId="0" applyNumberFormat="1"/>
    <xf numFmtId="0" fontId="0" fillId="4" borderId="0" xfId="0" applyFill="1"/>
    <xf numFmtId="165" fontId="0" fillId="4" borderId="0" xfId="0" applyNumberFormat="1" applyFill="1"/>
    <xf numFmtId="0" fontId="23" fillId="0" borderId="0" xfId="0" applyFont="1"/>
    <xf numFmtId="3" fontId="23" fillId="23" borderId="0" xfId="0" applyNumberFormat="1" applyFont="1" applyFill="1"/>
    <xf numFmtId="0" fontId="23" fillId="4" borderId="0" xfId="0" applyFont="1" applyFill="1"/>
    <xf numFmtId="3" fontId="23" fillId="4" borderId="0" xfId="0" applyNumberFormat="1" applyFont="1" applyFill="1"/>
    <xf numFmtId="2" fontId="0" fillId="0" borderId="0" xfId="0" applyNumberFormat="1"/>
    <xf numFmtId="3" fontId="3" fillId="0" borderId="0" xfId="0" applyNumberFormat="1" applyFont="1" applyProtection="1"/>
    <xf numFmtId="3" fontId="3" fillId="4" borderId="3" xfId="1" applyNumberFormat="1" applyFont="1" applyFill="1" applyBorder="1" applyAlignment="1"/>
    <xf numFmtId="3" fontId="3" fillId="4" borderId="4" xfId="1" applyNumberFormat="1" applyFont="1" applyFill="1" applyBorder="1" applyAlignment="1" applyProtection="1"/>
    <xf numFmtId="0" fontId="3" fillId="0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/>
    <xf numFmtId="0" fontId="23" fillId="0" borderId="0" xfId="0" applyFont="1" applyAlignment="1">
      <alignment horizontal="left"/>
    </xf>
    <xf numFmtId="0" fontId="2" fillId="0" borderId="0" xfId="0" quotePrefix="1" applyFont="1" applyAlignment="1">
      <alignment horizontal="left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17" borderId="14" xfId="0" applyFont="1" applyFill="1" applyBorder="1" applyAlignment="1">
      <alignment horizontal="center" vertical="center" wrapText="1"/>
    </xf>
    <xf numFmtId="0" fontId="22" fillId="17" borderId="16" xfId="0" applyFont="1" applyFill="1" applyBorder="1" applyAlignment="1">
      <alignment horizontal="center" vertical="center" wrapText="1"/>
    </xf>
    <xf numFmtId="0" fontId="22" fillId="17" borderId="1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2" fillId="18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wrapText="1"/>
    </xf>
    <xf numFmtId="0" fontId="3" fillId="5" borderId="17" xfId="2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10" borderId="3" xfId="0" applyFont="1" applyFill="1" applyBorder="1" applyAlignment="1">
      <alignment horizontal="center" wrapText="1"/>
    </xf>
    <xf numFmtId="0" fontId="7" fillId="10" borderId="3" xfId="0" applyFont="1" applyFill="1" applyBorder="1" applyAlignment="1">
      <alignment horizontal="center"/>
    </xf>
    <xf numFmtId="0" fontId="7" fillId="11" borderId="15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/>
    </xf>
    <xf numFmtId="0" fontId="8" fillId="9" borderId="0" xfId="0" applyFont="1" applyFill="1" applyAlignment="1">
      <alignment horizontal="center" vertical="center" wrapText="1"/>
    </xf>
    <xf numFmtId="0" fontId="3" fillId="5" borderId="16" xfId="2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8" borderId="0" xfId="0" applyFont="1" applyFill="1" applyAlignment="1">
      <alignment horizontal="center"/>
    </xf>
  </cellXfs>
  <cellStyles count="4">
    <cellStyle name="Normal" xfId="0" builtinId="0"/>
    <cellStyle name="Normal 2 2" xfId="2"/>
    <cellStyle name="Normal_Sheet1" xfId="1"/>
    <cellStyle name="Percent" xfId="3" builtinId="5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7"/>
  <sheetViews>
    <sheetView tabSelected="1" zoomScale="130" zoomScaleNormal="130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F16" sqref="F16"/>
    </sheetView>
  </sheetViews>
  <sheetFormatPr defaultColWidth="9.85546875" defaultRowHeight="12.75" outlineLevelRow="1"/>
  <cols>
    <col min="1" max="1" width="6.28515625" style="1" customWidth="1"/>
    <col min="2" max="2" width="27.28515625" style="1" bestFit="1" customWidth="1"/>
    <col min="3" max="3" width="15.5703125" style="1" customWidth="1"/>
    <col min="4" max="4" width="14.85546875" style="1" customWidth="1"/>
    <col min="5" max="5" width="14.7109375" style="1" customWidth="1"/>
    <col min="6" max="6" width="19.28515625" style="1" customWidth="1"/>
    <col min="7" max="7" width="2.7109375" style="1" customWidth="1"/>
    <col min="8" max="8" width="16" style="1" customWidth="1"/>
    <col min="9" max="10" width="15.28515625" style="1" customWidth="1"/>
    <col min="11" max="11" width="2.7109375" style="1" customWidth="1"/>
    <col min="12" max="12" width="13" style="1" customWidth="1"/>
    <col min="13" max="14" width="15.28515625" style="1" customWidth="1"/>
    <col min="15" max="15" width="2.7109375" style="1" customWidth="1"/>
    <col min="16" max="16" width="13.42578125" style="1" customWidth="1"/>
    <col min="17" max="18" width="15.42578125" style="1" customWidth="1"/>
    <col min="19" max="19" width="2.7109375" style="1" customWidth="1"/>
    <col min="20" max="20" width="12.85546875" style="1" customWidth="1"/>
    <col min="21" max="22" width="13.7109375" style="1" customWidth="1"/>
    <col min="23" max="23" width="2.7109375" style="1" customWidth="1"/>
    <col min="24" max="24" width="11" style="1" customWidth="1"/>
    <col min="25" max="26" width="13.140625" style="1" customWidth="1"/>
    <col min="27" max="27" width="2.7109375" style="1" customWidth="1"/>
    <col min="28" max="28" width="11.28515625" style="1" customWidth="1"/>
    <col min="29" max="29" width="11.140625" style="1" customWidth="1"/>
    <col min="30" max="30" width="13" style="1" customWidth="1"/>
    <col min="31" max="31" width="12" style="1" customWidth="1"/>
    <col min="32" max="44" width="9.85546875" style="1" customWidth="1"/>
    <col min="45" max="45" width="11.140625" style="1" customWidth="1"/>
    <col min="46" max="194" width="9.85546875" style="1" customWidth="1"/>
    <col min="195" max="196" width="0.140625" style="1" customWidth="1"/>
    <col min="197" max="16384" width="9.85546875" style="1"/>
  </cols>
  <sheetData>
    <row r="1" spans="1:47" ht="22.15" customHeight="1">
      <c r="B1" s="281" t="s">
        <v>446</v>
      </c>
    </row>
    <row r="2" spans="1:47" ht="22.15" customHeight="1">
      <c r="B2" s="281" t="s">
        <v>447</v>
      </c>
    </row>
    <row r="3" spans="1:47" s="2" customFormat="1" ht="100.9" customHeight="1">
      <c r="B3" s="3" t="s">
        <v>0</v>
      </c>
      <c r="C3" s="4" t="s">
        <v>441</v>
      </c>
      <c r="D3" s="5" t="s">
        <v>442</v>
      </c>
      <c r="E3" s="5" t="s">
        <v>443</v>
      </c>
      <c r="F3" s="5" t="s">
        <v>303</v>
      </c>
      <c r="G3" s="24"/>
      <c r="H3" s="4" t="s">
        <v>444</v>
      </c>
      <c r="I3" s="4" t="s">
        <v>453</v>
      </c>
      <c r="J3" s="279" t="s">
        <v>448</v>
      </c>
      <c r="K3" s="24"/>
      <c r="L3" s="4" t="s">
        <v>304</v>
      </c>
      <c r="M3" s="4" t="s">
        <v>454</v>
      </c>
      <c r="N3" s="279" t="s">
        <v>449</v>
      </c>
      <c r="O3" s="24"/>
      <c r="P3" s="4" t="s">
        <v>305</v>
      </c>
      <c r="Q3" s="4" t="s">
        <v>306</v>
      </c>
      <c r="R3" s="279" t="s">
        <v>450</v>
      </c>
      <c r="S3" s="24"/>
      <c r="T3" s="4" t="s">
        <v>432</v>
      </c>
      <c r="U3" s="4" t="s">
        <v>440</v>
      </c>
      <c r="V3" s="279" t="s">
        <v>451</v>
      </c>
      <c r="W3" s="24"/>
      <c r="X3" s="4" t="s">
        <v>308</v>
      </c>
      <c r="Y3" s="4" t="s">
        <v>309</v>
      </c>
      <c r="Z3" s="279" t="s">
        <v>452</v>
      </c>
      <c r="AA3" s="24"/>
      <c r="AB3" s="4" t="s">
        <v>307</v>
      </c>
      <c r="AC3" s="4" t="s">
        <v>430</v>
      </c>
      <c r="AD3" s="279" t="s">
        <v>455</v>
      </c>
      <c r="AU3" s="2" t="s">
        <v>299</v>
      </c>
    </row>
    <row r="4" spans="1:47" s="2" customFormat="1" ht="13.15" customHeight="1">
      <c r="B4" s="3"/>
      <c r="C4" s="6" t="s">
        <v>298</v>
      </c>
      <c r="D4" s="6" t="s">
        <v>298</v>
      </c>
      <c r="E4" s="6" t="s">
        <v>298</v>
      </c>
      <c r="F4" s="6" t="s">
        <v>298</v>
      </c>
      <c r="G4" s="25"/>
      <c r="H4" s="6" t="s">
        <v>298</v>
      </c>
      <c r="I4" s="6" t="s">
        <v>298</v>
      </c>
      <c r="J4" s="6" t="s">
        <v>298</v>
      </c>
      <c r="K4" s="25"/>
      <c r="L4" s="6" t="s">
        <v>298</v>
      </c>
      <c r="M4" s="6" t="s">
        <v>298</v>
      </c>
      <c r="N4" s="6" t="s">
        <v>298</v>
      </c>
      <c r="O4" s="25"/>
      <c r="P4" s="6" t="s">
        <v>298</v>
      </c>
      <c r="Q4" s="6" t="s">
        <v>298</v>
      </c>
      <c r="R4" s="6" t="s">
        <v>298</v>
      </c>
      <c r="S4" s="25"/>
      <c r="T4" s="6" t="s">
        <v>298</v>
      </c>
      <c r="U4" s="6" t="s">
        <v>298</v>
      </c>
      <c r="V4" s="6" t="s">
        <v>298</v>
      </c>
      <c r="W4" s="25"/>
      <c r="X4" s="6" t="s">
        <v>298</v>
      </c>
      <c r="Y4" s="6" t="s">
        <v>298</v>
      </c>
      <c r="Z4" s="6" t="s">
        <v>298</v>
      </c>
      <c r="AA4" s="25"/>
      <c r="AB4" s="6" t="s">
        <v>298</v>
      </c>
      <c r="AC4" s="6" t="s">
        <v>298</v>
      </c>
      <c r="AD4" s="6" t="s">
        <v>298</v>
      </c>
    </row>
    <row r="5" spans="1:47" s="7" customFormat="1">
      <c r="B5" s="8">
        <v>1</v>
      </c>
      <c r="C5" s="8" t="s">
        <v>302</v>
      </c>
      <c r="D5" s="9" t="s">
        <v>1</v>
      </c>
      <c r="E5" s="9" t="s">
        <v>300</v>
      </c>
      <c r="F5" s="9" t="s">
        <v>301</v>
      </c>
      <c r="G5" s="26"/>
      <c r="H5" s="8">
        <v>3</v>
      </c>
      <c r="I5" s="8" t="s">
        <v>433</v>
      </c>
      <c r="J5" s="8" t="s">
        <v>435</v>
      </c>
      <c r="K5" s="26"/>
      <c r="L5" s="8">
        <v>4</v>
      </c>
      <c r="M5" s="8" t="s">
        <v>294</v>
      </c>
      <c r="N5" s="8" t="s">
        <v>436</v>
      </c>
      <c r="O5" s="26"/>
      <c r="P5" s="8">
        <v>5</v>
      </c>
      <c r="Q5" s="8" t="s">
        <v>295</v>
      </c>
      <c r="R5" s="8" t="s">
        <v>434</v>
      </c>
      <c r="S5" s="26"/>
      <c r="T5" s="8">
        <v>6</v>
      </c>
      <c r="U5" s="8" t="s">
        <v>296</v>
      </c>
      <c r="V5" s="8" t="s">
        <v>437</v>
      </c>
      <c r="W5" s="26"/>
      <c r="X5" s="8">
        <v>7</v>
      </c>
      <c r="Y5" s="8" t="s">
        <v>297</v>
      </c>
      <c r="Z5" s="8" t="s">
        <v>438</v>
      </c>
      <c r="AA5" s="26"/>
      <c r="AB5" s="8">
        <v>8</v>
      </c>
      <c r="AC5" s="8" t="s">
        <v>431</v>
      </c>
      <c r="AD5" s="8" t="s">
        <v>439</v>
      </c>
    </row>
    <row r="6" spans="1:47" s="7" customFormat="1" ht="15" customHeight="1" outlineLevel="1">
      <c r="A6" s="1">
        <v>5100</v>
      </c>
      <c r="B6" s="10" t="s">
        <v>2</v>
      </c>
      <c r="C6" s="11"/>
      <c r="D6" s="12"/>
      <c r="E6" s="12"/>
      <c r="F6" s="12"/>
      <c r="G6" s="27"/>
      <c r="H6" s="12"/>
      <c r="I6" s="12"/>
      <c r="J6" s="12"/>
      <c r="K6" s="27"/>
      <c r="L6" s="12"/>
      <c r="M6" s="12"/>
      <c r="N6" s="12"/>
      <c r="O6" s="27"/>
      <c r="P6" s="12"/>
      <c r="Q6" s="12"/>
      <c r="R6" s="12"/>
      <c r="S6" s="27"/>
      <c r="T6" s="12"/>
      <c r="U6" s="12"/>
      <c r="V6" s="12"/>
      <c r="W6" s="27"/>
      <c r="X6" s="12"/>
      <c r="Y6" s="12"/>
      <c r="Z6" s="12"/>
      <c r="AA6" s="27"/>
      <c r="AB6" s="12"/>
      <c r="AC6" s="12"/>
      <c r="AD6" s="12"/>
      <c r="AU6" s="12"/>
    </row>
    <row r="7" spans="1:47" s="7" customFormat="1" ht="15" customHeight="1" outlineLevel="1">
      <c r="A7" s="1">
        <v>5101</v>
      </c>
      <c r="B7" s="10" t="s">
        <v>3</v>
      </c>
      <c r="C7" s="11">
        <v>1149200</v>
      </c>
      <c r="D7" s="12">
        <v>191700</v>
      </c>
      <c r="E7" s="12">
        <v>951600</v>
      </c>
      <c r="F7" s="12">
        <v>5900</v>
      </c>
      <c r="G7" s="27"/>
      <c r="H7" s="12">
        <v>170789</v>
      </c>
      <c r="I7" s="12">
        <v>13087</v>
      </c>
      <c r="J7" s="12">
        <f>+H7+I7</f>
        <v>183876</v>
      </c>
      <c r="K7" s="27"/>
      <c r="L7" s="12">
        <v>9146373</v>
      </c>
      <c r="M7" s="12">
        <v>71839</v>
      </c>
      <c r="N7" s="12">
        <f>+L7+M7</f>
        <v>9218212</v>
      </c>
      <c r="O7" s="27"/>
      <c r="P7" s="12">
        <v>497299</v>
      </c>
      <c r="Q7" s="12">
        <v>4241</v>
      </c>
      <c r="R7" s="12">
        <f>+P7+Q7</f>
        <v>501540</v>
      </c>
      <c r="S7" s="27"/>
      <c r="T7" s="12">
        <v>2218149</v>
      </c>
      <c r="U7" s="12">
        <v>221828</v>
      </c>
      <c r="V7" s="12">
        <f>+T7+U7</f>
        <v>2439977</v>
      </c>
      <c r="W7" s="27"/>
      <c r="X7" s="12">
        <v>709910</v>
      </c>
      <c r="Y7" s="277">
        <v>34036</v>
      </c>
      <c r="Z7" s="277">
        <f>+X7+Y7</f>
        <v>743946</v>
      </c>
      <c r="AA7" s="27"/>
      <c r="AB7" s="12"/>
      <c r="AC7" s="12"/>
      <c r="AD7" s="277"/>
      <c r="AU7" s="12"/>
    </row>
    <row r="8" spans="1:47" s="7" customFormat="1" ht="15" customHeight="1" outlineLevel="1">
      <c r="A8" s="1">
        <v>5102</v>
      </c>
      <c r="B8" s="10" t="s">
        <v>4</v>
      </c>
      <c r="C8" s="11">
        <v>1104400</v>
      </c>
      <c r="D8" s="12">
        <v>270200</v>
      </c>
      <c r="E8" s="12">
        <v>829000</v>
      </c>
      <c r="F8" s="12">
        <v>5200</v>
      </c>
      <c r="G8" s="27"/>
      <c r="H8" s="12">
        <v>126355</v>
      </c>
      <c r="I8" s="12">
        <v>10701</v>
      </c>
      <c r="J8" s="12">
        <f t="shared" ref="J8:J71" si="0">+H8+I8</f>
        <v>137056</v>
      </c>
      <c r="K8" s="27"/>
      <c r="L8" s="12">
        <v>6856118</v>
      </c>
      <c r="M8" s="12">
        <v>44584</v>
      </c>
      <c r="N8" s="12">
        <f t="shared" ref="N8:N71" si="1">+L8+M8</f>
        <v>6900702</v>
      </c>
      <c r="O8" s="27"/>
      <c r="P8" s="12">
        <v>220583</v>
      </c>
      <c r="Q8" s="12">
        <v>2682</v>
      </c>
      <c r="R8" s="12">
        <f t="shared" ref="R8:R71" si="2">+P8+Q8</f>
        <v>223265</v>
      </c>
      <c r="S8" s="27"/>
      <c r="T8" s="12">
        <v>762671</v>
      </c>
      <c r="U8" s="12">
        <v>76279</v>
      </c>
      <c r="V8" s="12">
        <f t="shared" ref="V8:V71" si="3">+T8+U8</f>
        <v>838950</v>
      </c>
      <c r="W8" s="27"/>
      <c r="X8" s="12">
        <v>215390</v>
      </c>
      <c r="Y8" s="277">
        <v>19924</v>
      </c>
      <c r="Z8" s="277">
        <f t="shared" ref="Z8:Z71" si="4">+X8+Y8</f>
        <v>235314</v>
      </c>
      <c r="AA8" s="27"/>
      <c r="AB8" s="12"/>
      <c r="AC8" s="12"/>
      <c r="AD8" s="277"/>
      <c r="AU8" s="12"/>
    </row>
    <row r="9" spans="1:47" s="7" customFormat="1" ht="15" customHeight="1" outlineLevel="1">
      <c r="A9" s="1">
        <v>5103</v>
      </c>
      <c r="B9" s="10" t="s">
        <v>5</v>
      </c>
      <c r="C9" s="11">
        <v>4418800</v>
      </c>
      <c r="D9" s="12">
        <v>547900</v>
      </c>
      <c r="E9" s="12">
        <v>3847600</v>
      </c>
      <c r="F9" s="12">
        <v>23300</v>
      </c>
      <c r="G9" s="27"/>
      <c r="H9" s="12">
        <v>378356</v>
      </c>
      <c r="I9" s="12">
        <v>29600</v>
      </c>
      <c r="J9" s="12">
        <f t="shared" si="0"/>
        <v>407956</v>
      </c>
      <c r="K9" s="27"/>
      <c r="L9" s="12">
        <v>47086030</v>
      </c>
      <c r="M9" s="12">
        <v>362542</v>
      </c>
      <c r="N9" s="12">
        <f t="shared" si="1"/>
        <v>47448572</v>
      </c>
      <c r="O9" s="27"/>
      <c r="P9" s="12">
        <v>6486220</v>
      </c>
      <c r="Q9" s="12">
        <v>194052</v>
      </c>
      <c r="R9" s="12">
        <f t="shared" si="2"/>
        <v>6680272</v>
      </c>
      <c r="S9" s="27"/>
      <c r="T9" s="12">
        <v>6444471</v>
      </c>
      <c r="U9" s="12">
        <v>646436</v>
      </c>
      <c r="V9" s="12">
        <f t="shared" si="3"/>
        <v>7090907</v>
      </c>
      <c r="W9" s="27"/>
      <c r="X9" s="12">
        <v>2575010</v>
      </c>
      <c r="Y9" s="277">
        <v>91688</v>
      </c>
      <c r="Z9" s="277">
        <f t="shared" si="4"/>
        <v>2666698</v>
      </c>
      <c r="AA9" s="27"/>
      <c r="AB9" s="12"/>
      <c r="AC9" s="12"/>
      <c r="AD9" s="277"/>
      <c r="AU9" s="12"/>
    </row>
    <row r="10" spans="1:47" s="7" customFormat="1" ht="15" customHeight="1" outlineLevel="1">
      <c r="A10" s="1">
        <v>5104</v>
      </c>
      <c r="B10" s="10" t="s">
        <v>6</v>
      </c>
      <c r="C10" s="11">
        <v>1931000</v>
      </c>
      <c r="D10" s="12">
        <v>271200</v>
      </c>
      <c r="E10" s="12">
        <v>1649200</v>
      </c>
      <c r="F10" s="12">
        <v>10600</v>
      </c>
      <c r="G10" s="27"/>
      <c r="H10" s="12">
        <v>202873</v>
      </c>
      <c r="I10" s="12">
        <v>16998</v>
      </c>
      <c r="J10" s="12">
        <f t="shared" si="0"/>
        <v>219871</v>
      </c>
      <c r="K10" s="27"/>
      <c r="L10" s="12">
        <v>23696490</v>
      </c>
      <c r="M10" s="12">
        <v>194229</v>
      </c>
      <c r="N10" s="12">
        <f t="shared" si="1"/>
        <v>23890719</v>
      </c>
      <c r="O10" s="27"/>
      <c r="P10" s="12">
        <v>1779975</v>
      </c>
      <c r="Q10" s="12">
        <v>28561</v>
      </c>
      <c r="R10" s="12">
        <f t="shared" si="2"/>
        <v>1808536</v>
      </c>
      <c r="S10" s="27"/>
      <c r="T10" s="12">
        <v>4514154</v>
      </c>
      <c r="U10" s="12">
        <v>452451</v>
      </c>
      <c r="V10" s="12">
        <f t="shared" si="3"/>
        <v>4966605</v>
      </c>
      <c r="W10" s="27"/>
      <c r="X10" s="12">
        <v>526154</v>
      </c>
      <c r="Y10" s="277">
        <v>36820</v>
      </c>
      <c r="Z10" s="277">
        <f t="shared" si="4"/>
        <v>562974</v>
      </c>
      <c r="AA10" s="27"/>
      <c r="AB10" s="12"/>
      <c r="AC10" s="12"/>
      <c r="AD10" s="277"/>
      <c r="AU10" s="12"/>
    </row>
    <row r="11" spans="1:47" s="7" customFormat="1" ht="15" customHeight="1" outlineLevel="1">
      <c r="A11" s="1">
        <v>5105</v>
      </c>
      <c r="B11" s="10" t="s">
        <v>7</v>
      </c>
      <c r="C11" s="11">
        <v>1458000</v>
      </c>
      <c r="D11" s="12">
        <v>366100</v>
      </c>
      <c r="E11" s="12">
        <v>1085200</v>
      </c>
      <c r="F11" s="12">
        <v>6700</v>
      </c>
      <c r="G11" s="27"/>
      <c r="H11" s="12">
        <v>121583</v>
      </c>
      <c r="I11" s="12">
        <v>9771</v>
      </c>
      <c r="J11" s="12">
        <f t="shared" si="0"/>
        <v>131354</v>
      </c>
      <c r="K11" s="27"/>
      <c r="L11" s="12">
        <v>12652572</v>
      </c>
      <c r="M11" s="12">
        <v>98073</v>
      </c>
      <c r="N11" s="12">
        <f t="shared" si="1"/>
        <v>12750645</v>
      </c>
      <c r="O11" s="27"/>
      <c r="P11" s="12">
        <v>316162</v>
      </c>
      <c r="Q11" s="12">
        <v>0</v>
      </c>
      <c r="R11" s="12">
        <f t="shared" si="2"/>
        <v>316162</v>
      </c>
      <c r="S11" s="27"/>
      <c r="T11" s="12">
        <v>540967</v>
      </c>
      <c r="U11" s="12">
        <v>54104</v>
      </c>
      <c r="V11" s="12">
        <f t="shared" si="3"/>
        <v>595071</v>
      </c>
      <c r="W11" s="27"/>
      <c r="X11" s="12">
        <v>190050</v>
      </c>
      <c r="Y11" s="277">
        <v>17580</v>
      </c>
      <c r="Z11" s="277">
        <f t="shared" si="4"/>
        <v>207630</v>
      </c>
      <c r="AA11" s="27"/>
      <c r="AB11" s="12"/>
      <c r="AC11" s="12"/>
      <c r="AD11" s="277"/>
      <c r="AU11" s="12"/>
    </row>
    <row r="12" spans="1:47" s="7" customFormat="1" ht="15" customHeight="1" outlineLevel="1">
      <c r="A12" s="1">
        <v>5106</v>
      </c>
      <c r="B12" s="10" t="s">
        <v>8</v>
      </c>
      <c r="C12" s="11">
        <v>812700</v>
      </c>
      <c r="D12" s="12">
        <v>151600</v>
      </c>
      <c r="E12" s="12">
        <v>657000</v>
      </c>
      <c r="F12" s="12">
        <v>4100</v>
      </c>
      <c r="G12" s="27"/>
      <c r="H12" s="12">
        <v>144199</v>
      </c>
      <c r="I12" s="12">
        <v>12537</v>
      </c>
      <c r="J12" s="12">
        <f t="shared" si="0"/>
        <v>156736</v>
      </c>
      <c r="K12" s="27"/>
      <c r="L12" s="12">
        <v>2443179</v>
      </c>
      <c r="M12" s="12">
        <v>18624</v>
      </c>
      <c r="N12" s="12">
        <f t="shared" si="1"/>
        <v>2461803</v>
      </c>
      <c r="O12" s="27"/>
      <c r="P12" s="12">
        <v>510487</v>
      </c>
      <c r="Q12" s="12">
        <v>16750</v>
      </c>
      <c r="R12" s="12">
        <f t="shared" si="2"/>
        <v>527237</v>
      </c>
      <c r="S12" s="27"/>
      <c r="T12" s="12">
        <v>787050</v>
      </c>
      <c r="U12" s="12">
        <v>78715</v>
      </c>
      <c r="V12" s="12">
        <f t="shared" si="3"/>
        <v>865765</v>
      </c>
      <c r="W12" s="27"/>
      <c r="X12" s="12">
        <v>76020</v>
      </c>
      <c r="Y12" s="277">
        <v>7032</v>
      </c>
      <c r="Z12" s="277">
        <f t="shared" si="4"/>
        <v>83052</v>
      </c>
      <c r="AA12" s="27"/>
      <c r="AB12" s="12"/>
      <c r="AC12" s="12"/>
      <c r="AD12" s="277"/>
      <c r="AU12" s="12"/>
    </row>
    <row r="13" spans="1:47" s="7" customFormat="1" ht="15" customHeight="1" outlineLevel="1">
      <c r="A13" s="1">
        <v>5107</v>
      </c>
      <c r="B13" s="10" t="s">
        <v>9</v>
      </c>
      <c r="C13" s="11">
        <v>3598700</v>
      </c>
      <c r="D13" s="12">
        <v>879200</v>
      </c>
      <c r="E13" s="12">
        <v>2702400</v>
      </c>
      <c r="F13" s="12">
        <v>17100</v>
      </c>
      <c r="G13" s="27"/>
      <c r="H13" s="12">
        <v>233038</v>
      </c>
      <c r="I13" s="12">
        <v>16257</v>
      </c>
      <c r="J13" s="12">
        <f t="shared" si="0"/>
        <v>249295</v>
      </c>
      <c r="K13" s="27"/>
      <c r="L13" s="12">
        <v>29246494</v>
      </c>
      <c r="M13" s="12">
        <v>240136</v>
      </c>
      <c r="N13" s="12">
        <f t="shared" si="1"/>
        <v>29486630</v>
      </c>
      <c r="O13" s="27"/>
      <c r="P13" s="12">
        <v>1542732</v>
      </c>
      <c r="Q13" s="12">
        <v>11382</v>
      </c>
      <c r="R13" s="12">
        <f t="shared" si="2"/>
        <v>1554114</v>
      </c>
      <c r="S13" s="27"/>
      <c r="T13" s="12">
        <v>1502794</v>
      </c>
      <c r="U13" s="12">
        <v>150696</v>
      </c>
      <c r="V13" s="12">
        <f t="shared" si="3"/>
        <v>1653490</v>
      </c>
      <c r="W13" s="27"/>
      <c r="X13" s="12">
        <v>506800</v>
      </c>
      <c r="Y13" s="277">
        <v>46880</v>
      </c>
      <c r="Z13" s="277">
        <f t="shared" si="4"/>
        <v>553680</v>
      </c>
      <c r="AA13" s="27"/>
      <c r="AB13" s="12"/>
      <c r="AC13" s="12"/>
      <c r="AD13" s="277"/>
      <c r="AU13" s="12"/>
    </row>
    <row r="14" spans="1:47" s="7" customFormat="1" ht="15" customHeight="1" outlineLevel="1">
      <c r="A14" s="1">
        <v>5108</v>
      </c>
      <c r="B14" s="10" t="s">
        <v>10</v>
      </c>
      <c r="C14" s="11">
        <v>1443800</v>
      </c>
      <c r="D14" s="12">
        <v>223700</v>
      </c>
      <c r="E14" s="12">
        <v>1212600</v>
      </c>
      <c r="F14" s="12">
        <v>7500</v>
      </c>
      <c r="G14" s="27"/>
      <c r="H14" s="12">
        <v>151420</v>
      </c>
      <c r="I14" s="12">
        <v>12482</v>
      </c>
      <c r="J14" s="12">
        <f t="shared" si="0"/>
        <v>163902</v>
      </c>
      <c r="K14" s="27"/>
      <c r="L14" s="12">
        <v>12783186</v>
      </c>
      <c r="M14" s="12">
        <v>99562</v>
      </c>
      <c r="N14" s="12">
        <f t="shared" si="1"/>
        <v>12882748</v>
      </c>
      <c r="O14" s="27"/>
      <c r="P14" s="12">
        <v>645560</v>
      </c>
      <c r="Q14" s="12">
        <v>4023</v>
      </c>
      <c r="R14" s="12">
        <f t="shared" si="2"/>
        <v>649583</v>
      </c>
      <c r="S14" s="27"/>
      <c r="T14" s="12">
        <v>2914623</v>
      </c>
      <c r="U14" s="12">
        <v>291726</v>
      </c>
      <c r="V14" s="12">
        <f t="shared" si="3"/>
        <v>3206349</v>
      </c>
      <c r="W14" s="27"/>
      <c r="X14" s="12">
        <v>494130</v>
      </c>
      <c r="Y14" s="277">
        <v>45708</v>
      </c>
      <c r="Z14" s="277">
        <f t="shared" si="4"/>
        <v>539838</v>
      </c>
      <c r="AA14" s="27"/>
      <c r="AB14" s="12"/>
      <c r="AC14" s="12"/>
      <c r="AD14" s="277"/>
      <c r="AU14" s="12"/>
    </row>
    <row r="15" spans="1:47" s="7" customFormat="1" ht="15" customHeight="1" outlineLevel="1">
      <c r="A15" s="1">
        <v>5109</v>
      </c>
      <c r="B15" s="10" t="s">
        <v>11</v>
      </c>
      <c r="C15" s="11">
        <v>2585100</v>
      </c>
      <c r="D15" s="12">
        <v>703900</v>
      </c>
      <c r="E15" s="12">
        <v>1869300</v>
      </c>
      <c r="F15" s="12">
        <v>11900</v>
      </c>
      <c r="G15" s="27"/>
      <c r="H15" s="12">
        <v>220986</v>
      </c>
      <c r="I15" s="12">
        <v>16723</v>
      </c>
      <c r="J15" s="12">
        <f t="shared" si="0"/>
        <v>237709</v>
      </c>
      <c r="K15" s="27"/>
      <c r="L15" s="12">
        <v>25431617</v>
      </c>
      <c r="M15" s="12">
        <v>193471</v>
      </c>
      <c r="N15" s="12">
        <f t="shared" si="1"/>
        <v>25625088</v>
      </c>
      <c r="O15" s="27"/>
      <c r="P15" s="12">
        <v>2341739</v>
      </c>
      <c r="Q15" s="12">
        <v>51677</v>
      </c>
      <c r="R15" s="12">
        <f t="shared" si="2"/>
        <v>2393416</v>
      </c>
      <c r="S15" s="27"/>
      <c r="T15" s="12">
        <v>2904215</v>
      </c>
      <c r="U15" s="12">
        <v>290872</v>
      </c>
      <c r="V15" s="12">
        <f t="shared" si="3"/>
        <v>3195087</v>
      </c>
      <c r="W15" s="27"/>
      <c r="X15" s="12">
        <v>842264</v>
      </c>
      <c r="Y15" s="277">
        <v>56288</v>
      </c>
      <c r="Z15" s="277">
        <f t="shared" si="4"/>
        <v>898552</v>
      </c>
      <c r="AA15" s="27"/>
      <c r="AB15" s="12"/>
      <c r="AC15" s="12"/>
      <c r="AD15" s="277"/>
      <c r="AU15" s="12"/>
    </row>
    <row r="16" spans="1:47" s="7" customFormat="1" ht="15" customHeight="1" outlineLevel="1">
      <c r="A16" s="1">
        <v>5110</v>
      </c>
      <c r="B16" s="10" t="s">
        <v>12</v>
      </c>
      <c r="C16" s="11">
        <v>1476400</v>
      </c>
      <c r="D16" s="12">
        <v>342500</v>
      </c>
      <c r="E16" s="12">
        <v>1126800</v>
      </c>
      <c r="F16" s="12">
        <v>7100</v>
      </c>
      <c r="G16" s="27"/>
      <c r="H16" s="12">
        <v>164050</v>
      </c>
      <c r="I16" s="12">
        <v>13778</v>
      </c>
      <c r="J16" s="12">
        <f t="shared" si="0"/>
        <v>177828</v>
      </c>
      <c r="K16" s="27"/>
      <c r="L16" s="12">
        <v>10554661</v>
      </c>
      <c r="M16" s="12">
        <v>80403</v>
      </c>
      <c r="N16" s="12">
        <f t="shared" si="1"/>
        <v>10635064</v>
      </c>
      <c r="O16" s="27"/>
      <c r="P16" s="12">
        <v>966212</v>
      </c>
      <c r="Q16" s="12">
        <v>26800</v>
      </c>
      <c r="R16" s="12">
        <f t="shared" si="2"/>
        <v>993012</v>
      </c>
      <c r="S16" s="27"/>
      <c r="T16" s="12">
        <v>558430</v>
      </c>
      <c r="U16" s="12">
        <v>55840</v>
      </c>
      <c r="V16" s="12">
        <f t="shared" si="3"/>
        <v>614270</v>
      </c>
      <c r="W16" s="27"/>
      <c r="X16" s="12">
        <v>228060</v>
      </c>
      <c r="Y16" s="277">
        <v>21096</v>
      </c>
      <c r="Z16" s="277">
        <f t="shared" si="4"/>
        <v>249156</v>
      </c>
      <c r="AA16" s="27"/>
      <c r="AB16" s="12"/>
      <c r="AC16" s="12"/>
      <c r="AD16" s="277"/>
      <c r="AU16" s="12"/>
    </row>
    <row r="17" spans="1:47" s="7" customFormat="1" ht="15" customHeight="1" outlineLevel="1">
      <c r="A17" s="1">
        <v>5111</v>
      </c>
      <c r="B17" s="10" t="s">
        <v>13</v>
      </c>
      <c r="C17" s="11">
        <v>1329800</v>
      </c>
      <c r="D17" s="12">
        <v>327800</v>
      </c>
      <c r="E17" s="12">
        <v>995800</v>
      </c>
      <c r="F17" s="12">
        <v>6200</v>
      </c>
      <c r="G17" s="27"/>
      <c r="H17" s="12">
        <v>158768</v>
      </c>
      <c r="I17" s="12">
        <v>12922</v>
      </c>
      <c r="J17" s="12">
        <f t="shared" si="0"/>
        <v>171690</v>
      </c>
      <c r="K17" s="27"/>
      <c r="L17" s="12">
        <v>7253642</v>
      </c>
      <c r="M17" s="12">
        <v>59582</v>
      </c>
      <c r="N17" s="12">
        <f t="shared" si="1"/>
        <v>7313224</v>
      </c>
      <c r="O17" s="27"/>
      <c r="P17" s="12">
        <v>377414</v>
      </c>
      <c r="Q17" s="12">
        <v>2501</v>
      </c>
      <c r="R17" s="12">
        <f t="shared" si="2"/>
        <v>379915</v>
      </c>
      <c r="S17" s="27"/>
      <c r="T17" s="12">
        <v>3190458</v>
      </c>
      <c r="U17" s="12">
        <v>319075</v>
      </c>
      <c r="V17" s="12">
        <f t="shared" si="3"/>
        <v>3509533</v>
      </c>
      <c r="W17" s="27"/>
      <c r="X17" s="12">
        <v>215390</v>
      </c>
      <c r="Y17" s="277">
        <v>19924</v>
      </c>
      <c r="Z17" s="277">
        <f t="shared" si="4"/>
        <v>235314</v>
      </c>
      <c r="AA17" s="27"/>
      <c r="AB17" s="12"/>
      <c r="AC17" s="12"/>
      <c r="AD17" s="277"/>
      <c r="AU17" s="12"/>
    </row>
    <row r="18" spans="1:47" s="7" customFormat="1" ht="15" customHeight="1" outlineLevel="1">
      <c r="A18" s="1">
        <v>5112</v>
      </c>
      <c r="B18" s="10" t="s">
        <v>14</v>
      </c>
      <c r="C18" s="11">
        <v>910000</v>
      </c>
      <c r="D18" s="12">
        <v>248400</v>
      </c>
      <c r="E18" s="12">
        <v>657300</v>
      </c>
      <c r="F18" s="12">
        <v>4300</v>
      </c>
      <c r="G18" s="27"/>
      <c r="H18" s="12">
        <v>164868</v>
      </c>
      <c r="I18" s="12">
        <v>14538</v>
      </c>
      <c r="J18" s="12">
        <f t="shared" si="0"/>
        <v>179406</v>
      </c>
      <c r="K18" s="27"/>
      <c r="L18" s="12">
        <v>2627894</v>
      </c>
      <c r="M18" s="12">
        <v>21680</v>
      </c>
      <c r="N18" s="12">
        <f t="shared" si="1"/>
        <v>2649574</v>
      </c>
      <c r="O18" s="27"/>
      <c r="P18" s="12">
        <v>166623</v>
      </c>
      <c r="Q18" s="12">
        <v>4023</v>
      </c>
      <c r="R18" s="12">
        <f t="shared" si="2"/>
        <v>170646</v>
      </c>
      <c r="S18" s="27"/>
      <c r="T18" s="12">
        <v>553073</v>
      </c>
      <c r="U18" s="12">
        <v>55308</v>
      </c>
      <c r="V18" s="12">
        <f t="shared" si="3"/>
        <v>608381</v>
      </c>
      <c r="W18" s="27"/>
      <c r="X18" s="12">
        <v>152040</v>
      </c>
      <c r="Y18" s="277">
        <v>14064</v>
      </c>
      <c r="Z18" s="277">
        <f t="shared" si="4"/>
        <v>166104</v>
      </c>
      <c r="AA18" s="27"/>
      <c r="AB18" s="12"/>
      <c r="AC18" s="12"/>
      <c r="AD18" s="277"/>
      <c r="AU18" s="12"/>
    </row>
    <row r="19" spans="1:47" s="7" customFormat="1" ht="15" customHeight="1" outlineLevel="1">
      <c r="A19" s="1">
        <v>5113</v>
      </c>
      <c r="B19" s="10" t="s">
        <v>15</v>
      </c>
      <c r="C19" s="11">
        <v>1148600</v>
      </c>
      <c r="D19" s="12">
        <v>308600</v>
      </c>
      <c r="E19" s="12">
        <v>834800</v>
      </c>
      <c r="F19" s="12">
        <v>5200</v>
      </c>
      <c r="G19" s="27"/>
      <c r="H19" s="12">
        <v>145907</v>
      </c>
      <c r="I19" s="12">
        <v>12377</v>
      </c>
      <c r="J19" s="12">
        <f t="shared" si="0"/>
        <v>158284</v>
      </c>
      <c r="K19" s="27"/>
      <c r="L19" s="12">
        <v>5940677</v>
      </c>
      <c r="M19" s="12">
        <v>46041</v>
      </c>
      <c r="N19" s="12">
        <f t="shared" si="1"/>
        <v>5986718</v>
      </c>
      <c r="O19" s="27"/>
      <c r="P19" s="12">
        <v>222125</v>
      </c>
      <c r="Q19" s="12">
        <v>0</v>
      </c>
      <c r="R19" s="12">
        <f t="shared" si="2"/>
        <v>222125</v>
      </c>
      <c r="S19" s="27"/>
      <c r="T19" s="12">
        <v>163085</v>
      </c>
      <c r="U19" s="12">
        <v>16300</v>
      </c>
      <c r="V19" s="12">
        <f t="shared" si="3"/>
        <v>179385</v>
      </c>
      <c r="W19" s="27"/>
      <c r="X19" s="12">
        <v>139370</v>
      </c>
      <c r="Y19" s="277">
        <v>12892</v>
      </c>
      <c r="Z19" s="277">
        <f t="shared" si="4"/>
        <v>152262</v>
      </c>
      <c r="AA19" s="27"/>
      <c r="AB19" s="12"/>
      <c r="AC19" s="12"/>
      <c r="AD19" s="277"/>
      <c r="AU19" s="12"/>
    </row>
    <row r="20" spans="1:47" s="7" customFormat="1" ht="15" customHeight="1" outlineLevel="1">
      <c r="A20" s="1">
        <v>5114</v>
      </c>
      <c r="B20" s="10" t="s">
        <v>16</v>
      </c>
      <c r="C20" s="11">
        <v>1067600</v>
      </c>
      <c r="D20" s="12">
        <v>214500</v>
      </c>
      <c r="E20" s="12">
        <v>847900</v>
      </c>
      <c r="F20" s="12">
        <v>5200</v>
      </c>
      <c r="G20" s="27"/>
      <c r="H20" s="12">
        <v>165010</v>
      </c>
      <c r="I20" s="12">
        <v>14268</v>
      </c>
      <c r="J20" s="12">
        <f t="shared" si="0"/>
        <v>179278</v>
      </c>
      <c r="K20" s="27"/>
      <c r="L20" s="12">
        <v>5892055</v>
      </c>
      <c r="M20" s="12">
        <v>44132</v>
      </c>
      <c r="N20" s="12">
        <f t="shared" si="1"/>
        <v>5936187</v>
      </c>
      <c r="O20" s="27"/>
      <c r="P20" s="12">
        <v>180834</v>
      </c>
      <c r="Q20" s="12">
        <v>0</v>
      </c>
      <c r="R20" s="12">
        <f t="shared" si="2"/>
        <v>180834</v>
      </c>
      <c r="S20" s="27"/>
      <c r="T20" s="12">
        <v>597765</v>
      </c>
      <c r="U20" s="12">
        <v>59800</v>
      </c>
      <c r="V20" s="12">
        <f t="shared" si="3"/>
        <v>657565</v>
      </c>
      <c r="W20" s="27"/>
      <c r="X20" s="12">
        <v>114030</v>
      </c>
      <c r="Y20" s="277">
        <v>10548</v>
      </c>
      <c r="Z20" s="277">
        <f t="shared" si="4"/>
        <v>124578</v>
      </c>
      <c r="AA20" s="27"/>
      <c r="AB20" s="12"/>
      <c r="AC20" s="12"/>
      <c r="AD20" s="277"/>
      <c r="AU20" s="12"/>
    </row>
    <row r="21" spans="1:47" s="7" customFormat="1" ht="15" customHeight="1" outlineLevel="1">
      <c r="A21" s="1">
        <v>5195</v>
      </c>
      <c r="B21" s="13"/>
      <c r="C21" s="12">
        <f t="shared" ref="C21:F21" si="5">SUM(C7:C20)</f>
        <v>24434100</v>
      </c>
      <c r="D21" s="12">
        <f t="shared" si="5"/>
        <v>5047300</v>
      </c>
      <c r="E21" s="12">
        <f t="shared" si="5"/>
        <v>19266500</v>
      </c>
      <c r="F21" s="12">
        <f t="shared" si="5"/>
        <v>120300</v>
      </c>
      <c r="G21" s="27"/>
      <c r="H21" s="12">
        <f t="shared" ref="H21:AB21" si="6">SUM(H7:H20)</f>
        <v>2548202</v>
      </c>
      <c r="I21" s="276">
        <f>SUM(I7:I20)</f>
        <v>206039</v>
      </c>
      <c r="J21" s="276">
        <f>SUM(J7:J20)</f>
        <v>2754241</v>
      </c>
      <c r="K21" s="27"/>
      <c r="L21" s="12">
        <f t="shared" si="6"/>
        <v>201610988</v>
      </c>
      <c r="M21" s="12">
        <f t="shared" si="6"/>
        <v>1574898</v>
      </c>
      <c r="N21" s="12">
        <f t="shared" si="6"/>
        <v>203185886</v>
      </c>
      <c r="O21" s="27"/>
      <c r="P21" s="12">
        <f t="shared" si="6"/>
        <v>16253965</v>
      </c>
      <c r="Q21" s="12">
        <f>SUM(Q7:Q20)</f>
        <v>346692</v>
      </c>
      <c r="R21" s="276">
        <f>SUM(R7:R20)</f>
        <v>16600657</v>
      </c>
      <c r="S21" s="27"/>
      <c r="T21" s="12">
        <f t="shared" si="6"/>
        <v>27651905</v>
      </c>
      <c r="U21" s="276">
        <f>SUM(U7:U20)</f>
        <v>2769430</v>
      </c>
      <c r="V21" s="276">
        <f>SUM(V7:V20)</f>
        <v>30421335</v>
      </c>
      <c r="W21" s="27"/>
      <c r="X21" s="12">
        <f t="shared" si="6"/>
        <v>6984618</v>
      </c>
      <c r="Y21" s="277">
        <f>SUM(Y7:Y20)</f>
        <v>434480</v>
      </c>
      <c r="Z21" s="276">
        <f>SUM(Z7:Z20)</f>
        <v>7419098</v>
      </c>
      <c r="AA21" s="27"/>
      <c r="AB21" s="12">
        <f t="shared" si="6"/>
        <v>0</v>
      </c>
      <c r="AC21" s="12">
        <f t="shared" ref="AC21" si="7">SUM(AC7:AC20)</f>
        <v>0</v>
      </c>
      <c r="AD21" s="276">
        <f>SUM(AD7:AD20)</f>
        <v>0</v>
      </c>
      <c r="AU21" s="12">
        <f>SUM(AU7:AU20)</f>
        <v>0</v>
      </c>
    </row>
    <row r="22" spans="1:47" s="7" customFormat="1" ht="15" customHeight="1" outlineLevel="1">
      <c r="A22" s="1">
        <v>5200</v>
      </c>
      <c r="B22" s="10" t="s">
        <v>17</v>
      </c>
      <c r="C22" s="11"/>
      <c r="D22" s="12"/>
      <c r="E22" s="12"/>
      <c r="F22" s="12"/>
      <c r="G22" s="27"/>
      <c r="H22" s="12"/>
      <c r="I22" s="12"/>
      <c r="J22" s="12">
        <f t="shared" si="0"/>
        <v>0</v>
      </c>
      <c r="K22" s="27"/>
      <c r="L22" s="12"/>
      <c r="M22" s="12" t="s">
        <v>445</v>
      </c>
      <c r="N22" s="12"/>
      <c r="O22" s="27"/>
      <c r="P22" s="12">
        <v>0</v>
      </c>
      <c r="Q22" s="12"/>
      <c r="R22" s="12">
        <f t="shared" si="2"/>
        <v>0</v>
      </c>
      <c r="S22" s="27"/>
      <c r="T22" s="12">
        <v>0</v>
      </c>
      <c r="U22" s="12">
        <v>0</v>
      </c>
      <c r="V22" s="12">
        <f t="shared" si="3"/>
        <v>0</v>
      </c>
      <c r="W22" s="27"/>
      <c r="X22" s="12">
        <v>0</v>
      </c>
      <c r="Y22" s="277">
        <v>0</v>
      </c>
      <c r="Z22" s="277">
        <f t="shared" si="4"/>
        <v>0</v>
      </c>
      <c r="AA22" s="27"/>
      <c r="AB22" s="12"/>
      <c r="AC22" s="12"/>
      <c r="AD22" s="277"/>
      <c r="AU22" s="12"/>
    </row>
    <row r="23" spans="1:47" s="7" customFormat="1" ht="15" customHeight="1" outlineLevel="1">
      <c r="A23" s="1">
        <v>5201</v>
      </c>
      <c r="B23" s="10" t="s">
        <v>18</v>
      </c>
      <c r="C23" s="11">
        <v>2045700</v>
      </c>
      <c r="D23" s="12">
        <v>388000</v>
      </c>
      <c r="E23" s="12">
        <v>1647200</v>
      </c>
      <c r="F23" s="12">
        <v>10500</v>
      </c>
      <c r="G23" s="27"/>
      <c r="H23" s="12">
        <v>188065</v>
      </c>
      <c r="I23" s="12">
        <v>15738</v>
      </c>
      <c r="J23" s="12">
        <f t="shared" si="0"/>
        <v>203803</v>
      </c>
      <c r="K23" s="27"/>
      <c r="L23" s="12">
        <v>16346618</v>
      </c>
      <c r="M23" s="12">
        <v>116568</v>
      </c>
      <c r="N23" s="12">
        <f t="shared" si="1"/>
        <v>16463186</v>
      </c>
      <c r="O23" s="27"/>
      <c r="P23" s="12">
        <v>605087</v>
      </c>
      <c r="Q23" s="12">
        <v>6742</v>
      </c>
      <c r="R23" s="12">
        <f t="shared" si="2"/>
        <v>611829</v>
      </c>
      <c r="S23" s="27"/>
      <c r="T23" s="12">
        <v>1479604</v>
      </c>
      <c r="U23" s="12">
        <v>147980</v>
      </c>
      <c r="V23" s="12">
        <f t="shared" si="3"/>
        <v>1627584</v>
      </c>
      <c r="W23" s="27"/>
      <c r="X23" s="12">
        <v>304080</v>
      </c>
      <c r="Y23" s="277">
        <v>28128</v>
      </c>
      <c r="Z23" s="277">
        <f t="shared" si="4"/>
        <v>332208</v>
      </c>
      <c r="AA23" s="27"/>
      <c r="AB23" s="12"/>
      <c r="AC23" s="12"/>
      <c r="AD23" s="277"/>
      <c r="AU23" s="12"/>
    </row>
    <row r="24" spans="1:47" s="7" customFormat="1" ht="15" customHeight="1" outlineLevel="1">
      <c r="A24" s="1">
        <v>5202</v>
      </c>
      <c r="B24" s="10" t="s">
        <v>19</v>
      </c>
      <c r="C24" s="11">
        <v>9263500</v>
      </c>
      <c r="D24" s="12">
        <v>280400</v>
      </c>
      <c r="E24" s="12">
        <v>8926200</v>
      </c>
      <c r="F24" s="12">
        <v>56900</v>
      </c>
      <c r="G24" s="27"/>
      <c r="H24" s="12">
        <v>596776</v>
      </c>
      <c r="I24" s="12">
        <v>45374</v>
      </c>
      <c r="J24" s="12">
        <f t="shared" si="0"/>
        <v>642150</v>
      </c>
      <c r="K24" s="27"/>
      <c r="L24" s="12">
        <v>142372632</v>
      </c>
      <c r="M24" s="12">
        <v>1053169</v>
      </c>
      <c r="N24" s="12">
        <f t="shared" si="1"/>
        <v>143425801</v>
      </c>
      <c r="O24" s="27"/>
      <c r="P24" s="12">
        <v>11294854</v>
      </c>
      <c r="Q24" s="12">
        <v>209026</v>
      </c>
      <c r="R24" s="12">
        <f t="shared" si="2"/>
        <v>11503880</v>
      </c>
      <c r="S24" s="27"/>
      <c r="T24" s="12">
        <v>8385541</v>
      </c>
      <c r="U24" s="12">
        <v>841831</v>
      </c>
      <c r="V24" s="12">
        <f t="shared" si="3"/>
        <v>9227372</v>
      </c>
      <c r="W24" s="27"/>
      <c r="X24" s="12">
        <v>3389052</v>
      </c>
      <c r="Y24" s="277">
        <v>144216</v>
      </c>
      <c r="Z24" s="277">
        <f t="shared" si="4"/>
        <v>3533268</v>
      </c>
      <c r="AA24" s="27"/>
      <c r="AB24" s="12"/>
      <c r="AC24" s="12"/>
      <c r="AD24" s="277"/>
      <c r="AU24" s="12"/>
    </row>
    <row r="25" spans="1:47" s="7" customFormat="1" ht="15" customHeight="1" outlineLevel="1">
      <c r="A25" s="1">
        <v>5203</v>
      </c>
      <c r="B25" s="10" t="s">
        <v>20</v>
      </c>
      <c r="C25" s="11">
        <v>1207300</v>
      </c>
      <c r="D25" s="12">
        <v>290400</v>
      </c>
      <c r="E25" s="12">
        <v>911100</v>
      </c>
      <c r="F25" s="12">
        <v>5800</v>
      </c>
      <c r="G25" s="27"/>
      <c r="H25" s="12">
        <v>189781</v>
      </c>
      <c r="I25" s="12">
        <v>16417</v>
      </c>
      <c r="J25" s="12">
        <f t="shared" si="0"/>
        <v>206198</v>
      </c>
      <c r="K25" s="27"/>
      <c r="L25" s="12">
        <v>4568263</v>
      </c>
      <c r="M25" s="12">
        <v>36512</v>
      </c>
      <c r="N25" s="12">
        <f t="shared" si="1"/>
        <v>4604775</v>
      </c>
      <c r="O25" s="27"/>
      <c r="P25" s="12">
        <v>153674</v>
      </c>
      <c r="Q25" s="12">
        <v>3842</v>
      </c>
      <c r="R25" s="12">
        <f t="shared" si="2"/>
        <v>157516</v>
      </c>
      <c r="S25" s="27"/>
      <c r="T25" s="12">
        <v>2414097</v>
      </c>
      <c r="U25" s="12">
        <v>241368</v>
      </c>
      <c r="V25" s="12">
        <f t="shared" si="3"/>
        <v>2655465</v>
      </c>
      <c r="W25" s="27"/>
      <c r="X25" s="12">
        <v>278740</v>
      </c>
      <c r="Y25" s="277">
        <v>25784</v>
      </c>
      <c r="Z25" s="277">
        <f t="shared" si="4"/>
        <v>304524</v>
      </c>
      <c r="AA25" s="27"/>
      <c r="AB25" s="12"/>
      <c r="AC25" s="12"/>
      <c r="AD25" s="277"/>
      <c r="AU25" s="12"/>
    </row>
    <row r="26" spans="1:47" s="7" customFormat="1" ht="15" customHeight="1" outlineLevel="1">
      <c r="A26" s="1">
        <v>5204</v>
      </c>
      <c r="B26" s="10" t="s">
        <v>21</v>
      </c>
      <c r="C26" s="11">
        <v>1954100</v>
      </c>
      <c r="D26" s="12">
        <v>578900</v>
      </c>
      <c r="E26" s="12">
        <v>1366400</v>
      </c>
      <c r="F26" s="12">
        <v>8800</v>
      </c>
      <c r="G26" s="27"/>
      <c r="H26" s="12">
        <v>205514</v>
      </c>
      <c r="I26" s="12">
        <v>16448</v>
      </c>
      <c r="J26" s="12">
        <f t="shared" si="0"/>
        <v>221962</v>
      </c>
      <c r="K26" s="27"/>
      <c r="L26" s="12">
        <v>15280366</v>
      </c>
      <c r="M26" s="12">
        <v>107561</v>
      </c>
      <c r="N26" s="12">
        <f t="shared" si="1"/>
        <v>15387927</v>
      </c>
      <c r="O26" s="27"/>
      <c r="P26" s="12">
        <v>611790</v>
      </c>
      <c r="Q26" s="12">
        <v>5872</v>
      </c>
      <c r="R26" s="12">
        <f t="shared" si="2"/>
        <v>617662</v>
      </c>
      <c r="S26" s="27"/>
      <c r="T26" s="12">
        <v>3667970</v>
      </c>
      <c r="U26" s="12">
        <v>366791</v>
      </c>
      <c r="V26" s="12">
        <f t="shared" si="3"/>
        <v>4034761</v>
      </c>
      <c r="W26" s="27"/>
      <c r="X26" s="12">
        <v>468790</v>
      </c>
      <c r="Y26" s="277">
        <v>43364</v>
      </c>
      <c r="Z26" s="277">
        <f t="shared" si="4"/>
        <v>512154</v>
      </c>
      <c r="AA26" s="27"/>
      <c r="AB26" s="12"/>
      <c r="AC26" s="12"/>
      <c r="AD26" s="277"/>
      <c r="AU26" s="12"/>
    </row>
    <row r="27" spans="1:47" s="7" customFormat="1" ht="15" customHeight="1" outlineLevel="1">
      <c r="A27" s="1">
        <v>5205</v>
      </c>
      <c r="B27" s="10" t="s">
        <v>22</v>
      </c>
      <c r="C27" s="11">
        <v>760900</v>
      </c>
      <c r="D27" s="12">
        <v>188100</v>
      </c>
      <c r="E27" s="12">
        <v>569200</v>
      </c>
      <c r="F27" s="12">
        <v>3600</v>
      </c>
      <c r="G27" s="27"/>
      <c r="H27" s="12">
        <v>172962</v>
      </c>
      <c r="I27" s="12">
        <v>14048</v>
      </c>
      <c r="J27" s="12">
        <f t="shared" si="0"/>
        <v>187010</v>
      </c>
      <c r="K27" s="27"/>
      <c r="L27" s="12">
        <v>1614110</v>
      </c>
      <c r="M27" s="12">
        <v>12114</v>
      </c>
      <c r="N27" s="12">
        <f t="shared" si="1"/>
        <v>1626224</v>
      </c>
      <c r="O27" s="27"/>
      <c r="P27" s="12">
        <v>62884</v>
      </c>
      <c r="Q27" s="12">
        <v>2682</v>
      </c>
      <c r="R27" s="12">
        <f t="shared" si="2"/>
        <v>65566</v>
      </c>
      <c r="S27" s="27"/>
      <c r="T27" s="12">
        <v>1235750</v>
      </c>
      <c r="U27" s="12">
        <v>123580</v>
      </c>
      <c r="V27" s="12">
        <f t="shared" si="3"/>
        <v>1359330</v>
      </c>
      <c r="W27" s="27"/>
      <c r="X27" s="12">
        <v>206406</v>
      </c>
      <c r="Y27" s="277">
        <v>11964</v>
      </c>
      <c r="Z27" s="277">
        <f t="shared" si="4"/>
        <v>218370</v>
      </c>
      <c r="AA27" s="27"/>
      <c r="AB27" s="12"/>
      <c r="AC27" s="12"/>
      <c r="AD27" s="277"/>
      <c r="AU27" s="12"/>
    </row>
    <row r="28" spans="1:47" s="7" customFormat="1" ht="15" customHeight="1" outlineLevel="1">
      <c r="A28" s="1">
        <v>5206</v>
      </c>
      <c r="B28" s="10" t="s">
        <v>23</v>
      </c>
      <c r="C28" s="11">
        <v>1708000</v>
      </c>
      <c r="D28" s="12">
        <v>289600</v>
      </c>
      <c r="E28" s="12">
        <v>1409400</v>
      </c>
      <c r="F28" s="12">
        <v>9000</v>
      </c>
      <c r="G28" s="27"/>
      <c r="H28" s="12">
        <v>238967</v>
      </c>
      <c r="I28" s="12">
        <v>20314</v>
      </c>
      <c r="J28" s="12">
        <f t="shared" si="0"/>
        <v>259281</v>
      </c>
      <c r="K28" s="27"/>
      <c r="L28" s="12">
        <v>15806119</v>
      </c>
      <c r="M28" s="12">
        <v>133820</v>
      </c>
      <c r="N28" s="12">
        <f t="shared" si="1"/>
        <v>15939939</v>
      </c>
      <c r="O28" s="27"/>
      <c r="P28" s="12">
        <v>864483</v>
      </c>
      <c r="Q28" s="12">
        <v>7286</v>
      </c>
      <c r="R28" s="12">
        <f t="shared" si="2"/>
        <v>871769</v>
      </c>
      <c r="S28" s="27"/>
      <c r="T28" s="12">
        <v>372011</v>
      </c>
      <c r="U28" s="12">
        <v>37209</v>
      </c>
      <c r="V28" s="12">
        <f t="shared" si="3"/>
        <v>409220</v>
      </c>
      <c r="W28" s="27"/>
      <c r="X28" s="12">
        <v>278740</v>
      </c>
      <c r="Y28" s="277">
        <v>25784</v>
      </c>
      <c r="Z28" s="277">
        <f t="shared" si="4"/>
        <v>304524</v>
      </c>
      <c r="AA28" s="27"/>
      <c r="AB28" s="12"/>
      <c r="AC28" s="12"/>
      <c r="AD28" s="277"/>
      <c r="AU28" s="12"/>
    </row>
    <row r="29" spans="1:47" s="7" customFormat="1" ht="15" customHeight="1" outlineLevel="1">
      <c r="A29" s="1">
        <v>5207</v>
      </c>
      <c r="B29" s="10" t="s">
        <v>24</v>
      </c>
      <c r="C29" s="11">
        <v>1847200</v>
      </c>
      <c r="D29" s="12">
        <v>386300</v>
      </c>
      <c r="E29" s="12">
        <v>1451700</v>
      </c>
      <c r="F29" s="12">
        <v>9200</v>
      </c>
      <c r="G29" s="27"/>
      <c r="H29" s="12">
        <v>183002</v>
      </c>
      <c r="I29" s="12">
        <v>15394</v>
      </c>
      <c r="J29" s="12">
        <f t="shared" si="0"/>
        <v>198396</v>
      </c>
      <c r="K29" s="27"/>
      <c r="L29" s="12">
        <v>14336984</v>
      </c>
      <c r="M29" s="12">
        <v>114025</v>
      </c>
      <c r="N29" s="12">
        <f t="shared" si="1"/>
        <v>14451009</v>
      </c>
      <c r="O29" s="27"/>
      <c r="P29" s="12">
        <v>587391</v>
      </c>
      <c r="Q29" s="12">
        <v>1160</v>
      </c>
      <c r="R29" s="12">
        <f t="shared" si="2"/>
        <v>588551</v>
      </c>
      <c r="S29" s="27"/>
      <c r="T29" s="12">
        <v>2392345</v>
      </c>
      <c r="U29" s="12">
        <v>240034</v>
      </c>
      <c r="V29" s="12">
        <f t="shared" si="3"/>
        <v>2632379</v>
      </c>
      <c r="W29" s="27"/>
      <c r="X29" s="12">
        <v>519470</v>
      </c>
      <c r="Y29" s="277">
        <v>48052</v>
      </c>
      <c r="Z29" s="277">
        <f t="shared" si="4"/>
        <v>567522</v>
      </c>
      <c r="AA29" s="27"/>
      <c r="AB29" s="12"/>
      <c r="AC29" s="12"/>
      <c r="AD29" s="277"/>
      <c r="AU29" s="12"/>
    </row>
    <row r="30" spans="1:47" s="7" customFormat="1" ht="15" customHeight="1" outlineLevel="1">
      <c r="A30" s="1">
        <v>5208</v>
      </c>
      <c r="B30" s="10" t="s">
        <v>25</v>
      </c>
      <c r="C30" s="11">
        <v>863300</v>
      </c>
      <c r="D30" s="12">
        <v>158100</v>
      </c>
      <c r="E30" s="12">
        <v>700800</v>
      </c>
      <c r="F30" s="12">
        <v>4400</v>
      </c>
      <c r="G30" s="27"/>
      <c r="H30" s="12">
        <v>140438</v>
      </c>
      <c r="I30" s="12">
        <v>12262</v>
      </c>
      <c r="J30" s="12">
        <f t="shared" si="0"/>
        <v>152700</v>
      </c>
      <c r="K30" s="27"/>
      <c r="L30" s="12">
        <v>2760161</v>
      </c>
      <c r="M30" s="12">
        <v>22775</v>
      </c>
      <c r="N30" s="12">
        <f t="shared" si="1"/>
        <v>2782936</v>
      </c>
      <c r="O30" s="27"/>
      <c r="P30" s="12">
        <v>157040</v>
      </c>
      <c r="Q30" s="12">
        <v>4132</v>
      </c>
      <c r="R30" s="12">
        <f t="shared" si="2"/>
        <v>161172</v>
      </c>
      <c r="S30" s="27"/>
      <c r="T30" s="12">
        <v>892694</v>
      </c>
      <c r="U30" s="12">
        <v>89268</v>
      </c>
      <c r="V30" s="12">
        <f t="shared" si="3"/>
        <v>981962</v>
      </c>
      <c r="W30" s="27"/>
      <c r="X30" s="12">
        <v>152040</v>
      </c>
      <c r="Y30" s="277">
        <v>14064</v>
      </c>
      <c r="Z30" s="277">
        <f t="shared" si="4"/>
        <v>166104</v>
      </c>
      <c r="AA30" s="27"/>
      <c r="AB30" s="12"/>
      <c r="AC30" s="12"/>
      <c r="AD30" s="277"/>
      <c r="AU30" s="12"/>
    </row>
    <row r="31" spans="1:47" s="7" customFormat="1" ht="15" customHeight="1" outlineLevel="1">
      <c r="A31" s="1">
        <v>5209</v>
      </c>
      <c r="B31" s="10" t="s">
        <v>26</v>
      </c>
      <c r="C31" s="11">
        <v>2592000</v>
      </c>
      <c r="D31" s="12">
        <v>880500</v>
      </c>
      <c r="E31" s="12">
        <v>1700700</v>
      </c>
      <c r="F31" s="12">
        <v>10800</v>
      </c>
      <c r="G31" s="27"/>
      <c r="H31" s="12">
        <v>152719</v>
      </c>
      <c r="I31" s="12">
        <v>11552</v>
      </c>
      <c r="J31" s="12">
        <f t="shared" si="0"/>
        <v>164271</v>
      </c>
      <c r="K31" s="27"/>
      <c r="L31" s="12">
        <v>17422673</v>
      </c>
      <c r="M31" s="12">
        <v>110155</v>
      </c>
      <c r="N31" s="12">
        <f t="shared" si="1"/>
        <v>17532828</v>
      </c>
      <c r="O31" s="27"/>
      <c r="P31" s="12">
        <v>302263</v>
      </c>
      <c r="Q31" s="12">
        <v>0</v>
      </c>
      <c r="R31" s="12">
        <f t="shared" si="2"/>
        <v>302263</v>
      </c>
      <c r="S31" s="27"/>
      <c r="T31" s="12">
        <v>428485</v>
      </c>
      <c r="U31" s="12">
        <v>42840</v>
      </c>
      <c r="V31" s="12">
        <f t="shared" si="3"/>
        <v>471325</v>
      </c>
      <c r="W31" s="27"/>
      <c r="X31" s="12">
        <v>240730</v>
      </c>
      <c r="Y31" s="277">
        <v>22268</v>
      </c>
      <c r="Z31" s="277">
        <f t="shared" si="4"/>
        <v>262998</v>
      </c>
      <c r="AA31" s="27"/>
      <c r="AB31" s="12"/>
      <c r="AC31" s="12"/>
      <c r="AD31" s="277"/>
      <c r="AU31" s="12"/>
    </row>
    <row r="32" spans="1:47" s="7" customFormat="1" ht="15" customHeight="1" outlineLevel="1">
      <c r="A32" s="1">
        <v>5210</v>
      </c>
      <c r="B32" s="10" t="s">
        <v>27</v>
      </c>
      <c r="C32" s="11">
        <v>1242200</v>
      </c>
      <c r="D32" s="12">
        <v>285000</v>
      </c>
      <c r="E32" s="12">
        <v>951200</v>
      </c>
      <c r="F32" s="12">
        <v>6000</v>
      </c>
      <c r="G32" s="27"/>
      <c r="H32" s="12">
        <v>196122</v>
      </c>
      <c r="I32" s="12">
        <v>16276</v>
      </c>
      <c r="J32" s="12">
        <f t="shared" si="0"/>
        <v>212398</v>
      </c>
      <c r="K32" s="27"/>
      <c r="L32" s="12">
        <v>6319516</v>
      </c>
      <c r="M32" s="12">
        <v>47510</v>
      </c>
      <c r="N32" s="12">
        <f t="shared" si="1"/>
        <v>6367026</v>
      </c>
      <c r="O32" s="27"/>
      <c r="P32" s="12">
        <v>231470</v>
      </c>
      <c r="Q32" s="12">
        <v>3661</v>
      </c>
      <c r="R32" s="12">
        <f t="shared" si="2"/>
        <v>235131</v>
      </c>
      <c r="S32" s="27"/>
      <c r="T32" s="12">
        <v>989236</v>
      </c>
      <c r="U32" s="12">
        <v>99345</v>
      </c>
      <c r="V32" s="12">
        <f t="shared" si="3"/>
        <v>1088581</v>
      </c>
      <c r="W32" s="27"/>
      <c r="X32" s="12">
        <v>404800</v>
      </c>
      <c r="Y32" s="277">
        <v>27672</v>
      </c>
      <c r="Z32" s="277">
        <f t="shared" si="4"/>
        <v>432472</v>
      </c>
      <c r="AA32" s="27"/>
      <c r="AB32" s="12"/>
      <c r="AC32" s="12"/>
      <c r="AD32" s="277"/>
      <c r="AU32" s="12"/>
    </row>
    <row r="33" spans="1:47" s="7" customFormat="1" ht="15" customHeight="1" outlineLevel="1">
      <c r="A33" s="1">
        <v>5211</v>
      </c>
      <c r="B33" s="10" t="s">
        <v>28</v>
      </c>
      <c r="C33" s="11">
        <v>1417300</v>
      </c>
      <c r="D33" s="12">
        <v>463800</v>
      </c>
      <c r="E33" s="12">
        <v>947600</v>
      </c>
      <c r="F33" s="12">
        <v>5900</v>
      </c>
      <c r="G33" s="27"/>
      <c r="H33" s="12">
        <v>199358</v>
      </c>
      <c r="I33" s="12">
        <v>15088</v>
      </c>
      <c r="J33" s="12">
        <f t="shared" si="0"/>
        <v>214446</v>
      </c>
      <c r="K33" s="27"/>
      <c r="L33" s="12">
        <v>9249779</v>
      </c>
      <c r="M33" s="12">
        <v>73637</v>
      </c>
      <c r="N33" s="12">
        <f t="shared" si="1"/>
        <v>9323416</v>
      </c>
      <c r="O33" s="27"/>
      <c r="P33" s="12">
        <v>483565</v>
      </c>
      <c r="Q33" s="12">
        <v>5763</v>
      </c>
      <c r="R33" s="12">
        <f t="shared" si="2"/>
        <v>489328</v>
      </c>
      <c r="S33" s="27"/>
      <c r="T33" s="12">
        <v>2576729</v>
      </c>
      <c r="U33" s="12">
        <v>258780</v>
      </c>
      <c r="V33" s="12">
        <f t="shared" si="3"/>
        <v>2835509</v>
      </c>
      <c r="W33" s="27"/>
      <c r="X33" s="12">
        <v>496488</v>
      </c>
      <c r="Y33" s="277">
        <v>31432</v>
      </c>
      <c r="Z33" s="277">
        <f t="shared" si="4"/>
        <v>527920</v>
      </c>
      <c r="AA33" s="27"/>
      <c r="AB33" s="12"/>
      <c r="AC33" s="12"/>
      <c r="AD33" s="277"/>
      <c r="AU33" s="12"/>
    </row>
    <row r="34" spans="1:47" s="7" customFormat="1" ht="15" customHeight="1" outlineLevel="1">
      <c r="A34" s="1">
        <v>5212</v>
      </c>
      <c r="B34" s="10" t="s">
        <v>29</v>
      </c>
      <c r="C34" s="11">
        <v>1447700</v>
      </c>
      <c r="D34" s="12">
        <v>507700</v>
      </c>
      <c r="E34" s="12">
        <v>934100</v>
      </c>
      <c r="F34" s="12">
        <v>5900</v>
      </c>
      <c r="G34" s="27"/>
      <c r="H34" s="12">
        <v>182574</v>
      </c>
      <c r="I34" s="12">
        <v>14488</v>
      </c>
      <c r="J34" s="12">
        <f t="shared" si="0"/>
        <v>197062</v>
      </c>
      <c r="K34" s="27"/>
      <c r="L34" s="12">
        <v>7863700</v>
      </c>
      <c r="M34" s="12">
        <v>58631</v>
      </c>
      <c r="N34" s="12">
        <f t="shared" si="1"/>
        <v>7922331</v>
      </c>
      <c r="O34" s="27"/>
      <c r="P34" s="12">
        <v>250650</v>
      </c>
      <c r="Q34" s="12">
        <v>4023</v>
      </c>
      <c r="R34" s="12">
        <f t="shared" si="2"/>
        <v>254673</v>
      </c>
      <c r="S34" s="27"/>
      <c r="T34" s="12">
        <v>1572122</v>
      </c>
      <c r="U34" s="12">
        <v>157214</v>
      </c>
      <c r="V34" s="12">
        <f t="shared" si="3"/>
        <v>1729336</v>
      </c>
      <c r="W34" s="27"/>
      <c r="X34" s="12">
        <v>354760</v>
      </c>
      <c r="Y34" s="277">
        <v>32816</v>
      </c>
      <c r="Z34" s="277">
        <f t="shared" si="4"/>
        <v>387576</v>
      </c>
      <c r="AA34" s="27"/>
      <c r="AB34" s="12"/>
      <c r="AC34" s="12"/>
      <c r="AD34" s="277"/>
      <c r="AU34" s="12"/>
    </row>
    <row r="35" spans="1:47" s="7" customFormat="1" ht="15" customHeight="1" outlineLevel="1">
      <c r="A35" s="1">
        <v>5213</v>
      </c>
      <c r="B35" s="10" t="s">
        <v>30</v>
      </c>
      <c r="C35" s="11">
        <v>1065800</v>
      </c>
      <c r="D35" s="12">
        <v>264900</v>
      </c>
      <c r="E35" s="12">
        <v>796000</v>
      </c>
      <c r="F35" s="12">
        <v>4900</v>
      </c>
      <c r="G35" s="27"/>
      <c r="H35" s="12">
        <v>161347</v>
      </c>
      <c r="I35" s="12">
        <v>13503</v>
      </c>
      <c r="J35" s="12">
        <f t="shared" si="0"/>
        <v>174850</v>
      </c>
      <c r="K35" s="27"/>
      <c r="L35" s="12">
        <v>5213128</v>
      </c>
      <c r="M35" s="12">
        <v>43673</v>
      </c>
      <c r="N35" s="12">
        <f t="shared" si="1"/>
        <v>5256801</v>
      </c>
      <c r="O35" s="27"/>
      <c r="P35" s="12">
        <v>246993</v>
      </c>
      <c r="Q35" s="12">
        <v>2791</v>
      </c>
      <c r="R35" s="12">
        <f t="shared" si="2"/>
        <v>249784</v>
      </c>
      <c r="S35" s="27"/>
      <c r="T35" s="12">
        <v>110902</v>
      </c>
      <c r="U35" s="12">
        <v>11088</v>
      </c>
      <c r="V35" s="12">
        <f t="shared" si="3"/>
        <v>121990</v>
      </c>
      <c r="W35" s="27"/>
      <c r="X35" s="12">
        <v>202720</v>
      </c>
      <c r="Y35" s="277">
        <v>18752</v>
      </c>
      <c r="Z35" s="277">
        <f t="shared" si="4"/>
        <v>221472</v>
      </c>
      <c r="AA35" s="27"/>
      <c r="AB35" s="12"/>
      <c r="AC35" s="12"/>
      <c r="AD35" s="277"/>
      <c r="AU35" s="12"/>
    </row>
    <row r="36" spans="1:47" s="7" customFormat="1" ht="15" customHeight="1" outlineLevel="1">
      <c r="A36" s="1">
        <v>5295</v>
      </c>
      <c r="B36" s="13"/>
      <c r="C36" s="12">
        <f t="shared" ref="C36:F36" si="8">SUM(C23:C35)</f>
        <v>27415000</v>
      </c>
      <c r="D36" s="12">
        <f t="shared" si="8"/>
        <v>4961700</v>
      </c>
      <c r="E36" s="12">
        <f t="shared" si="8"/>
        <v>22311600</v>
      </c>
      <c r="F36" s="12">
        <f t="shared" si="8"/>
        <v>141700</v>
      </c>
      <c r="G36" s="27"/>
      <c r="H36" s="12">
        <f t="shared" ref="H36:AB36" si="9">SUM(H23:H35)</f>
        <v>2807625</v>
      </c>
      <c r="I36" s="276">
        <f>SUM(I23:I35)</f>
        <v>226902</v>
      </c>
      <c r="J36" s="276">
        <f>SUM(J23:J35)</f>
        <v>3034527</v>
      </c>
      <c r="K36" s="27"/>
      <c r="L36" s="12">
        <f t="shared" si="9"/>
        <v>259154049</v>
      </c>
      <c r="M36" s="12">
        <f t="shared" si="9"/>
        <v>1930150</v>
      </c>
      <c r="N36" s="12">
        <f t="shared" si="9"/>
        <v>261084199</v>
      </c>
      <c r="O36" s="27"/>
      <c r="P36" s="12">
        <f t="shared" si="9"/>
        <v>15852144</v>
      </c>
      <c r="Q36" s="12">
        <f>SUM(Q23:Q35)</f>
        <v>256980</v>
      </c>
      <c r="R36" s="276">
        <f>SUM(R23:R35)</f>
        <v>16109124</v>
      </c>
      <c r="S36" s="27"/>
      <c r="T36" s="12">
        <f t="shared" si="9"/>
        <v>26517486</v>
      </c>
      <c r="U36" s="276">
        <f>SUM(U23:U35)</f>
        <v>2657328</v>
      </c>
      <c r="V36" s="276">
        <f>SUM(V23:V35)</f>
        <v>29174814</v>
      </c>
      <c r="W36" s="27"/>
      <c r="X36" s="12">
        <f t="shared" si="9"/>
        <v>7296816</v>
      </c>
      <c r="Y36" s="277">
        <f>SUM(Y23:Y35)</f>
        <v>474296</v>
      </c>
      <c r="Z36" s="276">
        <f>SUM(Z23:Z35)</f>
        <v>7771112</v>
      </c>
      <c r="AA36" s="27"/>
      <c r="AB36" s="12">
        <f t="shared" si="9"/>
        <v>0</v>
      </c>
      <c r="AC36" s="12">
        <f t="shared" ref="AC36" si="10">SUM(AC23:AC35)</f>
        <v>0</v>
      </c>
      <c r="AD36" s="276">
        <f>SUM(AD23:AD35)</f>
        <v>0</v>
      </c>
      <c r="AU36" s="12">
        <f>SUM(AU23:AU35)</f>
        <v>0</v>
      </c>
    </row>
    <row r="37" spans="1:47" s="7" customFormat="1" ht="15" customHeight="1" outlineLevel="1">
      <c r="A37" s="1">
        <v>5300</v>
      </c>
      <c r="B37" s="10" t="s">
        <v>31</v>
      </c>
      <c r="C37" s="11"/>
      <c r="D37" s="12"/>
      <c r="E37" s="12"/>
      <c r="F37" s="12"/>
      <c r="G37" s="27"/>
      <c r="H37" s="12"/>
      <c r="I37" s="12"/>
      <c r="J37" s="12">
        <f t="shared" si="0"/>
        <v>0</v>
      </c>
      <c r="K37" s="27"/>
      <c r="L37" s="12"/>
      <c r="M37" s="12" t="s">
        <v>445</v>
      </c>
      <c r="N37" s="12"/>
      <c r="O37" s="27"/>
      <c r="P37" s="12">
        <v>0</v>
      </c>
      <c r="Q37" s="12"/>
      <c r="R37" s="12">
        <f t="shared" si="2"/>
        <v>0</v>
      </c>
      <c r="S37" s="27"/>
      <c r="T37" s="12">
        <v>0</v>
      </c>
      <c r="U37" s="12">
        <v>0</v>
      </c>
      <c r="V37" s="12">
        <f t="shared" si="3"/>
        <v>0</v>
      </c>
      <c r="W37" s="27"/>
      <c r="X37" s="12">
        <v>0</v>
      </c>
      <c r="Y37" s="277">
        <v>0</v>
      </c>
      <c r="Z37" s="277">
        <f t="shared" si="4"/>
        <v>0</v>
      </c>
      <c r="AA37" s="27"/>
      <c r="AB37" s="12"/>
      <c r="AC37" s="12"/>
      <c r="AD37" s="277"/>
      <c r="AU37" s="12"/>
    </row>
    <row r="38" spans="1:47" s="7" customFormat="1" ht="15" customHeight="1" outlineLevel="1">
      <c r="A38" s="1">
        <v>5301</v>
      </c>
      <c r="B38" s="10" t="s">
        <v>32</v>
      </c>
      <c r="C38" s="11">
        <v>1111500</v>
      </c>
      <c r="D38" s="12">
        <v>346100</v>
      </c>
      <c r="E38" s="12">
        <v>760600</v>
      </c>
      <c r="F38" s="12">
        <v>4800</v>
      </c>
      <c r="G38" s="27"/>
      <c r="H38" s="12">
        <v>153326</v>
      </c>
      <c r="I38" s="12">
        <v>13338</v>
      </c>
      <c r="J38" s="12">
        <f t="shared" si="0"/>
        <v>166664</v>
      </c>
      <c r="K38" s="27"/>
      <c r="L38" s="12">
        <v>4403428</v>
      </c>
      <c r="M38" s="12">
        <v>33672</v>
      </c>
      <c r="N38" s="12">
        <f t="shared" si="1"/>
        <v>4437100</v>
      </c>
      <c r="O38" s="27"/>
      <c r="P38" s="12">
        <v>101468</v>
      </c>
      <c r="Q38" s="12">
        <v>0</v>
      </c>
      <c r="R38" s="12">
        <f t="shared" si="2"/>
        <v>101468</v>
      </c>
      <c r="S38" s="27"/>
      <c r="T38" s="12">
        <v>156271</v>
      </c>
      <c r="U38" s="12">
        <v>15624</v>
      </c>
      <c r="V38" s="12">
        <f t="shared" si="3"/>
        <v>171895</v>
      </c>
      <c r="W38" s="27"/>
      <c r="X38" s="12">
        <v>215390</v>
      </c>
      <c r="Y38" s="277">
        <v>19924</v>
      </c>
      <c r="Z38" s="277">
        <f t="shared" si="4"/>
        <v>235314</v>
      </c>
      <c r="AA38" s="27"/>
      <c r="AB38" s="12"/>
      <c r="AC38" s="12"/>
      <c r="AD38" s="277"/>
      <c r="AU38" s="12"/>
    </row>
    <row r="39" spans="1:47" s="7" customFormat="1" ht="15" customHeight="1" outlineLevel="1">
      <c r="A39" s="1">
        <v>5302</v>
      </c>
      <c r="B39" s="10" t="s">
        <v>33</v>
      </c>
      <c r="C39" s="11">
        <v>1654700</v>
      </c>
      <c r="D39" s="12">
        <v>451100</v>
      </c>
      <c r="E39" s="12">
        <v>1196100</v>
      </c>
      <c r="F39" s="12">
        <v>7500</v>
      </c>
      <c r="G39" s="27"/>
      <c r="H39" s="12">
        <v>179543</v>
      </c>
      <c r="I39" s="12">
        <v>14923</v>
      </c>
      <c r="J39" s="12">
        <f t="shared" si="0"/>
        <v>194466</v>
      </c>
      <c r="K39" s="27"/>
      <c r="L39" s="12">
        <v>10138588</v>
      </c>
      <c r="M39" s="12">
        <v>75829</v>
      </c>
      <c r="N39" s="12">
        <f t="shared" si="1"/>
        <v>10214417</v>
      </c>
      <c r="O39" s="27"/>
      <c r="P39" s="12">
        <v>492809</v>
      </c>
      <c r="Q39" s="12">
        <v>3516</v>
      </c>
      <c r="R39" s="12">
        <f t="shared" si="2"/>
        <v>496325</v>
      </c>
      <c r="S39" s="27"/>
      <c r="T39" s="12">
        <v>954037</v>
      </c>
      <c r="U39" s="12">
        <v>95810</v>
      </c>
      <c r="V39" s="12">
        <f t="shared" si="3"/>
        <v>1049847</v>
      </c>
      <c r="W39" s="27"/>
      <c r="X39" s="12">
        <v>291410</v>
      </c>
      <c r="Y39" s="277">
        <v>26956</v>
      </c>
      <c r="Z39" s="277">
        <f t="shared" si="4"/>
        <v>318366</v>
      </c>
      <c r="AA39" s="27"/>
      <c r="AB39" s="12"/>
      <c r="AC39" s="12"/>
      <c r="AD39" s="277"/>
      <c r="AE39" s="280"/>
      <c r="AU39" s="12"/>
    </row>
    <row r="40" spans="1:47" s="7" customFormat="1" ht="15" customHeight="1" outlineLevel="1">
      <c r="A40" s="1">
        <v>5303</v>
      </c>
      <c r="B40" s="10" t="s">
        <v>34</v>
      </c>
      <c r="C40" s="11">
        <v>994500</v>
      </c>
      <c r="D40" s="12">
        <v>123300</v>
      </c>
      <c r="E40" s="12">
        <v>865800</v>
      </c>
      <c r="F40" s="12">
        <v>5400</v>
      </c>
      <c r="G40" s="27"/>
      <c r="H40" s="12">
        <v>174212</v>
      </c>
      <c r="I40" s="12">
        <v>16140</v>
      </c>
      <c r="J40" s="12">
        <f t="shared" si="0"/>
        <v>190352</v>
      </c>
      <c r="K40" s="27"/>
      <c r="L40" s="12">
        <v>6886832</v>
      </c>
      <c r="M40" s="12">
        <v>57520</v>
      </c>
      <c r="N40" s="12">
        <f t="shared" si="1"/>
        <v>6944352</v>
      </c>
      <c r="O40" s="27"/>
      <c r="P40" s="12">
        <v>434457</v>
      </c>
      <c r="Q40" s="12">
        <v>2900</v>
      </c>
      <c r="R40" s="12">
        <f t="shared" si="2"/>
        <v>437357</v>
      </c>
      <c r="S40" s="27"/>
      <c r="T40" s="12">
        <v>136107</v>
      </c>
      <c r="U40" s="12">
        <v>13608</v>
      </c>
      <c r="V40" s="12">
        <f t="shared" si="3"/>
        <v>149715</v>
      </c>
      <c r="W40" s="27"/>
      <c r="X40" s="12">
        <v>177380</v>
      </c>
      <c r="Y40" s="277">
        <v>16408</v>
      </c>
      <c r="Z40" s="277">
        <f t="shared" si="4"/>
        <v>193788</v>
      </c>
      <c r="AA40" s="27"/>
      <c r="AB40" s="12">
        <v>2568001</v>
      </c>
      <c r="AC40" s="12">
        <v>207139</v>
      </c>
      <c r="AD40" s="277">
        <f>+AB40+AC40</f>
        <v>2775140</v>
      </c>
      <c r="AE40" s="280"/>
      <c r="AG40" s="280"/>
      <c r="AU40" s="12"/>
    </row>
    <row r="41" spans="1:47" s="7" customFormat="1" ht="15" customHeight="1" outlineLevel="1">
      <c r="A41" s="1">
        <v>5304</v>
      </c>
      <c r="B41" s="10" t="s">
        <v>35</v>
      </c>
      <c r="C41" s="11">
        <v>717100</v>
      </c>
      <c r="D41" s="12">
        <v>127100</v>
      </c>
      <c r="E41" s="12">
        <v>586300</v>
      </c>
      <c r="F41" s="12">
        <v>3700</v>
      </c>
      <c r="G41" s="27"/>
      <c r="H41" s="12">
        <v>127909</v>
      </c>
      <c r="I41" s="12">
        <v>11447</v>
      </c>
      <c r="J41" s="12">
        <f t="shared" si="0"/>
        <v>139356</v>
      </c>
      <c r="K41" s="27"/>
      <c r="L41" s="12">
        <v>2144690</v>
      </c>
      <c r="M41" s="12">
        <v>15240</v>
      </c>
      <c r="N41" s="12">
        <f t="shared" si="1"/>
        <v>2159930</v>
      </c>
      <c r="O41" s="27"/>
      <c r="P41" s="12">
        <v>51653</v>
      </c>
      <c r="Q41" s="12">
        <v>290</v>
      </c>
      <c r="R41" s="12">
        <f t="shared" si="2"/>
        <v>51943</v>
      </c>
      <c r="S41" s="27"/>
      <c r="T41" s="12">
        <v>762563</v>
      </c>
      <c r="U41" s="12">
        <v>76252</v>
      </c>
      <c r="V41" s="12">
        <f t="shared" si="3"/>
        <v>838815</v>
      </c>
      <c r="W41" s="27"/>
      <c r="X41" s="12">
        <v>126700</v>
      </c>
      <c r="Y41" s="277">
        <v>11720</v>
      </c>
      <c r="Z41" s="277">
        <f t="shared" si="4"/>
        <v>138420</v>
      </c>
      <c r="AA41" s="27"/>
      <c r="AB41" s="12"/>
      <c r="AC41" s="12"/>
      <c r="AD41" s="277"/>
      <c r="AU41" s="12"/>
    </row>
    <row r="42" spans="1:47" s="7" customFormat="1" ht="15" customHeight="1" outlineLevel="1">
      <c r="A42" s="1">
        <v>5305</v>
      </c>
      <c r="B42" s="10" t="s">
        <v>36</v>
      </c>
      <c r="C42" s="11">
        <v>16719700</v>
      </c>
      <c r="D42" s="12">
        <v>429100</v>
      </c>
      <c r="E42" s="12">
        <v>16189500</v>
      </c>
      <c r="F42" s="12">
        <v>101100</v>
      </c>
      <c r="G42" s="27"/>
      <c r="H42" s="12">
        <v>1372071</v>
      </c>
      <c r="I42" s="12">
        <v>116452</v>
      </c>
      <c r="J42" s="12">
        <f t="shared" si="0"/>
        <v>1488523</v>
      </c>
      <c r="K42" s="27"/>
      <c r="L42" s="12">
        <v>183796636</v>
      </c>
      <c r="M42" s="12">
        <v>1438942</v>
      </c>
      <c r="N42" s="12">
        <f t="shared" si="1"/>
        <v>185235578</v>
      </c>
      <c r="O42" s="27"/>
      <c r="P42" s="12">
        <v>22904926</v>
      </c>
      <c r="Q42" s="12">
        <v>618583</v>
      </c>
      <c r="R42" s="12">
        <f t="shared" si="2"/>
        <v>23523509</v>
      </c>
      <c r="S42" s="27"/>
      <c r="T42" s="12">
        <v>15552428</v>
      </c>
      <c r="U42" s="12">
        <v>1558752</v>
      </c>
      <c r="V42" s="12">
        <f t="shared" si="3"/>
        <v>17111180</v>
      </c>
      <c r="W42" s="27"/>
      <c r="X42" s="12">
        <v>5658200</v>
      </c>
      <c r="Y42" s="277">
        <v>203984</v>
      </c>
      <c r="Z42" s="277">
        <f t="shared" si="4"/>
        <v>5862184</v>
      </c>
      <c r="AA42" s="27"/>
      <c r="AB42" s="12"/>
      <c r="AC42" s="12"/>
      <c r="AD42" s="277"/>
      <c r="AU42" s="12"/>
    </row>
    <row r="43" spans="1:47" s="7" customFormat="1" ht="15" customHeight="1" outlineLevel="1">
      <c r="A43" s="1">
        <v>5306</v>
      </c>
      <c r="B43" s="10" t="s">
        <v>37</v>
      </c>
      <c r="C43" s="11">
        <v>891700</v>
      </c>
      <c r="D43" s="12">
        <v>223700</v>
      </c>
      <c r="E43" s="12">
        <v>663800</v>
      </c>
      <c r="F43" s="12">
        <v>4200</v>
      </c>
      <c r="G43" s="27"/>
      <c r="H43" s="12">
        <v>165517</v>
      </c>
      <c r="I43" s="12">
        <v>14703</v>
      </c>
      <c r="J43" s="12">
        <f t="shared" si="0"/>
        <v>180220</v>
      </c>
      <c r="K43" s="27"/>
      <c r="L43" s="12">
        <v>2385624</v>
      </c>
      <c r="M43" s="12">
        <v>17120</v>
      </c>
      <c r="N43" s="12">
        <f t="shared" si="1"/>
        <v>2402744</v>
      </c>
      <c r="O43" s="27"/>
      <c r="P43" s="12">
        <v>50664</v>
      </c>
      <c r="Q43" s="12">
        <v>0</v>
      </c>
      <c r="R43" s="12">
        <f t="shared" si="2"/>
        <v>50664</v>
      </c>
      <c r="S43" s="27"/>
      <c r="T43" s="12">
        <v>254282</v>
      </c>
      <c r="U43" s="12">
        <v>25428</v>
      </c>
      <c r="V43" s="12">
        <f t="shared" si="3"/>
        <v>279710</v>
      </c>
      <c r="W43" s="27"/>
      <c r="X43" s="12">
        <v>240730</v>
      </c>
      <c r="Y43" s="277">
        <v>22268</v>
      </c>
      <c r="Z43" s="277">
        <f t="shared" si="4"/>
        <v>262998</v>
      </c>
      <c r="AA43" s="27"/>
      <c r="AB43" s="12"/>
      <c r="AC43" s="12"/>
      <c r="AD43" s="277"/>
      <c r="AU43" s="12"/>
    </row>
    <row r="44" spans="1:47" s="7" customFormat="1" ht="15" customHeight="1" outlineLevel="1">
      <c r="A44" s="1">
        <v>5307</v>
      </c>
      <c r="B44" s="10" t="s">
        <v>38</v>
      </c>
      <c r="C44" s="11">
        <v>1236700</v>
      </c>
      <c r="D44" s="12">
        <v>418200</v>
      </c>
      <c r="E44" s="12">
        <v>813500</v>
      </c>
      <c r="F44" s="12">
        <v>5000</v>
      </c>
      <c r="G44" s="27"/>
      <c r="H44" s="12">
        <v>150284</v>
      </c>
      <c r="I44" s="12">
        <v>12592</v>
      </c>
      <c r="J44" s="12">
        <f t="shared" si="0"/>
        <v>162876</v>
      </c>
      <c r="K44" s="27"/>
      <c r="L44" s="12">
        <v>5733589</v>
      </c>
      <c r="M44" s="12">
        <v>39255</v>
      </c>
      <c r="N44" s="12">
        <f t="shared" si="1"/>
        <v>5772844</v>
      </c>
      <c r="O44" s="27"/>
      <c r="P44" s="12">
        <v>167492</v>
      </c>
      <c r="Q44" s="12">
        <v>1776</v>
      </c>
      <c r="R44" s="12">
        <f t="shared" si="2"/>
        <v>169268</v>
      </c>
      <c r="S44" s="27"/>
      <c r="T44" s="12">
        <v>1778710</v>
      </c>
      <c r="U44" s="12">
        <v>177840</v>
      </c>
      <c r="V44" s="12">
        <f t="shared" si="3"/>
        <v>1956550</v>
      </c>
      <c r="W44" s="27"/>
      <c r="X44" s="12">
        <v>278740</v>
      </c>
      <c r="Y44" s="277">
        <v>25784</v>
      </c>
      <c r="Z44" s="277">
        <f t="shared" si="4"/>
        <v>304524</v>
      </c>
      <c r="AA44" s="27"/>
      <c r="AB44" s="12"/>
      <c r="AC44" s="12"/>
      <c r="AD44" s="277"/>
      <c r="AU44" s="12"/>
    </row>
    <row r="45" spans="1:47" s="7" customFormat="1" ht="15" customHeight="1" outlineLevel="1">
      <c r="A45" s="1">
        <v>5308</v>
      </c>
      <c r="B45" s="10" t="s">
        <v>39</v>
      </c>
      <c r="C45" s="11">
        <v>910900</v>
      </c>
      <c r="D45" s="12">
        <v>89500</v>
      </c>
      <c r="E45" s="12">
        <v>816200</v>
      </c>
      <c r="F45" s="12">
        <v>5200</v>
      </c>
      <c r="G45" s="27"/>
      <c r="H45" s="12">
        <v>146465</v>
      </c>
      <c r="I45" s="12">
        <v>12867</v>
      </c>
      <c r="J45" s="12">
        <f t="shared" si="0"/>
        <v>159332</v>
      </c>
      <c r="K45" s="27"/>
      <c r="L45" s="12">
        <v>4195068</v>
      </c>
      <c r="M45" s="12">
        <v>34462</v>
      </c>
      <c r="N45" s="12">
        <f t="shared" si="1"/>
        <v>4229530</v>
      </c>
      <c r="O45" s="27"/>
      <c r="P45" s="12">
        <v>266911</v>
      </c>
      <c r="Q45" s="12">
        <v>4712</v>
      </c>
      <c r="R45" s="12">
        <f t="shared" si="2"/>
        <v>271623</v>
      </c>
      <c r="S45" s="27"/>
      <c r="T45" s="12">
        <v>600941</v>
      </c>
      <c r="U45" s="12">
        <v>60104</v>
      </c>
      <c r="V45" s="12">
        <f t="shared" si="3"/>
        <v>661045</v>
      </c>
      <c r="W45" s="27"/>
      <c r="X45" s="12">
        <v>303440</v>
      </c>
      <c r="Y45" s="277">
        <v>18296</v>
      </c>
      <c r="Z45" s="277">
        <f t="shared" si="4"/>
        <v>321736</v>
      </c>
      <c r="AA45" s="27"/>
      <c r="AB45" s="12"/>
      <c r="AC45" s="12"/>
      <c r="AD45" s="277"/>
      <c r="AU45" s="12"/>
    </row>
    <row r="46" spans="1:47" s="7" customFormat="1" ht="15" customHeight="1" outlineLevel="1">
      <c r="A46" s="1">
        <v>5309</v>
      </c>
      <c r="B46" s="10" t="s">
        <v>40</v>
      </c>
      <c r="C46" s="11">
        <v>1555000</v>
      </c>
      <c r="D46" s="12">
        <v>366100</v>
      </c>
      <c r="E46" s="12">
        <v>1181600</v>
      </c>
      <c r="F46" s="12">
        <v>7300</v>
      </c>
      <c r="G46" s="27"/>
      <c r="H46" s="12">
        <v>173286</v>
      </c>
      <c r="I46" s="12">
        <v>14268</v>
      </c>
      <c r="J46" s="12">
        <f t="shared" si="0"/>
        <v>187554</v>
      </c>
      <c r="K46" s="27"/>
      <c r="L46" s="12">
        <v>11228016</v>
      </c>
      <c r="M46" s="12">
        <v>82369</v>
      </c>
      <c r="N46" s="12">
        <f t="shared" si="1"/>
        <v>11310385</v>
      </c>
      <c r="O46" s="27"/>
      <c r="P46" s="12">
        <v>314484</v>
      </c>
      <c r="Q46" s="12">
        <v>1160</v>
      </c>
      <c r="R46" s="12">
        <f t="shared" si="2"/>
        <v>315644</v>
      </c>
      <c r="S46" s="27"/>
      <c r="T46" s="12">
        <v>2968432</v>
      </c>
      <c r="U46" s="12">
        <v>297231</v>
      </c>
      <c r="V46" s="12">
        <f t="shared" si="3"/>
        <v>3265663</v>
      </c>
      <c r="W46" s="27"/>
      <c r="X46" s="12">
        <v>367430</v>
      </c>
      <c r="Y46" s="277">
        <v>33988</v>
      </c>
      <c r="Z46" s="277">
        <f t="shared" si="4"/>
        <v>401418</v>
      </c>
      <c r="AA46" s="27"/>
      <c r="AB46" s="12"/>
      <c r="AC46" s="12"/>
      <c r="AD46" s="277"/>
      <c r="AU46" s="12"/>
    </row>
    <row r="47" spans="1:47" s="7" customFormat="1" ht="15" customHeight="1" outlineLevel="1">
      <c r="A47" s="1">
        <v>5310</v>
      </c>
      <c r="B47" s="10" t="s">
        <v>41</v>
      </c>
      <c r="C47" s="11">
        <v>1391600</v>
      </c>
      <c r="D47" s="12">
        <v>369000</v>
      </c>
      <c r="E47" s="12">
        <v>1016300</v>
      </c>
      <c r="F47" s="12">
        <v>6300</v>
      </c>
      <c r="G47" s="27"/>
      <c r="H47" s="12">
        <v>173595</v>
      </c>
      <c r="I47" s="12">
        <v>14433</v>
      </c>
      <c r="J47" s="12">
        <f t="shared" si="0"/>
        <v>188028</v>
      </c>
      <c r="K47" s="27"/>
      <c r="L47" s="12">
        <v>8407251</v>
      </c>
      <c r="M47" s="12">
        <v>61190</v>
      </c>
      <c r="N47" s="12">
        <f t="shared" si="1"/>
        <v>8468441</v>
      </c>
      <c r="O47" s="27"/>
      <c r="P47" s="12">
        <v>216198</v>
      </c>
      <c r="Q47" s="12">
        <v>2682</v>
      </c>
      <c r="R47" s="12">
        <f t="shared" si="2"/>
        <v>218880</v>
      </c>
      <c r="S47" s="27"/>
      <c r="T47" s="12">
        <v>348408</v>
      </c>
      <c r="U47" s="12">
        <v>34832</v>
      </c>
      <c r="V47" s="12">
        <f t="shared" si="3"/>
        <v>383240</v>
      </c>
      <c r="W47" s="27"/>
      <c r="X47" s="12">
        <v>354760</v>
      </c>
      <c r="Y47" s="277">
        <v>32816</v>
      </c>
      <c r="Z47" s="277">
        <f t="shared" si="4"/>
        <v>387576</v>
      </c>
      <c r="AA47" s="27"/>
      <c r="AB47" s="12"/>
      <c r="AC47" s="12"/>
      <c r="AD47" s="277"/>
      <c r="AU47" s="12"/>
    </row>
    <row r="48" spans="1:47" s="7" customFormat="1" ht="15" customHeight="1" outlineLevel="1">
      <c r="A48" s="1">
        <v>5311</v>
      </c>
      <c r="B48" s="10" t="s">
        <v>42</v>
      </c>
      <c r="C48" s="11">
        <v>1786700</v>
      </c>
      <c r="D48" s="12">
        <v>493200</v>
      </c>
      <c r="E48" s="12">
        <v>1285300</v>
      </c>
      <c r="F48" s="12">
        <v>8200</v>
      </c>
      <c r="G48" s="27"/>
      <c r="H48" s="12">
        <v>186022</v>
      </c>
      <c r="I48" s="12">
        <v>15664</v>
      </c>
      <c r="J48" s="12">
        <f t="shared" si="0"/>
        <v>201686</v>
      </c>
      <c r="K48" s="27"/>
      <c r="L48" s="12">
        <v>13271531</v>
      </c>
      <c r="M48" s="12">
        <v>91453</v>
      </c>
      <c r="N48" s="12">
        <f t="shared" si="1"/>
        <v>13362984</v>
      </c>
      <c r="O48" s="27"/>
      <c r="P48" s="12">
        <v>463558</v>
      </c>
      <c r="Q48" s="12">
        <v>4422</v>
      </c>
      <c r="R48" s="12">
        <f t="shared" si="2"/>
        <v>467980</v>
      </c>
      <c r="S48" s="27"/>
      <c r="T48" s="12">
        <v>2038495</v>
      </c>
      <c r="U48" s="12">
        <v>204693</v>
      </c>
      <c r="V48" s="12">
        <f t="shared" si="3"/>
        <v>2243188</v>
      </c>
      <c r="W48" s="27"/>
      <c r="X48" s="12">
        <v>980946</v>
      </c>
      <c r="Y48" s="277">
        <v>71524</v>
      </c>
      <c r="Z48" s="277">
        <f t="shared" si="4"/>
        <v>1052470</v>
      </c>
      <c r="AA48" s="27"/>
      <c r="AB48" s="12"/>
      <c r="AC48" s="12"/>
      <c r="AD48" s="277"/>
      <c r="AU48" s="12"/>
    </row>
    <row r="49" spans="1:47" s="7" customFormat="1" ht="15" customHeight="1" outlineLevel="1">
      <c r="A49" s="1">
        <v>5312</v>
      </c>
      <c r="B49" s="10" t="s">
        <v>43</v>
      </c>
      <c r="C49" s="11">
        <v>945700</v>
      </c>
      <c r="D49" s="12">
        <v>192800</v>
      </c>
      <c r="E49" s="12">
        <v>748300</v>
      </c>
      <c r="F49" s="12">
        <v>4600</v>
      </c>
      <c r="G49" s="27"/>
      <c r="H49" s="12">
        <v>143673</v>
      </c>
      <c r="I49" s="12">
        <v>12953</v>
      </c>
      <c r="J49" s="12">
        <f t="shared" si="0"/>
        <v>156626</v>
      </c>
      <c r="K49" s="27"/>
      <c r="L49" s="12">
        <v>5809582</v>
      </c>
      <c r="M49" s="12">
        <v>39301</v>
      </c>
      <c r="N49" s="12">
        <f t="shared" si="1"/>
        <v>5848883</v>
      </c>
      <c r="O49" s="27"/>
      <c r="P49" s="12">
        <v>215263</v>
      </c>
      <c r="Q49" s="12">
        <v>1450</v>
      </c>
      <c r="R49" s="12">
        <f t="shared" si="2"/>
        <v>216713</v>
      </c>
      <c r="S49" s="27"/>
      <c r="T49" s="12">
        <v>532102</v>
      </c>
      <c r="U49" s="12">
        <v>53208</v>
      </c>
      <c r="V49" s="12">
        <f t="shared" si="3"/>
        <v>585310</v>
      </c>
      <c r="W49" s="27"/>
      <c r="X49" s="12">
        <v>126700</v>
      </c>
      <c r="Y49" s="277">
        <v>11720</v>
      </c>
      <c r="Z49" s="277">
        <f t="shared" si="4"/>
        <v>138420</v>
      </c>
      <c r="AA49" s="27"/>
      <c r="AB49" s="12"/>
      <c r="AC49" s="12"/>
      <c r="AD49" s="277"/>
      <c r="AU49" s="12"/>
    </row>
    <row r="50" spans="1:47" s="7" customFormat="1" ht="15" customHeight="1" outlineLevel="1">
      <c r="A50" s="1">
        <v>5395</v>
      </c>
      <c r="B50" s="13"/>
      <c r="C50" s="12">
        <f t="shared" ref="C50:F50" si="11">SUM(C38:C49)</f>
        <v>29915800</v>
      </c>
      <c r="D50" s="12">
        <f t="shared" si="11"/>
        <v>3629200</v>
      </c>
      <c r="E50" s="12">
        <f t="shared" si="11"/>
        <v>26123300</v>
      </c>
      <c r="F50" s="12">
        <f t="shared" si="11"/>
        <v>163300</v>
      </c>
      <c r="G50" s="27"/>
      <c r="H50" s="12">
        <f t="shared" ref="H50:AC50" si="12">SUM(H38:H49)</f>
        <v>3145903</v>
      </c>
      <c r="I50" s="276">
        <f>SUM(I38:I49)</f>
        <v>269780</v>
      </c>
      <c r="J50" s="276">
        <f>SUM(J38:J49)</f>
        <v>3415683</v>
      </c>
      <c r="K50" s="27"/>
      <c r="L50" s="12">
        <f t="shared" si="12"/>
        <v>258400835</v>
      </c>
      <c r="M50" s="12">
        <f t="shared" si="12"/>
        <v>1986353</v>
      </c>
      <c r="N50" s="12">
        <f t="shared" si="12"/>
        <v>260387188</v>
      </c>
      <c r="O50" s="27"/>
      <c r="P50" s="12">
        <f t="shared" si="12"/>
        <v>25679883</v>
      </c>
      <c r="Q50" s="12">
        <f>SUM(Q38:Q49)</f>
        <v>641491</v>
      </c>
      <c r="R50" s="276">
        <f>SUM(R38:R49)</f>
        <v>26321374</v>
      </c>
      <c r="S50" s="27"/>
      <c r="T50" s="12">
        <f t="shared" si="12"/>
        <v>26082776</v>
      </c>
      <c r="U50" s="276">
        <f>SUM(U38:U49)</f>
        <v>2613382</v>
      </c>
      <c r="V50" s="276">
        <f>SUM(V38:V49)</f>
        <v>28696158</v>
      </c>
      <c r="W50" s="27"/>
      <c r="X50" s="12">
        <f t="shared" si="12"/>
        <v>9121826</v>
      </c>
      <c r="Y50" s="277">
        <f>SUM(Y38:Y49)</f>
        <v>495388</v>
      </c>
      <c r="Z50" s="276">
        <f>SUM(Z38:Z49)</f>
        <v>9617214</v>
      </c>
      <c r="AA50" s="27"/>
      <c r="AB50" s="12">
        <f t="shared" si="12"/>
        <v>2568001</v>
      </c>
      <c r="AC50" s="12">
        <f t="shared" si="12"/>
        <v>207139</v>
      </c>
      <c r="AD50" s="276">
        <f>SUM(AD38:AD49)</f>
        <v>2775140</v>
      </c>
      <c r="AU50" s="12">
        <f>SUM(AU38:AU49)</f>
        <v>0</v>
      </c>
    </row>
    <row r="51" spans="1:47" s="7" customFormat="1" ht="15" customHeight="1" outlineLevel="1">
      <c r="A51" s="1">
        <v>5400</v>
      </c>
      <c r="B51" s="10" t="s">
        <v>44</v>
      </c>
      <c r="C51" s="11"/>
      <c r="D51" s="12"/>
      <c r="E51" s="12"/>
      <c r="F51" s="12"/>
      <c r="G51" s="27"/>
      <c r="H51" s="12"/>
      <c r="I51" s="12"/>
      <c r="J51" s="12">
        <f t="shared" si="0"/>
        <v>0</v>
      </c>
      <c r="K51" s="27"/>
      <c r="L51" s="12"/>
      <c r="M51" s="12" t="s">
        <v>445</v>
      </c>
      <c r="N51" s="12"/>
      <c r="O51" s="27"/>
      <c r="P51" s="12">
        <v>0</v>
      </c>
      <c r="Q51" s="12"/>
      <c r="R51" s="12">
        <f t="shared" si="2"/>
        <v>0</v>
      </c>
      <c r="S51" s="27"/>
      <c r="T51" s="12">
        <v>0</v>
      </c>
      <c r="U51" s="12">
        <v>0</v>
      </c>
      <c r="V51" s="12">
        <f t="shared" si="3"/>
        <v>0</v>
      </c>
      <c r="W51" s="27"/>
      <c r="X51" s="12">
        <v>0</v>
      </c>
      <c r="Y51" s="277">
        <v>0</v>
      </c>
      <c r="Z51" s="277">
        <f t="shared" si="4"/>
        <v>0</v>
      </c>
      <c r="AA51" s="27"/>
      <c r="AB51" s="12"/>
      <c r="AC51" s="12"/>
      <c r="AD51" s="277"/>
      <c r="AU51" s="12"/>
    </row>
    <row r="52" spans="1:47" s="7" customFormat="1" ht="15" customHeight="1" outlineLevel="1">
      <c r="A52" s="1">
        <v>5401</v>
      </c>
      <c r="B52" s="10" t="s">
        <v>45</v>
      </c>
      <c r="C52" s="11">
        <v>4011000</v>
      </c>
      <c r="D52" s="12">
        <v>725000</v>
      </c>
      <c r="E52" s="12">
        <v>3265900</v>
      </c>
      <c r="F52" s="12">
        <v>20100</v>
      </c>
      <c r="G52" s="27"/>
      <c r="H52" s="12">
        <v>335667</v>
      </c>
      <c r="I52" s="12">
        <v>26246</v>
      </c>
      <c r="J52" s="12">
        <f t="shared" si="0"/>
        <v>361913</v>
      </c>
      <c r="K52" s="27"/>
      <c r="L52" s="12">
        <v>48256524</v>
      </c>
      <c r="M52" s="12">
        <v>356358</v>
      </c>
      <c r="N52" s="12">
        <f t="shared" si="1"/>
        <v>48612882</v>
      </c>
      <c r="O52" s="27"/>
      <c r="P52" s="12">
        <v>6338020</v>
      </c>
      <c r="Q52" s="12">
        <v>190763</v>
      </c>
      <c r="R52" s="12">
        <f t="shared" si="2"/>
        <v>6528783</v>
      </c>
      <c r="S52" s="27"/>
      <c r="T52" s="12">
        <v>12702262</v>
      </c>
      <c r="U52" s="12">
        <v>1273667</v>
      </c>
      <c r="V52" s="12">
        <f t="shared" si="3"/>
        <v>13975929</v>
      </c>
      <c r="W52" s="27"/>
      <c r="X52" s="12">
        <v>5942184</v>
      </c>
      <c r="Y52" s="277">
        <v>189860</v>
      </c>
      <c r="Z52" s="277">
        <f t="shared" si="4"/>
        <v>6132044</v>
      </c>
      <c r="AA52" s="27"/>
      <c r="AB52" s="12"/>
      <c r="AC52" s="12"/>
      <c r="AD52" s="277"/>
      <c r="AU52" s="12"/>
    </row>
    <row r="53" spans="1:47" s="7" customFormat="1" ht="15" customHeight="1" outlineLevel="1">
      <c r="A53" s="1">
        <v>5402</v>
      </c>
      <c r="B53" s="10" t="s">
        <v>46</v>
      </c>
      <c r="C53" s="11">
        <v>2404100</v>
      </c>
      <c r="D53" s="12">
        <v>334300</v>
      </c>
      <c r="E53" s="12">
        <v>2056600</v>
      </c>
      <c r="F53" s="12">
        <v>13200</v>
      </c>
      <c r="G53" s="27"/>
      <c r="H53" s="12">
        <v>197715</v>
      </c>
      <c r="I53" s="12">
        <v>15927</v>
      </c>
      <c r="J53" s="12">
        <f t="shared" si="0"/>
        <v>213642</v>
      </c>
      <c r="K53" s="27"/>
      <c r="L53" s="12">
        <v>19851386</v>
      </c>
      <c r="M53" s="12">
        <v>150584</v>
      </c>
      <c r="N53" s="12">
        <f t="shared" si="1"/>
        <v>20001970</v>
      </c>
      <c r="O53" s="27"/>
      <c r="P53" s="12">
        <v>2060107</v>
      </c>
      <c r="Q53" s="12">
        <v>53150</v>
      </c>
      <c r="R53" s="12">
        <f t="shared" si="2"/>
        <v>2113257</v>
      </c>
      <c r="S53" s="27"/>
      <c r="T53" s="12">
        <v>4521553</v>
      </c>
      <c r="U53" s="12">
        <v>452578</v>
      </c>
      <c r="V53" s="12">
        <f t="shared" si="3"/>
        <v>4974131</v>
      </c>
      <c r="W53" s="27"/>
      <c r="X53" s="12">
        <v>836220</v>
      </c>
      <c r="Y53" s="277">
        <v>77352</v>
      </c>
      <c r="Z53" s="277">
        <f t="shared" si="4"/>
        <v>913572</v>
      </c>
      <c r="AA53" s="27"/>
      <c r="AB53" s="12"/>
      <c r="AC53" s="12"/>
      <c r="AD53" s="277"/>
      <c r="AU53" s="12"/>
    </row>
    <row r="54" spans="1:47" s="7" customFormat="1" ht="15" customHeight="1" outlineLevel="1">
      <c r="A54" s="1">
        <v>5403</v>
      </c>
      <c r="B54" s="10" t="s">
        <v>47</v>
      </c>
      <c r="C54" s="11">
        <v>1138900</v>
      </c>
      <c r="D54" s="12">
        <v>316000</v>
      </c>
      <c r="E54" s="12">
        <v>817800</v>
      </c>
      <c r="F54" s="12">
        <v>5100</v>
      </c>
      <c r="G54" s="27"/>
      <c r="H54" s="12">
        <v>204090</v>
      </c>
      <c r="I54" s="12">
        <v>15652</v>
      </c>
      <c r="J54" s="12">
        <f t="shared" si="0"/>
        <v>219742</v>
      </c>
      <c r="K54" s="27"/>
      <c r="L54" s="12">
        <v>5744097</v>
      </c>
      <c r="M54" s="12">
        <v>40130</v>
      </c>
      <c r="N54" s="12">
        <f t="shared" si="1"/>
        <v>5784227</v>
      </c>
      <c r="O54" s="27"/>
      <c r="P54" s="12">
        <v>529371</v>
      </c>
      <c r="Q54" s="12">
        <v>18293</v>
      </c>
      <c r="R54" s="12">
        <f t="shared" si="2"/>
        <v>547664</v>
      </c>
      <c r="S54" s="27"/>
      <c r="T54" s="12">
        <v>1903954</v>
      </c>
      <c r="U54" s="12">
        <v>190702</v>
      </c>
      <c r="V54" s="12">
        <f t="shared" si="3"/>
        <v>2094656</v>
      </c>
      <c r="W54" s="27"/>
      <c r="X54" s="12">
        <v>575198</v>
      </c>
      <c r="Y54" s="277">
        <v>26060</v>
      </c>
      <c r="Z54" s="277">
        <f t="shared" si="4"/>
        <v>601258</v>
      </c>
      <c r="AA54" s="27"/>
      <c r="AB54" s="12"/>
      <c r="AC54" s="12"/>
      <c r="AD54" s="277"/>
      <c r="AU54" s="12"/>
    </row>
    <row r="55" spans="1:47" s="7" customFormat="1" ht="15" customHeight="1" outlineLevel="1">
      <c r="A55" s="1">
        <v>5404</v>
      </c>
      <c r="B55" s="10" t="s">
        <v>48</v>
      </c>
      <c r="C55" s="11">
        <v>850200</v>
      </c>
      <c r="D55" s="12">
        <v>222800</v>
      </c>
      <c r="E55" s="12">
        <v>623400</v>
      </c>
      <c r="F55" s="12">
        <v>4000</v>
      </c>
      <c r="G55" s="27"/>
      <c r="H55" s="12">
        <v>155652</v>
      </c>
      <c r="I55" s="12">
        <v>13778</v>
      </c>
      <c r="J55" s="12">
        <f t="shared" si="0"/>
        <v>169430</v>
      </c>
      <c r="K55" s="27"/>
      <c r="L55" s="12">
        <v>2953358</v>
      </c>
      <c r="M55" s="12">
        <v>21148</v>
      </c>
      <c r="N55" s="12">
        <f t="shared" si="1"/>
        <v>2974506</v>
      </c>
      <c r="O55" s="27"/>
      <c r="P55" s="12">
        <v>101581</v>
      </c>
      <c r="Q55" s="12">
        <v>4023</v>
      </c>
      <c r="R55" s="12">
        <f t="shared" si="2"/>
        <v>105604</v>
      </c>
      <c r="S55" s="27"/>
      <c r="T55" s="12">
        <v>787884</v>
      </c>
      <c r="U55" s="12">
        <v>79098</v>
      </c>
      <c r="V55" s="12">
        <f t="shared" si="3"/>
        <v>866982</v>
      </c>
      <c r="W55" s="27"/>
      <c r="X55" s="12">
        <v>114030</v>
      </c>
      <c r="Y55" s="277">
        <v>10548</v>
      </c>
      <c r="Z55" s="277">
        <f t="shared" si="4"/>
        <v>124578</v>
      </c>
      <c r="AA55" s="27"/>
      <c r="AB55" s="12"/>
      <c r="AC55" s="12"/>
      <c r="AD55" s="277"/>
      <c r="AU55" s="12"/>
    </row>
    <row r="56" spans="1:47" s="7" customFormat="1" ht="15" customHeight="1" outlineLevel="1">
      <c r="A56" s="1">
        <v>5405</v>
      </c>
      <c r="B56" s="10" t="s">
        <v>49</v>
      </c>
      <c r="C56" s="11">
        <v>1101200</v>
      </c>
      <c r="D56" s="12">
        <v>168900</v>
      </c>
      <c r="E56" s="12">
        <v>926400</v>
      </c>
      <c r="F56" s="12">
        <v>5900</v>
      </c>
      <c r="G56" s="27"/>
      <c r="H56" s="12">
        <v>141395</v>
      </c>
      <c r="I56" s="12">
        <v>12377</v>
      </c>
      <c r="J56" s="12">
        <f t="shared" si="0"/>
        <v>153772</v>
      </c>
      <c r="K56" s="27"/>
      <c r="L56" s="12">
        <v>5495814</v>
      </c>
      <c r="M56" s="12">
        <v>43681</v>
      </c>
      <c r="N56" s="12">
        <f t="shared" si="1"/>
        <v>5539495</v>
      </c>
      <c r="O56" s="27"/>
      <c r="P56" s="12">
        <v>526134</v>
      </c>
      <c r="Q56" s="12">
        <v>15611</v>
      </c>
      <c r="R56" s="12">
        <f t="shared" si="2"/>
        <v>541745</v>
      </c>
      <c r="S56" s="27"/>
      <c r="T56" s="12">
        <v>330636</v>
      </c>
      <c r="U56" s="12">
        <v>33064</v>
      </c>
      <c r="V56" s="12">
        <f t="shared" si="3"/>
        <v>363700</v>
      </c>
      <c r="W56" s="27"/>
      <c r="X56" s="12">
        <v>304080</v>
      </c>
      <c r="Y56" s="277">
        <v>28128</v>
      </c>
      <c r="Z56" s="277">
        <f t="shared" si="4"/>
        <v>332208</v>
      </c>
      <c r="AA56" s="27"/>
      <c r="AB56" s="12"/>
      <c r="AC56" s="12"/>
      <c r="AD56" s="277"/>
      <c r="AU56" s="12"/>
    </row>
    <row r="57" spans="1:47" s="7" customFormat="1" ht="15" customHeight="1" outlineLevel="1">
      <c r="A57" s="1">
        <v>5406</v>
      </c>
      <c r="B57" s="10" t="s">
        <v>50</v>
      </c>
      <c r="C57" s="11">
        <v>1725900</v>
      </c>
      <c r="D57" s="12">
        <v>439300</v>
      </c>
      <c r="E57" s="12">
        <v>1278500</v>
      </c>
      <c r="F57" s="12">
        <v>8100</v>
      </c>
      <c r="G57" s="27"/>
      <c r="H57" s="12">
        <v>164859</v>
      </c>
      <c r="I57" s="12">
        <v>12671</v>
      </c>
      <c r="J57" s="12">
        <f t="shared" si="0"/>
        <v>177530</v>
      </c>
      <c r="K57" s="27"/>
      <c r="L57" s="12">
        <v>11392644</v>
      </c>
      <c r="M57" s="12">
        <v>84853</v>
      </c>
      <c r="N57" s="12">
        <f t="shared" si="1"/>
        <v>11477497</v>
      </c>
      <c r="O57" s="27"/>
      <c r="P57" s="12">
        <v>1029459</v>
      </c>
      <c r="Q57" s="12">
        <v>30171</v>
      </c>
      <c r="R57" s="12">
        <f t="shared" si="2"/>
        <v>1059630</v>
      </c>
      <c r="S57" s="27"/>
      <c r="T57" s="12">
        <v>2705001</v>
      </c>
      <c r="U57" s="12">
        <v>271740</v>
      </c>
      <c r="V57" s="12">
        <f t="shared" si="3"/>
        <v>2976741</v>
      </c>
      <c r="W57" s="27"/>
      <c r="X57" s="12">
        <v>968656</v>
      </c>
      <c r="Y57" s="277">
        <v>60048</v>
      </c>
      <c r="Z57" s="277">
        <f t="shared" si="4"/>
        <v>1028704</v>
      </c>
      <c r="AA57" s="27"/>
      <c r="AB57" s="12"/>
      <c r="AC57" s="12"/>
      <c r="AD57" s="277"/>
      <c r="AU57" s="12"/>
    </row>
    <row r="58" spans="1:47" s="7" customFormat="1" ht="15" customHeight="1" outlineLevel="1">
      <c r="A58" s="1">
        <v>5407</v>
      </c>
      <c r="B58" s="10" t="s">
        <v>51</v>
      </c>
      <c r="C58" s="11">
        <v>1304000</v>
      </c>
      <c r="D58" s="12">
        <v>344400</v>
      </c>
      <c r="E58" s="12">
        <v>953700</v>
      </c>
      <c r="F58" s="12">
        <v>5900</v>
      </c>
      <c r="G58" s="27"/>
      <c r="H58" s="12">
        <v>160209</v>
      </c>
      <c r="I58" s="12">
        <v>12451</v>
      </c>
      <c r="J58" s="12">
        <f t="shared" si="0"/>
        <v>172660</v>
      </c>
      <c r="K58" s="27"/>
      <c r="L58" s="12">
        <v>5894099</v>
      </c>
      <c r="M58" s="12">
        <v>41446</v>
      </c>
      <c r="N58" s="12">
        <f t="shared" si="1"/>
        <v>5935545</v>
      </c>
      <c r="O58" s="27"/>
      <c r="P58" s="12">
        <v>147610</v>
      </c>
      <c r="Q58" s="12">
        <v>1341</v>
      </c>
      <c r="R58" s="12">
        <f t="shared" si="2"/>
        <v>148951</v>
      </c>
      <c r="S58" s="27"/>
      <c r="T58" s="12">
        <v>619372</v>
      </c>
      <c r="U58" s="12">
        <v>61943</v>
      </c>
      <c r="V58" s="12">
        <f t="shared" si="3"/>
        <v>681315</v>
      </c>
      <c r="W58" s="27"/>
      <c r="X58" s="12">
        <v>316750</v>
      </c>
      <c r="Y58" s="277">
        <v>29300</v>
      </c>
      <c r="Z58" s="277">
        <f t="shared" si="4"/>
        <v>346050</v>
      </c>
      <c r="AA58" s="27"/>
      <c r="AB58" s="12"/>
      <c r="AC58" s="12"/>
      <c r="AD58" s="277"/>
      <c r="AU58" s="12"/>
    </row>
    <row r="59" spans="1:47" s="7" customFormat="1" ht="15" customHeight="1" outlineLevel="1">
      <c r="A59" s="1">
        <v>5408</v>
      </c>
      <c r="B59" s="10" t="s">
        <v>52</v>
      </c>
      <c r="C59" s="11">
        <v>1974700</v>
      </c>
      <c r="D59" s="12">
        <v>371700</v>
      </c>
      <c r="E59" s="12">
        <v>1592700</v>
      </c>
      <c r="F59" s="12">
        <v>10300</v>
      </c>
      <c r="G59" s="27"/>
      <c r="H59" s="12">
        <v>239911</v>
      </c>
      <c r="I59" s="12">
        <v>19604</v>
      </c>
      <c r="J59" s="12">
        <f t="shared" si="0"/>
        <v>259515</v>
      </c>
      <c r="K59" s="27"/>
      <c r="L59" s="12">
        <v>14411162</v>
      </c>
      <c r="M59" s="12">
        <v>112206</v>
      </c>
      <c r="N59" s="12">
        <f t="shared" si="1"/>
        <v>14523368</v>
      </c>
      <c r="O59" s="27"/>
      <c r="P59" s="12">
        <v>701385</v>
      </c>
      <c r="Q59" s="12">
        <v>4531</v>
      </c>
      <c r="R59" s="12">
        <f t="shared" si="2"/>
        <v>705916</v>
      </c>
      <c r="S59" s="27"/>
      <c r="T59" s="12">
        <v>4130570</v>
      </c>
      <c r="U59" s="12">
        <v>413110</v>
      </c>
      <c r="V59" s="12">
        <f t="shared" si="3"/>
        <v>4543680</v>
      </c>
      <c r="W59" s="27"/>
      <c r="X59" s="12">
        <v>1062644</v>
      </c>
      <c r="Y59" s="277">
        <v>83000</v>
      </c>
      <c r="Z59" s="277">
        <f t="shared" si="4"/>
        <v>1145644</v>
      </c>
      <c r="AA59" s="27"/>
      <c r="AB59" s="12"/>
      <c r="AC59" s="12"/>
      <c r="AD59" s="277"/>
      <c r="AU59" s="12"/>
    </row>
    <row r="60" spans="1:47" s="7" customFormat="1" ht="15" customHeight="1" outlineLevel="1">
      <c r="A60" s="1">
        <v>5409</v>
      </c>
      <c r="B60" s="10" t="s">
        <v>53</v>
      </c>
      <c r="C60" s="11">
        <v>1393900</v>
      </c>
      <c r="D60" s="12">
        <v>422000</v>
      </c>
      <c r="E60" s="12">
        <v>965800</v>
      </c>
      <c r="F60" s="12">
        <v>6100</v>
      </c>
      <c r="G60" s="27"/>
      <c r="H60" s="12">
        <v>190491</v>
      </c>
      <c r="I60" s="12">
        <v>15963</v>
      </c>
      <c r="J60" s="12">
        <f t="shared" si="0"/>
        <v>206454</v>
      </c>
      <c r="K60" s="27"/>
      <c r="L60" s="12">
        <v>7581137</v>
      </c>
      <c r="M60" s="12">
        <v>55866</v>
      </c>
      <c r="N60" s="12">
        <f t="shared" si="1"/>
        <v>7637003</v>
      </c>
      <c r="O60" s="27"/>
      <c r="P60" s="12">
        <v>265796</v>
      </c>
      <c r="Q60" s="12">
        <v>580</v>
      </c>
      <c r="R60" s="12">
        <f t="shared" si="2"/>
        <v>266376</v>
      </c>
      <c r="S60" s="27"/>
      <c r="T60" s="12">
        <v>1481992</v>
      </c>
      <c r="U60" s="12">
        <v>148724</v>
      </c>
      <c r="V60" s="12">
        <f t="shared" si="3"/>
        <v>1630716</v>
      </c>
      <c r="W60" s="27"/>
      <c r="X60" s="12">
        <v>380100</v>
      </c>
      <c r="Y60" s="277">
        <v>35160</v>
      </c>
      <c r="Z60" s="277">
        <f t="shared" si="4"/>
        <v>415260</v>
      </c>
      <c r="AA60" s="27"/>
      <c r="AB60" s="12"/>
      <c r="AC60" s="12"/>
      <c r="AD60" s="277"/>
      <c r="AU60" s="12"/>
    </row>
    <row r="61" spans="1:47" s="7" customFormat="1" ht="15" customHeight="1" outlineLevel="1">
      <c r="A61" s="1">
        <v>5410</v>
      </c>
      <c r="B61" s="10" t="s">
        <v>54</v>
      </c>
      <c r="C61" s="11">
        <v>690000</v>
      </c>
      <c r="D61" s="12">
        <v>136900</v>
      </c>
      <c r="E61" s="12">
        <v>549500</v>
      </c>
      <c r="F61" s="12">
        <v>3600</v>
      </c>
      <c r="G61" s="27"/>
      <c r="H61" s="12">
        <v>143787</v>
      </c>
      <c r="I61" s="12">
        <v>13173</v>
      </c>
      <c r="J61" s="12">
        <f t="shared" si="0"/>
        <v>156960</v>
      </c>
      <c r="K61" s="27"/>
      <c r="L61" s="12">
        <v>1274362</v>
      </c>
      <c r="M61" s="12">
        <v>9025</v>
      </c>
      <c r="N61" s="12">
        <f t="shared" si="1"/>
        <v>1283387</v>
      </c>
      <c r="O61" s="27"/>
      <c r="P61" s="12">
        <v>170791</v>
      </c>
      <c r="Q61" s="12">
        <v>5360</v>
      </c>
      <c r="R61" s="12">
        <f t="shared" si="2"/>
        <v>176151</v>
      </c>
      <c r="S61" s="27"/>
      <c r="T61" s="12">
        <v>1135210</v>
      </c>
      <c r="U61" s="12">
        <v>113520</v>
      </c>
      <c r="V61" s="12">
        <f t="shared" si="3"/>
        <v>1248730</v>
      </c>
      <c r="W61" s="27"/>
      <c r="X61" s="12">
        <v>114030</v>
      </c>
      <c r="Y61" s="277">
        <v>10548</v>
      </c>
      <c r="Z61" s="277">
        <f t="shared" si="4"/>
        <v>124578</v>
      </c>
      <c r="AA61" s="27"/>
      <c r="AB61" s="12"/>
      <c r="AC61" s="12"/>
      <c r="AD61" s="277"/>
      <c r="AU61" s="12"/>
    </row>
    <row r="62" spans="1:47" s="7" customFormat="1" ht="15" customHeight="1" outlineLevel="1">
      <c r="A62" s="1">
        <v>5495</v>
      </c>
      <c r="B62" s="13"/>
      <c r="C62" s="12">
        <f t="shared" ref="C62:F62" si="13">SUM(C52:C61)</f>
        <v>16593900</v>
      </c>
      <c r="D62" s="12">
        <f t="shared" si="13"/>
        <v>3481300</v>
      </c>
      <c r="E62" s="12">
        <f t="shared" si="13"/>
        <v>13030300</v>
      </c>
      <c r="F62" s="12">
        <f t="shared" si="13"/>
        <v>82300</v>
      </c>
      <c r="G62" s="27"/>
      <c r="H62" s="12">
        <f t="shared" ref="H62:AB62" si="14">SUM(H52:H61)</f>
        <v>1933776</v>
      </c>
      <c r="I62" s="276">
        <f>SUM(I52:I61)</f>
        <v>157842</v>
      </c>
      <c r="J62" s="276">
        <f>SUM(J52:J61)</f>
        <v>2091618</v>
      </c>
      <c r="K62" s="27"/>
      <c r="L62" s="12">
        <f t="shared" si="14"/>
        <v>122854583</v>
      </c>
      <c r="M62" s="12">
        <f t="shared" si="14"/>
        <v>915297</v>
      </c>
      <c r="N62" s="12">
        <f t="shared" si="14"/>
        <v>123769880</v>
      </c>
      <c r="O62" s="27"/>
      <c r="P62" s="12">
        <f t="shared" si="14"/>
        <v>11870254</v>
      </c>
      <c r="Q62" s="12">
        <f>SUM(Q52:Q61)</f>
        <v>323823</v>
      </c>
      <c r="R62" s="276">
        <f>SUM(R52:R61)</f>
        <v>12194077</v>
      </c>
      <c r="S62" s="27"/>
      <c r="T62" s="12">
        <f t="shared" si="14"/>
        <v>30318434</v>
      </c>
      <c r="U62" s="276">
        <f>SUM(U52:U61)</f>
        <v>3038146</v>
      </c>
      <c r="V62" s="276">
        <f>SUM(V52:V61)</f>
        <v>33356580</v>
      </c>
      <c r="W62" s="27"/>
      <c r="X62" s="12">
        <f t="shared" si="14"/>
        <v>10613892</v>
      </c>
      <c r="Y62" s="277">
        <f>SUM(Y52:Y61)</f>
        <v>550004</v>
      </c>
      <c r="Z62" s="276">
        <f>SUM(Z52:Z61)</f>
        <v>11163896</v>
      </c>
      <c r="AA62" s="27"/>
      <c r="AB62" s="12">
        <f t="shared" si="14"/>
        <v>0</v>
      </c>
      <c r="AC62" s="12">
        <f t="shared" ref="AC62" si="15">SUM(AC52:AC61)</f>
        <v>0</v>
      </c>
      <c r="AD62" s="276">
        <f>SUM(AD52:AD61)</f>
        <v>0</v>
      </c>
      <c r="AU62" s="12">
        <f>SUM(AU52:AU61)</f>
        <v>0</v>
      </c>
    </row>
    <row r="63" spans="1:47" s="7" customFormat="1" ht="15" customHeight="1" outlineLevel="1">
      <c r="A63" s="1">
        <v>5500</v>
      </c>
      <c r="B63" s="10" t="s">
        <v>55</v>
      </c>
      <c r="C63" s="11"/>
      <c r="D63" s="12"/>
      <c r="E63" s="12"/>
      <c r="F63" s="12"/>
      <c r="G63" s="27"/>
      <c r="H63" s="12"/>
      <c r="I63" s="12"/>
      <c r="J63" s="12">
        <f t="shared" si="0"/>
        <v>0</v>
      </c>
      <c r="K63" s="27"/>
      <c r="L63" s="12"/>
      <c r="M63" s="12" t="s">
        <v>445</v>
      </c>
      <c r="N63" s="12"/>
      <c r="O63" s="27"/>
      <c r="P63" s="12">
        <v>0</v>
      </c>
      <c r="Q63" s="12"/>
      <c r="R63" s="12">
        <f t="shared" si="2"/>
        <v>0</v>
      </c>
      <c r="S63" s="27"/>
      <c r="T63" s="12">
        <v>0</v>
      </c>
      <c r="U63" s="12">
        <v>0</v>
      </c>
      <c r="V63" s="12">
        <f t="shared" si="3"/>
        <v>0</v>
      </c>
      <c r="W63" s="27"/>
      <c r="X63" s="12">
        <v>0</v>
      </c>
      <c r="Y63" s="277">
        <v>0</v>
      </c>
      <c r="Z63" s="277">
        <f t="shared" si="4"/>
        <v>0</v>
      </c>
      <c r="AA63" s="27"/>
      <c r="AB63" s="12"/>
      <c r="AC63" s="12"/>
      <c r="AD63" s="277"/>
      <c r="AU63" s="12"/>
    </row>
    <row r="64" spans="1:47" s="7" customFormat="1" ht="15" customHeight="1" outlineLevel="1">
      <c r="A64" s="1">
        <v>5501</v>
      </c>
      <c r="B64" s="10" t="s">
        <v>56</v>
      </c>
      <c r="C64" s="11">
        <v>973000</v>
      </c>
      <c r="D64" s="12">
        <v>268400</v>
      </c>
      <c r="E64" s="12">
        <v>700200</v>
      </c>
      <c r="F64" s="12">
        <v>4400</v>
      </c>
      <c r="G64" s="27"/>
      <c r="H64" s="12">
        <v>164162</v>
      </c>
      <c r="I64" s="12">
        <v>14158</v>
      </c>
      <c r="J64" s="12">
        <f t="shared" si="0"/>
        <v>178320</v>
      </c>
      <c r="K64" s="27"/>
      <c r="L64" s="12">
        <v>3415760</v>
      </c>
      <c r="M64" s="12">
        <v>22869</v>
      </c>
      <c r="N64" s="12">
        <f t="shared" si="1"/>
        <v>3438629</v>
      </c>
      <c r="O64" s="27"/>
      <c r="P64" s="12">
        <v>113825</v>
      </c>
      <c r="Q64" s="12">
        <v>4313</v>
      </c>
      <c r="R64" s="12">
        <f t="shared" si="2"/>
        <v>118138</v>
      </c>
      <c r="S64" s="27"/>
      <c r="T64" s="12">
        <v>1798905</v>
      </c>
      <c r="U64" s="12">
        <v>180912</v>
      </c>
      <c r="V64" s="12">
        <f t="shared" si="3"/>
        <v>1979817</v>
      </c>
      <c r="W64" s="27"/>
      <c r="X64" s="12">
        <v>516506</v>
      </c>
      <c r="Y64" s="277">
        <v>25116</v>
      </c>
      <c r="Z64" s="277">
        <f t="shared" si="4"/>
        <v>541622</v>
      </c>
      <c r="AA64" s="27"/>
      <c r="AB64" s="12"/>
      <c r="AC64" s="12"/>
      <c r="AD64" s="277"/>
      <c r="AU64" s="12"/>
    </row>
    <row r="65" spans="1:47" s="7" customFormat="1" ht="15" customHeight="1" outlineLevel="1">
      <c r="A65" s="1">
        <v>5502</v>
      </c>
      <c r="B65" s="10" t="s">
        <v>57</v>
      </c>
      <c r="C65" s="11">
        <v>628600</v>
      </c>
      <c r="D65" s="12">
        <v>136900</v>
      </c>
      <c r="E65" s="12">
        <v>488600</v>
      </c>
      <c r="F65" s="12">
        <v>3100</v>
      </c>
      <c r="G65" s="27"/>
      <c r="H65" s="12">
        <v>148276</v>
      </c>
      <c r="I65" s="12">
        <v>13448</v>
      </c>
      <c r="J65" s="12">
        <f t="shared" si="0"/>
        <v>161724</v>
      </c>
      <c r="K65" s="27"/>
      <c r="L65" s="12">
        <v>609086</v>
      </c>
      <c r="M65" s="12">
        <v>4730</v>
      </c>
      <c r="N65" s="12">
        <f t="shared" si="1"/>
        <v>613816</v>
      </c>
      <c r="O65" s="27"/>
      <c r="P65" s="12">
        <v>19695</v>
      </c>
      <c r="Q65" s="12">
        <v>0</v>
      </c>
      <c r="R65" s="12">
        <f t="shared" si="2"/>
        <v>19695</v>
      </c>
      <c r="S65" s="27"/>
      <c r="T65" s="12">
        <v>1793618</v>
      </c>
      <c r="U65" s="12">
        <v>179382</v>
      </c>
      <c r="V65" s="12">
        <f t="shared" si="3"/>
        <v>1973000</v>
      </c>
      <c r="W65" s="27"/>
      <c r="X65" s="12">
        <v>101360</v>
      </c>
      <c r="Y65" s="277">
        <v>9376</v>
      </c>
      <c r="Z65" s="277">
        <f t="shared" si="4"/>
        <v>110736</v>
      </c>
      <c r="AA65" s="27"/>
      <c r="AB65" s="12"/>
      <c r="AC65" s="12"/>
      <c r="AD65" s="277"/>
      <c r="AU65" s="12"/>
    </row>
    <row r="66" spans="1:47" s="7" customFormat="1" ht="15" customHeight="1" outlineLevel="1">
      <c r="A66" s="1">
        <v>5503</v>
      </c>
      <c r="B66" s="10" t="s">
        <v>58</v>
      </c>
      <c r="C66" s="11">
        <v>831800</v>
      </c>
      <c r="D66" s="12">
        <v>194500</v>
      </c>
      <c r="E66" s="12">
        <v>633300</v>
      </c>
      <c r="F66" s="12">
        <v>4000</v>
      </c>
      <c r="G66" s="27"/>
      <c r="H66" s="12">
        <v>155329</v>
      </c>
      <c r="I66" s="12">
        <v>13797</v>
      </c>
      <c r="J66" s="12">
        <f t="shared" si="0"/>
        <v>169126</v>
      </c>
      <c r="K66" s="27"/>
      <c r="L66" s="12">
        <v>1477390</v>
      </c>
      <c r="M66" s="12">
        <v>11653</v>
      </c>
      <c r="N66" s="12">
        <f t="shared" si="1"/>
        <v>1489043</v>
      </c>
      <c r="O66" s="27"/>
      <c r="P66" s="12">
        <v>185223</v>
      </c>
      <c r="Q66" s="12">
        <v>5650</v>
      </c>
      <c r="R66" s="12">
        <f t="shared" si="2"/>
        <v>190873</v>
      </c>
      <c r="S66" s="27"/>
      <c r="T66" s="12">
        <v>2544446</v>
      </c>
      <c r="U66" s="12">
        <v>254445</v>
      </c>
      <c r="V66" s="12">
        <f t="shared" si="3"/>
        <v>2798891</v>
      </c>
      <c r="W66" s="27"/>
      <c r="X66" s="12">
        <v>228060</v>
      </c>
      <c r="Y66" s="277">
        <v>21096</v>
      </c>
      <c r="Z66" s="277">
        <f t="shared" si="4"/>
        <v>249156</v>
      </c>
      <c r="AA66" s="27"/>
      <c r="AB66" s="12"/>
      <c r="AC66" s="12"/>
      <c r="AD66" s="277"/>
      <c r="AU66" s="12"/>
    </row>
    <row r="67" spans="1:47" s="7" customFormat="1" ht="15" customHeight="1" outlineLevel="1">
      <c r="A67" s="1">
        <v>5504</v>
      </c>
      <c r="B67" s="10" t="s">
        <v>59</v>
      </c>
      <c r="C67" s="11">
        <v>3465800</v>
      </c>
      <c r="D67" s="12">
        <v>673800</v>
      </c>
      <c r="E67" s="12">
        <v>2774500</v>
      </c>
      <c r="F67" s="12">
        <v>17500</v>
      </c>
      <c r="G67" s="27"/>
      <c r="H67" s="12">
        <v>270656</v>
      </c>
      <c r="I67" s="12">
        <v>21354</v>
      </c>
      <c r="J67" s="12">
        <f t="shared" si="0"/>
        <v>292010</v>
      </c>
      <c r="K67" s="27"/>
      <c r="L67" s="12">
        <v>25657893</v>
      </c>
      <c r="M67" s="12">
        <v>195546</v>
      </c>
      <c r="N67" s="12">
        <f t="shared" si="1"/>
        <v>25853439</v>
      </c>
      <c r="O67" s="27"/>
      <c r="P67" s="12">
        <v>1674427</v>
      </c>
      <c r="Q67" s="12">
        <v>42151</v>
      </c>
      <c r="R67" s="12">
        <f t="shared" si="2"/>
        <v>1716578</v>
      </c>
      <c r="S67" s="27"/>
      <c r="T67" s="12">
        <v>5305202</v>
      </c>
      <c r="U67" s="12">
        <v>531503</v>
      </c>
      <c r="V67" s="12">
        <f t="shared" si="3"/>
        <v>5836705</v>
      </c>
      <c r="W67" s="27"/>
      <c r="X67" s="12">
        <v>2168202</v>
      </c>
      <c r="Y67" s="277">
        <v>87728</v>
      </c>
      <c r="Z67" s="277">
        <f t="shared" si="4"/>
        <v>2255930</v>
      </c>
      <c r="AA67" s="27"/>
      <c r="AB67" s="12"/>
      <c r="AC67" s="12"/>
      <c r="AD67" s="277"/>
      <c r="AU67" s="12"/>
    </row>
    <row r="68" spans="1:47" s="7" customFormat="1" ht="15" customHeight="1" outlineLevel="1">
      <c r="A68" s="1">
        <v>5505</v>
      </c>
      <c r="B68" s="10" t="s">
        <v>60</v>
      </c>
      <c r="C68" s="11">
        <v>671700</v>
      </c>
      <c r="D68" s="12">
        <v>153400</v>
      </c>
      <c r="E68" s="12">
        <v>515000</v>
      </c>
      <c r="F68" s="12">
        <v>3300</v>
      </c>
      <c r="G68" s="27"/>
      <c r="H68" s="12">
        <v>128564</v>
      </c>
      <c r="I68" s="12">
        <v>11062</v>
      </c>
      <c r="J68" s="12">
        <f t="shared" si="0"/>
        <v>139626</v>
      </c>
      <c r="K68" s="27"/>
      <c r="L68" s="12">
        <v>676754</v>
      </c>
      <c r="M68" s="12">
        <v>5780</v>
      </c>
      <c r="N68" s="12">
        <f t="shared" si="1"/>
        <v>682534</v>
      </c>
      <c r="O68" s="27"/>
      <c r="P68" s="12">
        <v>58767</v>
      </c>
      <c r="Q68" s="12">
        <v>0</v>
      </c>
      <c r="R68" s="12">
        <f t="shared" si="2"/>
        <v>58767</v>
      </c>
      <c r="S68" s="27"/>
      <c r="T68" s="12">
        <v>50410</v>
      </c>
      <c r="U68" s="12">
        <v>5040</v>
      </c>
      <c r="V68" s="12">
        <f t="shared" si="3"/>
        <v>55450</v>
      </c>
      <c r="W68" s="27"/>
      <c r="X68" s="12">
        <v>101360</v>
      </c>
      <c r="Y68" s="277">
        <v>9376</v>
      </c>
      <c r="Z68" s="277">
        <f t="shared" si="4"/>
        <v>110736</v>
      </c>
      <c r="AA68" s="27"/>
      <c r="AB68" s="12"/>
      <c r="AC68" s="12"/>
      <c r="AD68" s="277"/>
      <c r="AU68" s="12"/>
    </row>
    <row r="69" spans="1:47" s="7" customFormat="1" ht="15" customHeight="1" outlineLevel="1">
      <c r="A69" s="1">
        <v>5506</v>
      </c>
      <c r="B69" s="10" t="s">
        <v>61</v>
      </c>
      <c r="C69" s="11">
        <v>1068100</v>
      </c>
      <c r="D69" s="12">
        <v>384400</v>
      </c>
      <c r="E69" s="12">
        <v>679300</v>
      </c>
      <c r="F69" s="12">
        <v>4400</v>
      </c>
      <c r="G69" s="27"/>
      <c r="H69" s="12">
        <v>156312</v>
      </c>
      <c r="I69" s="12">
        <v>13412</v>
      </c>
      <c r="J69" s="12">
        <f t="shared" si="0"/>
        <v>169724</v>
      </c>
      <c r="K69" s="27"/>
      <c r="L69" s="12">
        <v>3680884</v>
      </c>
      <c r="M69" s="12">
        <v>30091</v>
      </c>
      <c r="N69" s="12">
        <f t="shared" si="1"/>
        <v>3710975</v>
      </c>
      <c r="O69" s="27"/>
      <c r="P69" s="12">
        <v>175220</v>
      </c>
      <c r="Q69" s="12">
        <v>290</v>
      </c>
      <c r="R69" s="12">
        <f t="shared" si="2"/>
        <v>175510</v>
      </c>
      <c r="S69" s="27"/>
      <c r="T69" s="12">
        <v>1583867</v>
      </c>
      <c r="U69" s="12">
        <v>158373</v>
      </c>
      <c r="V69" s="12">
        <f t="shared" si="3"/>
        <v>1742240</v>
      </c>
      <c r="W69" s="27"/>
      <c r="X69" s="12">
        <v>266070</v>
      </c>
      <c r="Y69" s="277">
        <v>24612</v>
      </c>
      <c r="Z69" s="277">
        <f t="shared" si="4"/>
        <v>290682</v>
      </c>
      <c r="AA69" s="27"/>
      <c r="AB69" s="12"/>
      <c r="AC69" s="12"/>
      <c r="AD69" s="277"/>
      <c r="AU69" s="12"/>
    </row>
    <row r="70" spans="1:47" s="7" customFormat="1" ht="15" customHeight="1" outlineLevel="1">
      <c r="A70" s="1">
        <v>5507</v>
      </c>
      <c r="B70" s="10" t="s">
        <v>62</v>
      </c>
      <c r="C70" s="11">
        <v>798500</v>
      </c>
      <c r="D70" s="12">
        <v>186300</v>
      </c>
      <c r="E70" s="12">
        <v>608400</v>
      </c>
      <c r="F70" s="12">
        <v>3800</v>
      </c>
      <c r="G70" s="27"/>
      <c r="H70" s="12">
        <v>156213</v>
      </c>
      <c r="I70" s="12">
        <v>13723</v>
      </c>
      <c r="J70" s="12">
        <f t="shared" si="0"/>
        <v>169936</v>
      </c>
      <c r="K70" s="27"/>
      <c r="L70" s="12">
        <v>1701188</v>
      </c>
      <c r="M70" s="12">
        <v>12583</v>
      </c>
      <c r="N70" s="12">
        <f t="shared" si="1"/>
        <v>1713771</v>
      </c>
      <c r="O70" s="27"/>
      <c r="P70" s="12">
        <v>78675</v>
      </c>
      <c r="Q70" s="12">
        <v>0</v>
      </c>
      <c r="R70" s="12">
        <f t="shared" si="2"/>
        <v>78675</v>
      </c>
      <c r="S70" s="27"/>
      <c r="T70" s="12">
        <v>1896888</v>
      </c>
      <c r="U70" s="12">
        <v>189707</v>
      </c>
      <c r="V70" s="12">
        <f t="shared" si="3"/>
        <v>2086595</v>
      </c>
      <c r="W70" s="27"/>
      <c r="X70" s="12">
        <v>190050</v>
      </c>
      <c r="Y70" s="277">
        <v>17580</v>
      </c>
      <c r="Z70" s="277">
        <f t="shared" si="4"/>
        <v>207630</v>
      </c>
      <c r="AA70" s="27"/>
      <c r="AB70" s="12"/>
      <c r="AC70" s="12"/>
      <c r="AD70" s="277"/>
      <c r="AU70" s="12"/>
    </row>
    <row r="71" spans="1:47" s="7" customFormat="1" ht="15" customHeight="1" outlineLevel="1">
      <c r="A71" s="1">
        <v>5508</v>
      </c>
      <c r="B71" s="10" t="s">
        <v>63</v>
      </c>
      <c r="C71" s="11">
        <v>655000</v>
      </c>
      <c r="D71" s="12">
        <v>155100</v>
      </c>
      <c r="E71" s="12">
        <v>496800</v>
      </c>
      <c r="F71" s="12">
        <v>3100</v>
      </c>
      <c r="G71" s="27"/>
      <c r="H71" s="12">
        <v>119878</v>
      </c>
      <c r="I71" s="12">
        <v>10536</v>
      </c>
      <c r="J71" s="12">
        <f t="shared" si="0"/>
        <v>130414</v>
      </c>
      <c r="K71" s="27"/>
      <c r="L71" s="12">
        <v>570720</v>
      </c>
      <c r="M71" s="12">
        <v>3893</v>
      </c>
      <c r="N71" s="12">
        <f t="shared" si="1"/>
        <v>574613</v>
      </c>
      <c r="O71" s="27"/>
      <c r="P71" s="12">
        <v>16236</v>
      </c>
      <c r="Q71" s="12">
        <v>0</v>
      </c>
      <c r="R71" s="12">
        <f t="shared" si="2"/>
        <v>16236</v>
      </c>
      <c r="S71" s="27"/>
      <c r="T71" s="12">
        <v>45369</v>
      </c>
      <c r="U71" s="12">
        <v>4536</v>
      </c>
      <c r="V71" s="12">
        <f t="shared" si="3"/>
        <v>49905</v>
      </c>
      <c r="W71" s="27"/>
      <c r="X71" s="12">
        <v>139370</v>
      </c>
      <c r="Y71" s="277">
        <v>12892</v>
      </c>
      <c r="Z71" s="277">
        <f t="shared" si="4"/>
        <v>152262</v>
      </c>
      <c r="AA71" s="27"/>
      <c r="AB71" s="12"/>
      <c r="AC71" s="12"/>
      <c r="AD71" s="277"/>
      <c r="AU71" s="12"/>
    </row>
    <row r="72" spans="1:47" s="7" customFormat="1" ht="15" customHeight="1" outlineLevel="1">
      <c r="A72" s="1">
        <v>5509</v>
      </c>
      <c r="B72" s="10" t="s">
        <v>64</v>
      </c>
      <c r="C72" s="11">
        <v>683700</v>
      </c>
      <c r="D72" s="12">
        <v>133400</v>
      </c>
      <c r="E72" s="12">
        <v>546900</v>
      </c>
      <c r="F72" s="12">
        <v>3400</v>
      </c>
      <c r="G72" s="27"/>
      <c r="H72" s="12">
        <v>154741</v>
      </c>
      <c r="I72" s="12">
        <v>13393</v>
      </c>
      <c r="J72" s="12">
        <f t="shared" ref="J72:J135" si="16">+H72+I72</f>
        <v>168134</v>
      </c>
      <c r="K72" s="27"/>
      <c r="L72" s="12">
        <v>1279240</v>
      </c>
      <c r="M72" s="12">
        <v>9634</v>
      </c>
      <c r="N72" s="12">
        <f t="shared" ref="N72:N135" si="17">+L72+M72</f>
        <v>1288874</v>
      </c>
      <c r="O72" s="27"/>
      <c r="P72" s="12">
        <v>27387</v>
      </c>
      <c r="Q72" s="12">
        <v>0</v>
      </c>
      <c r="R72" s="12">
        <f t="shared" ref="R72:R135" si="18">+P72+Q72</f>
        <v>27387</v>
      </c>
      <c r="S72" s="27"/>
      <c r="T72" s="12">
        <v>1378190</v>
      </c>
      <c r="U72" s="12">
        <v>139076</v>
      </c>
      <c r="V72" s="12">
        <f t="shared" ref="V72:V135" si="19">+T72+U72</f>
        <v>1517266</v>
      </c>
      <c r="W72" s="27"/>
      <c r="X72" s="12">
        <v>152040</v>
      </c>
      <c r="Y72" s="277">
        <v>14064</v>
      </c>
      <c r="Z72" s="277">
        <f t="shared" ref="Z72:Z135" si="20">+X72+Y72</f>
        <v>166104</v>
      </c>
      <c r="AA72" s="27"/>
      <c r="AB72" s="12"/>
      <c r="AC72" s="12"/>
      <c r="AD72" s="277"/>
      <c r="AU72" s="12"/>
    </row>
    <row r="73" spans="1:47" s="7" customFormat="1" ht="15" customHeight="1" outlineLevel="1">
      <c r="A73" s="1">
        <v>5510</v>
      </c>
      <c r="B73" s="10" t="s">
        <v>65</v>
      </c>
      <c r="C73" s="11">
        <v>802100</v>
      </c>
      <c r="D73" s="12">
        <v>199000</v>
      </c>
      <c r="E73" s="12">
        <v>599300</v>
      </c>
      <c r="F73" s="12">
        <v>3800</v>
      </c>
      <c r="G73" s="27"/>
      <c r="H73" s="12">
        <v>168493</v>
      </c>
      <c r="I73" s="12">
        <v>15033</v>
      </c>
      <c r="J73" s="12">
        <f t="shared" si="16"/>
        <v>183526</v>
      </c>
      <c r="K73" s="27"/>
      <c r="L73" s="12">
        <v>3216440</v>
      </c>
      <c r="M73" s="12">
        <v>23699</v>
      </c>
      <c r="N73" s="12">
        <f t="shared" si="17"/>
        <v>3240139</v>
      </c>
      <c r="O73" s="27"/>
      <c r="P73" s="12">
        <v>90239</v>
      </c>
      <c r="Q73" s="12">
        <v>2682</v>
      </c>
      <c r="R73" s="12">
        <f t="shared" si="18"/>
        <v>92921</v>
      </c>
      <c r="S73" s="27"/>
      <c r="T73" s="12">
        <v>430594</v>
      </c>
      <c r="U73" s="12">
        <v>43062</v>
      </c>
      <c r="V73" s="12">
        <f t="shared" si="19"/>
        <v>473656</v>
      </c>
      <c r="W73" s="27"/>
      <c r="X73" s="12">
        <v>126700</v>
      </c>
      <c r="Y73" s="277">
        <v>11720</v>
      </c>
      <c r="Z73" s="277">
        <f t="shared" si="20"/>
        <v>138420</v>
      </c>
      <c r="AA73" s="27"/>
      <c r="AB73" s="12"/>
      <c r="AC73" s="12"/>
      <c r="AD73" s="277"/>
      <c r="AU73" s="12"/>
    </row>
    <row r="74" spans="1:47" s="7" customFormat="1" ht="15" customHeight="1" outlineLevel="1">
      <c r="A74" s="1">
        <v>5511</v>
      </c>
      <c r="B74" s="10" t="s">
        <v>66</v>
      </c>
      <c r="C74" s="11">
        <v>699700</v>
      </c>
      <c r="D74" s="12">
        <v>176300</v>
      </c>
      <c r="E74" s="12">
        <v>520200</v>
      </c>
      <c r="F74" s="12">
        <v>3200</v>
      </c>
      <c r="G74" s="27"/>
      <c r="H74" s="12">
        <v>156502</v>
      </c>
      <c r="I74" s="12">
        <v>13668</v>
      </c>
      <c r="J74" s="12">
        <f t="shared" si="16"/>
        <v>170170</v>
      </c>
      <c r="K74" s="27"/>
      <c r="L74" s="12">
        <v>1102572</v>
      </c>
      <c r="M74" s="12">
        <v>7680</v>
      </c>
      <c r="N74" s="12">
        <f t="shared" si="17"/>
        <v>1110252</v>
      </c>
      <c r="O74" s="27"/>
      <c r="P74" s="12">
        <v>19101</v>
      </c>
      <c r="Q74" s="12">
        <v>0</v>
      </c>
      <c r="R74" s="12">
        <f t="shared" si="18"/>
        <v>19101</v>
      </c>
      <c r="S74" s="27"/>
      <c r="T74" s="12">
        <v>1185604</v>
      </c>
      <c r="U74" s="12">
        <v>118567</v>
      </c>
      <c r="V74" s="12">
        <f t="shared" si="19"/>
        <v>1304171</v>
      </c>
      <c r="W74" s="27"/>
      <c r="X74" s="12">
        <v>114030</v>
      </c>
      <c r="Y74" s="277">
        <v>10548</v>
      </c>
      <c r="Z74" s="277">
        <f t="shared" si="20"/>
        <v>124578</v>
      </c>
      <c r="AA74" s="27"/>
      <c r="AB74" s="12"/>
      <c r="AC74" s="12"/>
      <c r="AD74" s="277"/>
      <c r="AU74" s="12"/>
    </row>
    <row r="75" spans="1:47" s="7" customFormat="1" ht="15" customHeight="1" outlineLevel="1">
      <c r="A75" s="1">
        <v>5595</v>
      </c>
      <c r="B75" s="13"/>
      <c r="C75" s="12">
        <f t="shared" ref="C75:F75" si="21">SUM(C64:C74)</f>
        <v>11278000</v>
      </c>
      <c r="D75" s="12">
        <f t="shared" si="21"/>
        <v>2661500</v>
      </c>
      <c r="E75" s="12">
        <f t="shared" si="21"/>
        <v>8562500</v>
      </c>
      <c r="F75" s="12">
        <f t="shared" si="21"/>
        <v>54000</v>
      </c>
      <c r="G75" s="27"/>
      <c r="H75" s="12">
        <f t="shared" ref="H75:AB75" si="22">SUM(H64:H74)</f>
        <v>1779126</v>
      </c>
      <c r="I75" s="276">
        <f>SUM(I64:I74)</f>
        <v>153584</v>
      </c>
      <c r="J75" s="276">
        <f>SUM(J64:J74)</f>
        <v>1932710</v>
      </c>
      <c r="K75" s="27"/>
      <c r="L75" s="12">
        <f t="shared" si="22"/>
        <v>43387927</v>
      </c>
      <c r="M75" s="12">
        <f t="shared" si="22"/>
        <v>328158</v>
      </c>
      <c r="N75" s="12">
        <f t="shared" si="22"/>
        <v>43716085</v>
      </c>
      <c r="O75" s="27"/>
      <c r="P75" s="12">
        <f t="shared" si="22"/>
        <v>2458795</v>
      </c>
      <c r="Q75" s="12">
        <f>SUM(Q64:Q74)</f>
        <v>55086</v>
      </c>
      <c r="R75" s="276">
        <f>SUM(R64:R74)</f>
        <v>2513881</v>
      </c>
      <c r="S75" s="27"/>
      <c r="T75" s="12">
        <f t="shared" si="22"/>
        <v>18013093</v>
      </c>
      <c r="U75" s="276">
        <f>SUM(U64:U74)</f>
        <v>1804603</v>
      </c>
      <c r="V75" s="276">
        <f>SUM(V64:V74)</f>
        <v>19817696</v>
      </c>
      <c r="W75" s="27"/>
      <c r="X75" s="12">
        <f t="shared" si="22"/>
        <v>4103748</v>
      </c>
      <c r="Y75" s="277">
        <f>SUM(Y64:Y74)</f>
        <v>244108</v>
      </c>
      <c r="Z75" s="276">
        <f>SUM(Z64:Z74)</f>
        <v>4347856</v>
      </c>
      <c r="AA75" s="27"/>
      <c r="AB75" s="12">
        <f t="shared" si="22"/>
        <v>0</v>
      </c>
      <c r="AC75" s="12">
        <f t="shared" ref="AC75" si="23">SUM(AC64:AC74)</f>
        <v>0</v>
      </c>
      <c r="AD75" s="276">
        <f>SUM(AD64:AD74)</f>
        <v>0</v>
      </c>
      <c r="AU75" s="12">
        <f>SUM(AU64:AU74)</f>
        <v>0</v>
      </c>
    </row>
    <row r="76" spans="1:47" s="7" customFormat="1" ht="15" customHeight="1" outlineLevel="1">
      <c r="A76" s="1">
        <v>5600</v>
      </c>
      <c r="B76" s="10" t="s">
        <v>67</v>
      </c>
      <c r="C76" s="11"/>
      <c r="D76" s="12"/>
      <c r="E76" s="12"/>
      <c r="F76" s="12"/>
      <c r="G76" s="27"/>
      <c r="H76" s="12"/>
      <c r="I76" s="12"/>
      <c r="J76" s="12">
        <f t="shared" si="16"/>
        <v>0</v>
      </c>
      <c r="K76" s="27"/>
      <c r="L76" s="12"/>
      <c r="M76" s="12" t="s">
        <v>445</v>
      </c>
      <c r="N76" s="12"/>
      <c r="O76" s="27"/>
      <c r="P76" s="12">
        <v>0</v>
      </c>
      <c r="Q76" s="12"/>
      <c r="R76" s="12">
        <f t="shared" si="18"/>
        <v>0</v>
      </c>
      <c r="S76" s="27"/>
      <c r="T76" s="12">
        <v>0</v>
      </c>
      <c r="U76" s="12">
        <v>0</v>
      </c>
      <c r="V76" s="12">
        <f t="shared" si="19"/>
        <v>0</v>
      </c>
      <c r="W76" s="27"/>
      <c r="X76" s="12">
        <v>0</v>
      </c>
      <c r="Y76" s="277">
        <v>0</v>
      </c>
      <c r="Z76" s="277">
        <f t="shared" si="20"/>
        <v>0</v>
      </c>
      <c r="AA76" s="27"/>
      <c r="AB76" s="12"/>
      <c r="AC76" s="12"/>
      <c r="AD76" s="277"/>
      <c r="AU76" s="12"/>
    </row>
    <row r="77" spans="1:47" s="7" customFormat="1" ht="15" customHeight="1" outlineLevel="1">
      <c r="A77" s="1">
        <v>5601</v>
      </c>
      <c r="B77" s="10" t="s">
        <v>68</v>
      </c>
      <c r="C77" s="11">
        <v>807800</v>
      </c>
      <c r="D77" s="12">
        <v>139800</v>
      </c>
      <c r="E77" s="12">
        <v>663900</v>
      </c>
      <c r="F77" s="12">
        <v>4100</v>
      </c>
      <c r="G77" s="27"/>
      <c r="H77" s="12">
        <v>177032</v>
      </c>
      <c r="I77" s="12">
        <v>16140</v>
      </c>
      <c r="J77" s="12">
        <f t="shared" si="16"/>
        <v>193172</v>
      </c>
      <c r="K77" s="27"/>
      <c r="L77" s="12">
        <v>3407588</v>
      </c>
      <c r="M77" s="12">
        <v>26837</v>
      </c>
      <c r="N77" s="12">
        <f t="shared" si="17"/>
        <v>3434425</v>
      </c>
      <c r="O77" s="27"/>
      <c r="P77" s="12">
        <v>153998</v>
      </c>
      <c r="Q77" s="12">
        <v>2682</v>
      </c>
      <c r="R77" s="12">
        <f t="shared" si="18"/>
        <v>156680</v>
      </c>
      <c r="S77" s="27"/>
      <c r="T77" s="12">
        <v>645285</v>
      </c>
      <c r="U77" s="12">
        <v>65256</v>
      </c>
      <c r="V77" s="12">
        <f t="shared" si="19"/>
        <v>710541</v>
      </c>
      <c r="W77" s="27"/>
      <c r="X77" s="12">
        <v>152040</v>
      </c>
      <c r="Y77" s="277">
        <v>14064</v>
      </c>
      <c r="Z77" s="277">
        <f t="shared" si="20"/>
        <v>166104</v>
      </c>
      <c r="AA77" s="27"/>
      <c r="AB77" s="12"/>
      <c r="AC77" s="12"/>
      <c r="AD77" s="277"/>
      <c r="AU77" s="12"/>
    </row>
    <row r="78" spans="1:47" s="7" customFormat="1" ht="15" customHeight="1" outlineLevel="1">
      <c r="A78" s="1">
        <v>5602</v>
      </c>
      <c r="B78" s="10" t="s">
        <v>69</v>
      </c>
      <c r="C78" s="11">
        <v>1663500</v>
      </c>
      <c r="D78" s="12">
        <v>347000</v>
      </c>
      <c r="E78" s="12">
        <v>1308200</v>
      </c>
      <c r="F78" s="12">
        <v>8300</v>
      </c>
      <c r="G78" s="27"/>
      <c r="H78" s="12">
        <v>206149</v>
      </c>
      <c r="I78" s="12">
        <v>17232</v>
      </c>
      <c r="J78" s="12">
        <f t="shared" si="16"/>
        <v>223381</v>
      </c>
      <c r="K78" s="27"/>
      <c r="L78" s="12">
        <v>15314172</v>
      </c>
      <c r="M78" s="12">
        <v>109103</v>
      </c>
      <c r="N78" s="12">
        <f t="shared" si="17"/>
        <v>15423275</v>
      </c>
      <c r="O78" s="27"/>
      <c r="P78" s="12">
        <v>949421</v>
      </c>
      <c r="Q78" s="12">
        <v>23906</v>
      </c>
      <c r="R78" s="12">
        <f t="shared" si="18"/>
        <v>973327</v>
      </c>
      <c r="S78" s="27"/>
      <c r="T78" s="12">
        <v>2936225</v>
      </c>
      <c r="U78" s="12">
        <v>295622</v>
      </c>
      <c r="V78" s="12">
        <f t="shared" si="19"/>
        <v>3231847</v>
      </c>
      <c r="W78" s="27"/>
      <c r="X78" s="12">
        <v>506800</v>
      </c>
      <c r="Y78" s="277">
        <v>46880</v>
      </c>
      <c r="Z78" s="277">
        <f t="shared" si="20"/>
        <v>553680</v>
      </c>
      <c r="AA78" s="27"/>
      <c r="AB78" s="12"/>
      <c r="AC78" s="12"/>
      <c r="AD78" s="277"/>
      <c r="AU78" s="12"/>
    </row>
    <row r="79" spans="1:47" s="7" customFormat="1" ht="15" customHeight="1" outlineLevel="1">
      <c r="A79" s="1">
        <v>5603</v>
      </c>
      <c r="B79" s="10" t="s">
        <v>70</v>
      </c>
      <c r="C79" s="11">
        <v>3653000</v>
      </c>
      <c r="D79" s="12">
        <v>503200</v>
      </c>
      <c r="E79" s="12">
        <v>3130300</v>
      </c>
      <c r="F79" s="12">
        <v>19500</v>
      </c>
      <c r="G79" s="27"/>
      <c r="H79" s="12">
        <v>319743</v>
      </c>
      <c r="I79" s="12">
        <v>25530</v>
      </c>
      <c r="J79" s="12">
        <f t="shared" si="16"/>
        <v>345273</v>
      </c>
      <c r="K79" s="27"/>
      <c r="L79" s="12">
        <v>42675397</v>
      </c>
      <c r="M79" s="12">
        <v>320802</v>
      </c>
      <c r="N79" s="12">
        <f t="shared" si="17"/>
        <v>42996199</v>
      </c>
      <c r="O79" s="27"/>
      <c r="P79" s="12">
        <v>3981508</v>
      </c>
      <c r="Q79" s="12">
        <v>99805</v>
      </c>
      <c r="R79" s="12">
        <f t="shared" si="18"/>
        <v>4081313</v>
      </c>
      <c r="S79" s="27"/>
      <c r="T79" s="12">
        <v>5519475</v>
      </c>
      <c r="U79" s="12">
        <v>553456</v>
      </c>
      <c r="V79" s="12">
        <f t="shared" si="19"/>
        <v>6072931</v>
      </c>
      <c r="W79" s="27"/>
      <c r="X79" s="12">
        <v>2786146</v>
      </c>
      <c r="Y79" s="277">
        <v>141208</v>
      </c>
      <c r="Z79" s="277">
        <f t="shared" si="20"/>
        <v>2927354</v>
      </c>
      <c r="AA79" s="27"/>
      <c r="AB79" s="12"/>
      <c r="AC79" s="12"/>
      <c r="AD79" s="277"/>
      <c r="AU79" s="12"/>
    </row>
    <row r="80" spans="1:47" s="7" customFormat="1" ht="15" customHeight="1" outlineLevel="1">
      <c r="A80" s="1">
        <v>5605</v>
      </c>
      <c r="B80" s="10" t="s">
        <v>71</v>
      </c>
      <c r="C80" s="11">
        <v>1334100</v>
      </c>
      <c r="D80" s="12">
        <v>155100</v>
      </c>
      <c r="E80" s="12">
        <v>1171700</v>
      </c>
      <c r="F80" s="12">
        <v>7300</v>
      </c>
      <c r="G80" s="27"/>
      <c r="H80" s="12">
        <v>232807</v>
      </c>
      <c r="I80" s="12">
        <v>19599</v>
      </c>
      <c r="J80" s="12">
        <f t="shared" si="16"/>
        <v>252406</v>
      </c>
      <c r="K80" s="27"/>
      <c r="L80" s="12">
        <v>13132254</v>
      </c>
      <c r="M80" s="12">
        <v>106537</v>
      </c>
      <c r="N80" s="12">
        <f t="shared" si="17"/>
        <v>13238791</v>
      </c>
      <c r="O80" s="27"/>
      <c r="P80" s="12">
        <v>760407</v>
      </c>
      <c r="Q80" s="12">
        <v>8663</v>
      </c>
      <c r="R80" s="12">
        <f t="shared" si="18"/>
        <v>769070</v>
      </c>
      <c r="S80" s="27"/>
      <c r="T80" s="12">
        <v>3598193</v>
      </c>
      <c r="U80" s="12">
        <v>359837</v>
      </c>
      <c r="V80" s="12">
        <f t="shared" si="19"/>
        <v>3958030</v>
      </c>
      <c r="W80" s="27"/>
      <c r="X80" s="12">
        <v>266070</v>
      </c>
      <c r="Y80" s="277">
        <v>24612</v>
      </c>
      <c r="Z80" s="277">
        <f t="shared" si="20"/>
        <v>290682</v>
      </c>
      <c r="AA80" s="27"/>
      <c r="AB80" s="12"/>
      <c r="AC80" s="12"/>
      <c r="AD80" s="277"/>
      <c r="AU80" s="12"/>
    </row>
    <row r="81" spans="1:47" s="7" customFormat="1" ht="15" customHeight="1" outlineLevel="1">
      <c r="A81" s="1">
        <v>5606</v>
      </c>
      <c r="B81" s="10" t="s">
        <v>72</v>
      </c>
      <c r="C81" s="11">
        <v>1083000</v>
      </c>
      <c r="D81" s="12">
        <v>318700</v>
      </c>
      <c r="E81" s="12">
        <v>759500</v>
      </c>
      <c r="F81" s="12">
        <v>4800</v>
      </c>
      <c r="G81" s="27"/>
      <c r="H81" s="12">
        <v>124564</v>
      </c>
      <c r="I81" s="12">
        <v>10842</v>
      </c>
      <c r="J81" s="12">
        <f t="shared" si="16"/>
        <v>135406</v>
      </c>
      <c r="K81" s="27"/>
      <c r="L81" s="12">
        <v>4662179</v>
      </c>
      <c r="M81" s="12">
        <v>36104</v>
      </c>
      <c r="N81" s="12">
        <f t="shared" si="17"/>
        <v>4698283</v>
      </c>
      <c r="O81" s="27"/>
      <c r="P81" s="12">
        <v>176151</v>
      </c>
      <c r="Q81" s="12">
        <v>2682</v>
      </c>
      <c r="R81" s="12">
        <f t="shared" si="18"/>
        <v>178833</v>
      </c>
      <c r="S81" s="27"/>
      <c r="T81" s="12">
        <v>191558</v>
      </c>
      <c r="U81" s="12">
        <v>19152</v>
      </c>
      <c r="V81" s="12">
        <f t="shared" si="19"/>
        <v>210710</v>
      </c>
      <c r="W81" s="27"/>
      <c r="X81" s="12">
        <v>253400</v>
      </c>
      <c r="Y81" s="277">
        <v>23440</v>
      </c>
      <c r="Z81" s="277">
        <f t="shared" si="20"/>
        <v>276840</v>
      </c>
      <c r="AA81" s="27"/>
      <c r="AB81" s="12"/>
      <c r="AC81" s="12"/>
      <c r="AD81" s="277"/>
      <c r="AU81" s="12"/>
    </row>
    <row r="82" spans="1:47" s="7" customFormat="1" ht="15" customHeight="1" outlineLevel="1">
      <c r="A82" s="1">
        <v>5607</v>
      </c>
      <c r="B82" s="10" t="s">
        <v>73</v>
      </c>
      <c r="C82" s="11">
        <v>1715400</v>
      </c>
      <c r="D82" s="12">
        <v>541500</v>
      </c>
      <c r="E82" s="12">
        <v>1166700</v>
      </c>
      <c r="F82" s="12">
        <v>7200</v>
      </c>
      <c r="G82" s="27"/>
      <c r="H82" s="12">
        <v>232321</v>
      </c>
      <c r="I82" s="12">
        <v>18203</v>
      </c>
      <c r="J82" s="12">
        <f t="shared" si="16"/>
        <v>250524</v>
      </c>
      <c r="K82" s="27"/>
      <c r="L82" s="12">
        <v>11253629</v>
      </c>
      <c r="M82" s="12">
        <v>86152</v>
      </c>
      <c r="N82" s="12">
        <f t="shared" si="17"/>
        <v>11339781</v>
      </c>
      <c r="O82" s="27"/>
      <c r="P82" s="12">
        <v>452883</v>
      </c>
      <c r="Q82" s="12">
        <v>4241</v>
      </c>
      <c r="R82" s="12">
        <f t="shared" si="18"/>
        <v>457124</v>
      </c>
      <c r="S82" s="27"/>
      <c r="T82" s="12">
        <v>2038086</v>
      </c>
      <c r="U82" s="12">
        <v>204888</v>
      </c>
      <c r="V82" s="12">
        <f t="shared" si="19"/>
        <v>2242974</v>
      </c>
      <c r="W82" s="27"/>
      <c r="X82" s="12">
        <v>494130</v>
      </c>
      <c r="Y82" s="277">
        <v>45708</v>
      </c>
      <c r="Z82" s="277">
        <f t="shared" si="20"/>
        <v>539838</v>
      </c>
      <c r="AA82" s="27"/>
      <c r="AB82" s="12"/>
      <c r="AC82" s="12"/>
      <c r="AD82" s="277"/>
      <c r="AU82" s="12"/>
    </row>
    <row r="83" spans="1:47" s="7" customFormat="1" ht="15" customHeight="1" outlineLevel="1">
      <c r="A83" s="1">
        <v>5608</v>
      </c>
      <c r="B83" s="10" t="s">
        <v>74</v>
      </c>
      <c r="C83" s="11">
        <v>859700</v>
      </c>
      <c r="D83" s="12">
        <v>148100</v>
      </c>
      <c r="E83" s="12">
        <v>707300</v>
      </c>
      <c r="F83" s="12">
        <v>4300</v>
      </c>
      <c r="G83" s="27"/>
      <c r="H83" s="12">
        <v>166842</v>
      </c>
      <c r="I83" s="12">
        <v>15138</v>
      </c>
      <c r="J83" s="12">
        <f t="shared" si="16"/>
        <v>181980</v>
      </c>
      <c r="K83" s="27"/>
      <c r="L83" s="12">
        <v>3435085</v>
      </c>
      <c r="M83" s="12">
        <v>25009</v>
      </c>
      <c r="N83" s="12">
        <f t="shared" si="17"/>
        <v>3460094</v>
      </c>
      <c r="O83" s="27"/>
      <c r="P83" s="12">
        <v>110918</v>
      </c>
      <c r="Q83" s="12">
        <v>1160</v>
      </c>
      <c r="R83" s="12">
        <f t="shared" si="18"/>
        <v>112078</v>
      </c>
      <c r="S83" s="27"/>
      <c r="T83" s="12">
        <v>637937</v>
      </c>
      <c r="U83" s="12">
        <v>63798</v>
      </c>
      <c r="V83" s="12">
        <f t="shared" si="19"/>
        <v>701735</v>
      </c>
      <c r="W83" s="27"/>
      <c r="X83" s="12">
        <v>177380</v>
      </c>
      <c r="Y83" s="277">
        <v>16408</v>
      </c>
      <c r="Z83" s="277">
        <f t="shared" si="20"/>
        <v>193788</v>
      </c>
      <c r="AA83" s="27"/>
      <c r="AB83" s="12"/>
      <c r="AC83" s="12"/>
      <c r="AD83" s="277"/>
      <c r="AU83" s="12"/>
    </row>
    <row r="84" spans="1:47" s="7" customFormat="1" ht="15" customHeight="1" outlineLevel="1">
      <c r="A84" s="1">
        <v>5609</v>
      </c>
      <c r="B84" s="10" t="s">
        <v>75</v>
      </c>
      <c r="C84" s="11">
        <v>1041900</v>
      </c>
      <c r="D84" s="12">
        <v>181800</v>
      </c>
      <c r="E84" s="12">
        <v>854800</v>
      </c>
      <c r="F84" s="12">
        <v>5300</v>
      </c>
      <c r="G84" s="27"/>
      <c r="H84" s="12">
        <v>192582</v>
      </c>
      <c r="I84" s="12">
        <v>16764</v>
      </c>
      <c r="J84" s="12">
        <f t="shared" si="16"/>
        <v>209346</v>
      </c>
      <c r="K84" s="27"/>
      <c r="L84" s="12">
        <v>5717191</v>
      </c>
      <c r="M84" s="12">
        <v>43111</v>
      </c>
      <c r="N84" s="12">
        <f t="shared" si="17"/>
        <v>5760302</v>
      </c>
      <c r="O84" s="27"/>
      <c r="P84" s="12">
        <v>425366</v>
      </c>
      <c r="Q84" s="12">
        <v>10397</v>
      </c>
      <c r="R84" s="12">
        <f t="shared" si="18"/>
        <v>435763</v>
      </c>
      <c r="S84" s="27"/>
      <c r="T84" s="12">
        <v>303658</v>
      </c>
      <c r="U84" s="12">
        <v>30372</v>
      </c>
      <c r="V84" s="12">
        <f t="shared" si="19"/>
        <v>334030</v>
      </c>
      <c r="W84" s="27"/>
      <c r="X84" s="12">
        <v>228060</v>
      </c>
      <c r="Y84" s="277">
        <v>21096</v>
      </c>
      <c r="Z84" s="277">
        <f t="shared" si="20"/>
        <v>249156</v>
      </c>
      <c r="AA84" s="27"/>
      <c r="AB84" s="12"/>
      <c r="AC84" s="12"/>
      <c r="AD84" s="277"/>
      <c r="AU84" s="12"/>
    </row>
    <row r="85" spans="1:47" s="7" customFormat="1" ht="15" customHeight="1" outlineLevel="1">
      <c r="A85" s="1">
        <v>5610</v>
      </c>
      <c r="B85" s="10" t="s">
        <v>76</v>
      </c>
      <c r="C85" s="11">
        <v>905600</v>
      </c>
      <c r="D85" s="12">
        <v>231000</v>
      </c>
      <c r="E85" s="12">
        <v>670300</v>
      </c>
      <c r="F85" s="12">
        <v>4300</v>
      </c>
      <c r="G85" s="27"/>
      <c r="H85" s="12">
        <v>176168</v>
      </c>
      <c r="I85" s="12">
        <v>15578</v>
      </c>
      <c r="J85" s="12">
        <f t="shared" si="16"/>
        <v>191746</v>
      </c>
      <c r="K85" s="27"/>
      <c r="L85" s="12">
        <v>3801726</v>
      </c>
      <c r="M85" s="12">
        <v>27529</v>
      </c>
      <c r="N85" s="12">
        <f t="shared" si="17"/>
        <v>3829255</v>
      </c>
      <c r="O85" s="27"/>
      <c r="P85" s="12">
        <v>144205</v>
      </c>
      <c r="Q85" s="12">
        <v>0</v>
      </c>
      <c r="R85" s="12">
        <f t="shared" si="18"/>
        <v>144205</v>
      </c>
      <c r="S85" s="27"/>
      <c r="T85" s="12">
        <v>1938119</v>
      </c>
      <c r="U85" s="12">
        <v>195628</v>
      </c>
      <c r="V85" s="12">
        <f t="shared" si="19"/>
        <v>2133747</v>
      </c>
      <c r="W85" s="27"/>
      <c r="X85" s="12">
        <v>228060</v>
      </c>
      <c r="Y85" s="277">
        <v>21096</v>
      </c>
      <c r="Z85" s="277">
        <f t="shared" si="20"/>
        <v>249156</v>
      </c>
      <c r="AA85" s="27"/>
      <c r="AB85" s="12"/>
      <c r="AC85" s="12"/>
      <c r="AD85" s="277"/>
      <c r="AU85" s="12"/>
    </row>
    <row r="86" spans="1:47" s="7" customFormat="1" ht="15" customHeight="1" outlineLevel="1">
      <c r="A86" s="1">
        <v>5611</v>
      </c>
      <c r="B86" s="10" t="s">
        <v>77</v>
      </c>
      <c r="C86" s="11">
        <v>782100</v>
      </c>
      <c r="D86" s="12">
        <v>156300</v>
      </c>
      <c r="E86" s="12">
        <v>622000</v>
      </c>
      <c r="F86" s="12">
        <v>3800</v>
      </c>
      <c r="G86" s="27"/>
      <c r="H86" s="12">
        <v>165645</v>
      </c>
      <c r="I86" s="12">
        <v>13577</v>
      </c>
      <c r="J86" s="12">
        <f t="shared" si="16"/>
        <v>179222</v>
      </c>
      <c r="K86" s="27"/>
      <c r="L86" s="12">
        <v>2461784</v>
      </c>
      <c r="M86" s="12">
        <v>17736</v>
      </c>
      <c r="N86" s="12">
        <f t="shared" si="17"/>
        <v>2479520</v>
      </c>
      <c r="O86" s="27"/>
      <c r="P86" s="12">
        <v>69801</v>
      </c>
      <c r="Q86" s="12">
        <v>0</v>
      </c>
      <c r="R86" s="12">
        <f t="shared" si="18"/>
        <v>69801</v>
      </c>
      <c r="S86" s="27"/>
      <c r="T86" s="12">
        <v>1084131</v>
      </c>
      <c r="U86" s="12">
        <v>108426</v>
      </c>
      <c r="V86" s="12">
        <f t="shared" si="19"/>
        <v>1192557</v>
      </c>
      <c r="W86" s="27"/>
      <c r="X86" s="12">
        <v>139370</v>
      </c>
      <c r="Y86" s="277">
        <v>12892</v>
      </c>
      <c r="Z86" s="277">
        <f t="shared" si="20"/>
        <v>152262</v>
      </c>
      <c r="AA86" s="27"/>
      <c r="AB86" s="12"/>
      <c r="AC86" s="12"/>
      <c r="AD86" s="277"/>
      <c r="AU86" s="12"/>
    </row>
    <row r="87" spans="1:47" s="7" customFormat="1" ht="15" customHeight="1" outlineLevel="1">
      <c r="A87" s="1">
        <v>5695</v>
      </c>
      <c r="B87" s="13"/>
      <c r="C87" s="12">
        <f t="shared" ref="C87:F87" si="24">SUM(C77:C86)</f>
        <v>13846100</v>
      </c>
      <c r="D87" s="12">
        <f t="shared" si="24"/>
        <v>2722500</v>
      </c>
      <c r="E87" s="12">
        <f t="shared" si="24"/>
        <v>11054700</v>
      </c>
      <c r="F87" s="12">
        <f t="shared" si="24"/>
        <v>68900</v>
      </c>
      <c r="G87" s="27"/>
      <c r="H87" s="12">
        <f t="shared" ref="H87:AB87" si="25">SUM(H77:H86)</f>
        <v>1993853</v>
      </c>
      <c r="I87" s="276">
        <f>SUM(I77:I86)</f>
        <v>168603</v>
      </c>
      <c r="J87" s="276">
        <f>SUM(J77:J86)</f>
        <v>2162456</v>
      </c>
      <c r="K87" s="27"/>
      <c r="L87" s="12">
        <f t="shared" si="25"/>
        <v>105861005</v>
      </c>
      <c r="M87" s="12">
        <f t="shared" si="25"/>
        <v>798920</v>
      </c>
      <c r="N87" s="12">
        <f t="shared" si="25"/>
        <v>106659925</v>
      </c>
      <c r="O87" s="27"/>
      <c r="P87" s="12">
        <f t="shared" si="25"/>
        <v>7224658</v>
      </c>
      <c r="Q87" s="12">
        <f>SUM(Q77:Q86)</f>
        <v>153536</v>
      </c>
      <c r="R87" s="276">
        <f>SUM(R77:R86)</f>
        <v>7378194</v>
      </c>
      <c r="S87" s="27"/>
      <c r="T87" s="12">
        <f t="shared" si="25"/>
        <v>18892667</v>
      </c>
      <c r="U87" s="276">
        <f>SUM(U77:U86)</f>
        <v>1896435</v>
      </c>
      <c r="V87" s="276">
        <f>SUM(V77:V86)</f>
        <v>20789102</v>
      </c>
      <c r="W87" s="27"/>
      <c r="X87" s="12">
        <f t="shared" si="25"/>
        <v>5231456</v>
      </c>
      <c r="Y87" s="277">
        <f>SUM(Y77:Y86)</f>
        <v>367404</v>
      </c>
      <c r="Z87" s="276">
        <f>SUM(Z77:Z86)</f>
        <v>5598860</v>
      </c>
      <c r="AA87" s="27"/>
      <c r="AB87" s="12">
        <f t="shared" si="25"/>
        <v>0</v>
      </c>
      <c r="AC87" s="12">
        <f t="shared" ref="AC87" si="26">SUM(AC77:AC86)</f>
        <v>0</v>
      </c>
      <c r="AD87" s="276">
        <f>SUM(AD77:AD86)</f>
        <v>0</v>
      </c>
      <c r="AU87" s="12">
        <f>SUM(AU77:AU86)</f>
        <v>0</v>
      </c>
    </row>
    <row r="88" spans="1:47" s="7" customFormat="1" ht="15" customHeight="1" outlineLevel="1">
      <c r="A88" s="1">
        <v>5700</v>
      </c>
      <c r="B88" s="10" t="s">
        <v>78</v>
      </c>
      <c r="C88" s="11"/>
      <c r="D88" s="12"/>
      <c r="E88" s="12"/>
      <c r="F88" s="12"/>
      <c r="G88" s="27"/>
      <c r="H88" s="12"/>
      <c r="I88" s="12"/>
      <c r="J88" s="12">
        <f t="shared" si="16"/>
        <v>0</v>
      </c>
      <c r="K88" s="27"/>
      <c r="L88" s="12"/>
      <c r="M88" s="12" t="s">
        <v>445</v>
      </c>
      <c r="N88" s="12"/>
      <c r="O88" s="27"/>
      <c r="P88" s="12">
        <v>0</v>
      </c>
      <c r="Q88" s="12"/>
      <c r="R88" s="12">
        <f t="shared" si="18"/>
        <v>0</v>
      </c>
      <c r="S88" s="27"/>
      <c r="T88" s="12">
        <v>0</v>
      </c>
      <c r="U88" s="12">
        <v>0</v>
      </c>
      <c r="V88" s="12">
        <f t="shared" si="19"/>
        <v>0</v>
      </c>
      <c r="W88" s="27"/>
      <c r="X88" s="12">
        <v>0</v>
      </c>
      <c r="Y88" s="277">
        <v>0</v>
      </c>
      <c r="Z88" s="277">
        <f t="shared" si="20"/>
        <v>0</v>
      </c>
      <c r="AA88" s="27"/>
      <c r="AB88" s="12"/>
      <c r="AC88" s="12"/>
      <c r="AD88" s="277"/>
      <c r="AU88" s="12"/>
    </row>
    <row r="89" spans="1:47" s="7" customFormat="1" ht="15" customHeight="1" outlineLevel="1">
      <c r="A89" s="1">
        <v>5701</v>
      </c>
      <c r="B89" s="10" t="s">
        <v>79</v>
      </c>
      <c r="C89" s="11">
        <v>3207900</v>
      </c>
      <c r="D89" s="12">
        <v>515900</v>
      </c>
      <c r="E89" s="12">
        <v>2675100</v>
      </c>
      <c r="F89" s="12">
        <v>16900</v>
      </c>
      <c r="G89" s="27"/>
      <c r="H89" s="12">
        <v>305358</v>
      </c>
      <c r="I89" s="12">
        <v>24629</v>
      </c>
      <c r="J89" s="12">
        <f t="shared" si="16"/>
        <v>329987</v>
      </c>
      <c r="K89" s="27"/>
      <c r="L89" s="12">
        <v>24287811</v>
      </c>
      <c r="M89" s="12">
        <v>189560</v>
      </c>
      <c r="N89" s="12">
        <f t="shared" si="17"/>
        <v>24477371</v>
      </c>
      <c r="O89" s="27"/>
      <c r="P89" s="12">
        <v>3467577</v>
      </c>
      <c r="Q89" s="12">
        <v>98457</v>
      </c>
      <c r="R89" s="12">
        <f t="shared" si="18"/>
        <v>3566034</v>
      </c>
      <c r="S89" s="27"/>
      <c r="T89" s="12">
        <v>5082685</v>
      </c>
      <c r="U89" s="12">
        <v>509275</v>
      </c>
      <c r="V89" s="12">
        <f t="shared" si="19"/>
        <v>5591960</v>
      </c>
      <c r="W89" s="27"/>
      <c r="X89" s="12">
        <v>4588300</v>
      </c>
      <c r="Y89" s="277">
        <v>122300</v>
      </c>
      <c r="Z89" s="277">
        <f t="shared" si="20"/>
        <v>4710600</v>
      </c>
      <c r="AA89" s="27"/>
      <c r="AB89" s="12"/>
      <c r="AC89" s="12"/>
      <c r="AD89" s="277"/>
      <c r="AU89" s="12"/>
    </row>
    <row r="90" spans="1:47" s="7" customFormat="1" ht="15" customHeight="1" outlineLevel="1">
      <c r="A90" s="1">
        <v>5702</v>
      </c>
      <c r="B90" s="10" t="s">
        <v>80</v>
      </c>
      <c r="C90" s="11">
        <v>973400</v>
      </c>
      <c r="D90" s="12">
        <v>176300</v>
      </c>
      <c r="E90" s="12">
        <v>792200</v>
      </c>
      <c r="F90" s="12">
        <v>4900</v>
      </c>
      <c r="G90" s="27"/>
      <c r="H90" s="12">
        <v>169716</v>
      </c>
      <c r="I90" s="12">
        <v>14868</v>
      </c>
      <c r="J90" s="12">
        <f t="shared" si="16"/>
        <v>184584</v>
      </c>
      <c r="K90" s="27"/>
      <c r="L90" s="12">
        <v>3587367</v>
      </c>
      <c r="M90" s="12">
        <v>26726</v>
      </c>
      <c r="N90" s="12">
        <f t="shared" si="17"/>
        <v>3614093</v>
      </c>
      <c r="O90" s="27"/>
      <c r="P90" s="12">
        <v>651016</v>
      </c>
      <c r="Q90" s="12">
        <v>22021</v>
      </c>
      <c r="R90" s="12">
        <f t="shared" si="18"/>
        <v>673037</v>
      </c>
      <c r="S90" s="27"/>
      <c r="T90" s="12">
        <v>2837934</v>
      </c>
      <c r="U90" s="12">
        <v>283805</v>
      </c>
      <c r="V90" s="12">
        <f t="shared" si="19"/>
        <v>3121739</v>
      </c>
      <c r="W90" s="27"/>
      <c r="X90" s="12">
        <v>614536</v>
      </c>
      <c r="Y90" s="277">
        <v>37064</v>
      </c>
      <c r="Z90" s="277">
        <f t="shared" si="20"/>
        <v>651600</v>
      </c>
      <c r="AA90" s="27"/>
      <c r="AB90" s="12"/>
      <c r="AC90" s="12"/>
      <c r="AD90" s="277"/>
      <c r="AU90" s="12"/>
    </row>
    <row r="91" spans="1:47" s="7" customFormat="1" ht="15" customHeight="1" outlineLevel="1">
      <c r="A91" s="1">
        <v>5703</v>
      </c>
      <c r="B91" s="10" t="s">
        <v>81</v>
      </c>
      <c r="C91" s="11">
        <v>2309400</v>
      </c>
      <c r="D91" s="12">
        <v>590800</v>
      </c>
      <c r="E91" s="12">
        <v>1707700</v>
      </c>
      <c r="F91" s="12">
        <v>10900</v>
      </c>
      <c r="G91" s="27"/>
      <c r="H91" s="12">
        <v>278122</v>
      </c>
      <c r="I91" s="12">
        <v>21882</v>
      </c>
      <c r="J91" s="12">
        <f t="shared" si="16"/>
        <v>300004</v>
      </c>
      <c r="K91" s="27"/>
      <c r="L91" s="12">
        <v>16705496</v>
      </c>
      <c r="M91" s="12">
        <v>135803</v>
      </c>
      <c r="N91" s="12">
        <f t="shared" si="17"/>
        <v>16841299</v>
      </c>
      <c r="O91" s="27"/>
      <c r="P91" s="12">
        <v>937295</v>
      </c>
      <c r="Q91" s="12">
        <v>3371</v>
      </c>
      <c r="R91" s="12">
        <f t="shared" si="18"/>
        <v>940666</v>
      </c>
      <c r="S91" s="27"/>
      <c r="T91" s="12">
        <v>5674168</v>
      </c>
      <c r="U91" s="12">
        <v>568238</v>
      </c>
      <c r="V91" s="12">
        <f t="shared" si="19"/>
        <v>6242406</v>
      </c>
      <c r="W91" s="27"/>
      <c r="X91" s="12">
        <v>936608</v>
      </c>
      <c r="Y91" s="277">
        <v>75024</v>
      </c>
      <c r="Z91" s="277">
        <f t="shared" si="20"/>
        <v>1011632</v>
      </c>
      <c r="AA91" s="27"/>
      <c r="AB91" s="12"/>
      <c r="AC91" s="12"/>
      <c r="AD91" s="277"/>
      <c r="AU91" s="12"/>
    </row>
    <row r="92" spans="1:47" s="7" customFormat="1" ht="15" customHeight="1" outlineLevel="1">
      <c r="A92" s="1">
        <v>5704</v>
      </c>
      <c r="B92" s="10" t="s">
        <v>82</v>
      </c>
      <c r="C92" s="11">
        <v>1041000</v>
      </c>
      <c r="D92" s="12">
        <v>164400</v>
      </c>
      <c r="E92" s="12">
        <v>871200</v>
      </c>
      <c r="F92" s="12">
        <v>5400</v>
      </c>
      <c r="G92" s="27"/>
      <c r="H92" s="12">
        <v>158901</v>
      </c>
      <c r="I92" s="12">
        <v>13797</v>
      </c>
      <c r="J92" s="12">
        <f t="shared" si="16"/>
        <v>172698</v>
      </c>
      <c r="K92" s="27"/>
      <c r="L92" s="12">
        <v>3850709</v>
      </c>
      <c r="M92" s="12">
        <v>31658</v>
      </c>
      <c r="N92" s="12">
        <f t="shared" si="17"/>
        <v>3882367</v>
      </c>
      <c r="O92" s="27"/>
      <c r="P92" s="12">
        <v>176302</v>
      </c>
      <c r="Q92" s="12">
        <v>899</v>
      </c>
      <c r="R92" s="12">
        <f t="shared" si="18"/>
        <v>177201</v>
      </c>
      <c r="S92" s="27"/>
      <c r="T92" s="12">
        <v>1521583</v>
      </c>
      <c r="U92" s="12">
        <v>152174</v>
      </c>
      <c r="V92" s="12">
        <f t="shared" si="19"/>
        <v>1673757</v>
      </c>
      <c r="W92" s="27"/>
      <c r="X92" s="12">
        <v>910970</v>
      </c>
      <c r="Y92" s="277">
        <v>43428</v>
      </c>
      <c r="Z92" s="277">
        <f t="shared" si="20"/>
        <v>954398</v>
      </c>
      <c r="AA92" s="27"/>
      <c r="AB92" s="12"/>
      <c r="AC92" s="12"/>
      <c r="AD92" s="277"/>
      <c r="AU92" s="12"/>
    </row>
    <row r="93" spans="1:47" s="7" customFormat="1" ht="15" customHeight="1" outlineLevel="1">
      <c r="A93" s="1">
        <v>5795</v>
      </c>
      <c r="B93" s="13"/>
      <c r="C93" s="12">
        <f t="shared" ref="C93:F93" si="27">SUM(C89:C92)</f>
        <v>7531700</v>
      </c>
      <c r="D93" s="12">
        <f t="shared" si="27"/>
        <v>1447400</v>
      </c>
      <c r="E93" s="12">
        <f t="shared" si="27"/>
        <v>6046200</v>
      </c>
      <c r="F93" s="12">
        <f t="shared" si="27"/>
        <v>38100</v>
      </c>
      <c r="G93" s="27"/>
      <c r="H93" s="12">
        <f t="shared" ref="H93:AB93" si="28">SUM(H89:H92)</f>
        <v>912097</v>
      </c>
      <c r="I93" s="276">
        <f>SUM(I89:I92)</f>
        <v>75176</v>
      </c>
      <c r="J93" s="276">
        <f>SUM(J89:J92)</f>
        <v>987273</v>
      </c>
      <c r="K93" s="27"/>
      <c r="L93" s="12">
        <f t="shared" si="28"/>
        <v>48431383</v>
      </c>
      <c r="M93" s="12">
        <f t="shared" si="28"/>
        <v>383747</v>
      </c>
      <c r="N93" s="12">
        <f t="shared" si="28"/>
        <v>48815130</v>
      </c>
      <c r="O93" s="27"/>
      <c r="P93" s="12">
        <f t="shared" si="28"/>
        <v>5232190</v>
      </c>
      <c r="Q93" s="12">
        <f>SUM(Q89:Q92)</f>
        <v>124748</v>
      </c>
      <c r="R93" s="276">
        <f>SUM(R89:R92)</f>
        <v>5356938</v>
      </c>
      <c r="S93" s="27"/>
      <c r="T93" s="12">
        <f t="shared" si="28"/>
        <v>15116370</v>
      </c>
      <c r="U93" s="276">
        <f>SUM(U89:U92)</f>
        <v>1513492</v>
      </c>
      <c r="V93" s="276">
        <f>SUM(V89:V92)</f>
        <v>16629862</v>
      </c>
      <c r="W93" s="27"/>
      <c r="X93" s="12">
        <f t="shared" si="28"/>
        <v>7050414</v>
      </c>
      <c r="Y93" s="277">
        <f>SUM(Y89:Y92)</f>
        <v>277816</v>
      </c>
      <c r="Z93" s="276">
        <f>SUM(Z89:Z92)</f>
        <v>7328230</v>
      </c>
      <c r="AA93" s="27"/>
      <c r="AB93" s="12">
        <f t="shared" si="28"/>
        <v>0</v>
      </c>
      <c r="AC93" s="12">
        <f t="shared" ref="AC93" si="29">SUM(AC89:AC92)</f>
        <v>0</v>
      </c>
      <c r="AD93" s="276">
        <f>SUM(AD89:AD92)</f>
        <v>0</v>
      </c>
      <c r="AU93" s="12">
        <f>SUM(AU89:AU92)</f>
        <v>0</v>
      </c>
    </row>
    <row r="94" spans="1:47" s="7" customFormat="1" ht="15" customHeight="1" outlineLevel="1">
      <c r="A94" s="1">
        <v>5800</v>
      </c>
      <c r="B94" s="10" t="s">
        <v>83</v>
      </c>
      <c r="C94" s="11"/>
      <c r="D94" s="12"/>
      <c r="E94" s="12"/>
      <c r="F94" s="12"/>
      <c r="G94" s="27"/>
      <c r="H94" s="12"/>
      <c r="I94" s="12"/>
      <c r="J94" s="12">
        <f t="shared" si="16"/>
        <v>0</v>
      </c>
      <c r="K94" s="27"/>
      <c r="L94" s="12"/>
      <c r="M94" s="12" t="s">
        <v>445</v>
      </c>
      <c r="N94" s="12"/>
      <c r="O94" s="27"/>
      <c r="P94" s="12">
        <v>0</v>
      </c>
      <c r="Q94" s="12"/>
      <c r="R94" s="12">
        <f t="shared" si="18"/>
        <v>0</v>
      </c>
      <c r="S94" s="27"/>
      <c r="T94" s="12">
        <v>0</v>
      </c>
      <c r="U94" s="12">
        <v>0</v>
      </c>
      <c r="V94" s="12">
        <f t="shared" si="19"/>
        <v>0</v>
      </c>
      <c r="W94" s="27"/>
      <c r="X94" s="12">
        <v>0</v>
      </c>
      <c r="Y94" s="277">
        <v>0</v>
      </c>
      <c r="Z94" s="277">
        <f t="shared" si="20"/>
        <v>0</v>
      </c>
      <c r="AA94" s="27"/>
      <c r="AB94" s="12"/>
      <c r="AC94" s="12"/>
      <c r="AD94" s="277"/>
      <c r="AU94" s="12"/>
    </row>
    <row r="95" spans="1:47" s="7" customFormat="1" ht="15" customHeight="1" outlineLevel="1">
      <c r="A95" s="1">
        <v>5801</v>
      </c>
      <c r="B95" s="10" t="s">
        <v>84</v>
      </c>
      <c r="C95" s="11">
        <v>1630200</v>
      </c>
      <c r="D95" s="12">
        <v>404600</v>
      </c>
      <c r="E95" s="12">
        <v>1218000</v>
      </c>
      <c r="F95" s="12">
        <v>7600</v>
      </c>
      <c r="G95" s="27"/>
      <c r="H95" s="12">
        <v>180162</v>
      </c>
      <c r="I95" s="12">
        <v>14562</v>
      </c>
      <c r="J95" s="12">
        <f t="shared" si="16"/>
        <v>194724</v>
      </c>
      <c r="K95" s="27"/>
      <c r="L95" s="12">
        <v>10264224</v>
      </c>
      <c r="M95" s="12">
        <v>84274</v>
      </c>
      <c r="N95" s="12">
        <f t="shared" si="17"/>
        <v>10348498</v>
      </c>
      <c r="O95" s="27"/>
      <c r="P95" s="12">
        <v>335773</v>
      </c>
      <c r="Q95" s="12">
        <v>2610</v>
      </c>
      <c r="R95" s="12">
        <f t="shared" si="18"/>
        <v>338383</v>
      </c>
      <c r="S95" s="27"/>
      <c r="T95" s="12">
        <v>1527965</v>
      </c>
      <c r="U95" s="12">
        <v>153236</v>
      </c>
      <c r="V95" s="12">
        <f t="shared" si="19"/>
        <v>1681201</v>
      </c>
      <c r="W95" s="27"/>
      <c r="X95" s="12">
        <v>711214</v>
      </c>
      <c r="Y95" s="277">
        <v>47612</v>
      </c>
      <c r="Z95" s="277">
        <f t="shared" si="20"/>
        <v>758826</v>
      </c>
      <c r="AA95" s="27"/>
      <c r="AB95" s="12"/>
      <c r="AC95" s="12"/>
      <c r="AD95" s="277"/>
      <c r="AU95" s="12"/>
    </row>
    <row r="96" spans="1:47" s="7" customFormat="1" ht="15" customHeight="1" outlineLevel="1">
      <c r="A96" s="1">
        <v>5802</v>
      </c>
      <c r="B96" s="10" t="s">
        <v>85</v>
      </c>
      <c r="C96" s="11">
        <v>1696700</v>
      </c>
      <c r="D96" s="12">
        <v>670300</v>
      </c>
      <c r="E96" s="12">
        <v>1020000</v>
      </c>
      <c r="F96" s="12">
        <v>6400</v>
      </c>
      <c r="G96" s="27"/>
      <c r="H96" s="12">
        <v>186466</v>
      </c>
      <c r="I96" s="12">
        <v>13852</v>
      </c>
      <c r="J96" s="12">
        <f t="shared" si="16"/>
        <v>200318</v>
      </c>
      <c r="K96" s="27"/>
      <c r="L96" s="12">
        <v>6378046</v>
      </c>
      <c r="M96" s="12">
        <v>47586</v>
      </c>
      <c r="N96" s="12">
        <f t="shared" si="17"/>
        <v>6425632</v>
      </c>
      <c r="O96" s="27"/>
      <c r="P96" s="12">
        <v>643333</v>
      </c>
      <c r="Q96" s="12">
        <v>20882</v>
      </c>
      <c r="R96" s="12">
        <f t="shared" si="18"/>
        <v>664215</v>
      </c>
      <c r="S96" s="27"/>
      <c r="T96" s="12">
        <v>364150</v>
      </c>
      <c r="U96" s="12">
        <v>36420</v>
      </c>
      <c r="V96" s="12">
        <f t="shared" si="19"/>
        <v>400570</v>
      </c>
      <c r="W96" s="27"/>
      <c r="X96" s="12">
        <v>728874</v>
      </c>
      <c r="Y96" s="277">
        <v>55572</v>
      </c>
      <c r="Z96" s="277">
        <f t="shared" si="20"/>
        <v>784446</v>
      </c>
      <c r="AA96" s="27"/>
      <c r="AB96" s="12"/>
      <c r="AC96" s="12"/>
      <c r="AD96" s="277"/>
      <c r="AU96" s="12"/>
    </row>
    <row r="97" spans="1:47" s="7" customFormat="1" ht="15" customHeight="1" outlineLevel="1">
      <c r="A97" s="1">
        <v>5803</v>
      </c>
      <c r="B97" s="10" t="s">
        <v>86</v>
      </c>
      <c r="C97" s="11">
        <v>3582700</v>
      </c>
      <c r="D97" s="12">
        <v>68500</v>
      </c>
      <c r="E97" s="12">
        <v>3493200</v>
      </c>
      <c r="F97" s="12">
        <v>21000</v>
      </c>
      <c r="G97" s="27"/>
      <c r="H97" s="12">
        <v>302428</v>
      </c>
      <c r="I97" s="12">
        <v>24820</v>
      </c>
      <c r="J97" s="12">
        <f t="shared" si="16"/>
        <v>327248</v>
      </c>
      <c r="K97" s="27"/>
      <c r="L97" s="12">
        <v>43903208</v>
      </c>
      <c r="M97" s="12">
        <v>309269</v>
      </c>
      <c r="N97" s="12">
        <f t="shared" si="17"/>
        <v>44212477</v>
      </c>
      <c r="O97" s="27"/>
      <c r="P97" s="12">
        <v>5546365</v>
      </c>
      <c r="Q97" s="12">
        <v>175498</v>
      </c>
      <c r="R97" s="12">
        <f t="shared" si="18"/>
        <v>5721863</v>
      </c>
      <c r="S97" s="27"/>
      <c r="T97" s="12">
        <v>7111688</v>
      </c>
      <c r="U97" s="12">
        <v>714529</v>
      </c>
      <c r="V97" s="12">
        <f t="shared" si="19"/>
        <v>7826217</v>
      </c>
      <c r="W97" s="27"/>
      <c r="X97" s="12">
        <v>2549154</v>
      </c>
      <c r="Y97" s="277">
        <v>82632</v>
      </c>
      <c r="Z97" s="277">
        <f t="shared" si="20"/>
        <v>2631786</v>
      </c>
      <c r="AA97" s="27"/>
      <c r="AB97" s="12"/>
      <c r="AC97" s="12"/>
      <c r="AD97" s="277"/>
      <c r="AU97" s="12"/>
    </row>
    <row r="98" spans="1:47" s="7" customFormat="1" ht="15" customHeight="1" outlineLevel="1">
      <c r="A98" s="1">
        <v>5804</v>
      </c>
      <c r="B98" s="10" t="s">
        <v>87</v>
      </c>
      <c r="C98" s="11">
        <v>2687300</v>
      </c>
      <c r="D98" s="12">
        <v>1313100</v>
      </c>
      <c r="E98" s="12">
        <v>1365500</v>
      </c>
      <c r="F98" s="12">
        <v>8700</v>
      </c>
      <c r="G98" s="27"/>
      <c r="H98" s="12">
        <v>198542</v>
      </c>
      <c r="I98" s="12">
        <v>14392</v>
      </c>
      <c r="J98" s="12">
        <f t="shared" si="16"/>
        <v>212934</v>
      </c>
      <c r="K98" s="27"/>
      <c r="L98" s="12">
        <v>9999164</v>
      </c>
      <c r="M98" s="12">
        <v>88058</v>
      </c>
      <c r="N98" s="12">
        <f t="shared" si="17"/>
        <v>10087222</v>
      </c>
      <c r="O98" s="27"/>
      <c r="P98" s="12">
        <v>274895</v>
      </c>
      <c r="Q98" s="12">
        <v>4023</v>
      </c>
      <c r="R98" s="12">
        <f t="shared" si="18"/>
        <v>278918</v>
      </c>
      <c r="S98" s="27"/>
      <c r="T98" s="12">
        <v>2358479</v>
      </c>
      <c r="U98" s="12">
        <v>235831</v>
      </c>
      <c r="V98" s="12">
        <f t="shared" si="19"/>
        <v>2594310</v>
      </c>
      <c r="W98" s="27"/>
      <c r="X98" s="12">
        <v>595490</v>
      </c>
      <c r="Y98" s="277">
        <v>55084</v>
      </c>
      <c r="Z98" s="277">
        <f t="shared" si="20"/>
        <v>650574</v>
      </c>
      <c r="AA98" s="27"/>
      <c r="AB98" s="12"/>
      <c r="AC98" s="12"/>
      <c r="AD98" s="277"/>
      <c r="AU98" s="12"/>
    </row>
    <row r="99" spans="1:47" s="7" customFormat="1" ht="15" customHeight="1" outlineLevel="1">
      <c r="A99" s="1">
        <v>5805</v>
      </c>
      <c r="B99" s="10" t="s">
        <v>88</v>
      </c>
      <c r="C99" s="11">
        <v>1409700</v>
      </c>
      <c r="D99" s="12">
        <v>386300</v>
      </c>
      <c r="E99" s="12">
        <v>1017100</v>
      </c>
      <c r="F99" s="12">
        <v>6300</v>
      </c>
      <c r="G99" s="27"/>
      <c r="H99" s="12">
        <v>187581</v>
      </c>
      <c r="I99" s="12">
        <v>15561</v>
      </c>
      <c r="J99" s="12">
        <f t="shared" si="16"/>
        <v>203142</v>
      </c>
      <c r="K99" s="27"/>
      <c r="L99" s="12">
        <v>7432360</v>
      </c>
      <c r="M99" s="12">
        <v>56181</v>
      </c>
      <c r="N99" s="12">
        <f t="shared" si="17"/>
        <v>7488541</v>
      </c>
      <c r="O99" s="27"/>
      <c r="P99" s="12">
        <v>798810</v>
      </c>
      <c r="Q99" s="12">
        <v>24566</v>
      </c>
      <c r="R99" s="12">
        <f t="shared" si="18"/>
        <v>823376</v>
      </c>
      <c r="S99" s="27"/>
      <c r="T99" s="12">
        <v>2405799</v>
      </c>
      <c r="U99" s="12">
        <v>240536</v>
      </c>
      <c r="V99" s="12">
        <f t="shared" si="19"/>
        <v>2646335</v>
      </c>
      <c r="W99" s="27"/>
      <c r="X99" s="12">
        <v>596520</v>
      </c>
      <c r="Y99" s="277">
        <v>33320</v>
      </c>
      <c r="Z99" s="277">
        <f t="shared" si="20"/>
        <v>629840</v>
      </c>
      <c r="AA99" s="27"/>
      <c r="AB99" s="12"/>
      <c r="AC99" s="12"/>
      <c r="AD99" s="277"/>
      <c r="AU99" s="12"/>
    </row>
    <row r="100" spans="1:47" s="7" customFormat="1" ht="15" customHeight="1" outlineLevel="1">
      <c r="A100" s="1">
        <v>5806</v>
      </c>
      <c r="B100" s="10" t="s">
        <v>89</v>
      </c>
      <c r="C100" s="11">
        <v>1054800</v>
      </c>
      <c r="D100" s="12">
        <v>327900</v>
      </c>
      <c r="E100" s="12">
        <v>722400</v>
      </c>
      <c r="F100" s="12">
        <v>4500</v>
      </c>
      <c r="G100" s="27"/>
      <c r="H100" s="12">
        <v>147632</v>
      </c>
      <c r="I100" s="12">
        <v>12592</v>
      </c>
      <c r="J100" s="12">
        <f t="shared" si="16"/>
        <v>160224</v>
      </c>
      <c r="K100" s="27"/>
      <c r="L100" s="12">
        <v>2317527</v>
      </c>
      <c r="M100" s="12">
        <v>16465</v>
      </c>
      <c r="N100" s="12">
        <f t="shared" si="17"/>
        <v>2333992</v>
      </c>
      <c r="O100" s="27"/>
      <c r="P100" s="12">
        <v>48720</v>
      </c>
      <c r="Q100" s="12">
        <v>0</v>
      </c>
      <c r="R100" s="12">
        <f t="shared" si="18"/>
        <v>48720</v>
      </c>
      <c r="S100" s="27"/>
      <c r="T100" s="12">
        <v>697825</v>
      </c>
      <c r="U100" s="12">
        <v>69786</v>
      </c>
      <c r="V100" s="12">
        <f t="shared" si="19"/>
        <v>767611</v>
      </c>
      <c r="W100" s="27"/>
      <c r="X100" s="12">
        <v>190050</v>
      </c>
      <c r="Y100" s="277">
        <v>17580</v>
      </c>
      <c r="Z100" s="277">
        <f t="shared" si="20"/>
        <v>207630</v>
      </c>
      <c r="AA100" s="27"/>
      <c r="AB100" s="12"/>
      <c r="AC100" s="12"/>
      <c r="AD100" s="277"/>
      <c r="AU100" s="12"/>
    </row>
    <row r="101" spans="1:47" s="7" customFormat="1" ht="15" customHeight="1" outlineLevel="1">
      <c r="A101" s="1">
        <v>5807</v>
      </c>
      <c r="B101" s="10" t="s">
        <v>90</v>
      </c>
      <c r="C101" s="11">
        <v>1956700</v>
      </c>
      <c r="D101" s="12">
        <v>528800</v>
      </c>
      <c r="E101" s="12">
        <v>1418900</v>
      </c>
      <c r="F101" s="12">
        <v>9000</v>
      </c>
      <c r="G101" s="27"/>
      <c r="H101" s="12">
        <v>176032</v>
      </c>
      <c r="I101" s="12">
        <v>14158</v>
      </c>
      <c r="J101" s="12">
        <f t="shared" si="16"/>
        <v>190190</v>
      </c>
      <c r="K101" s="27"/>
      <c r="L101" s="12">
        <v>7779622</v>
      </c>
      <c r="M101" s="12">
        <v>60116</v>
      </c>
      <c r="N101" s="12">
        <f t="shared" si="17"/>
        <v>7839738</v>
      </c>
      <c r="O101" s="27"/>
      <c r="P101" s="12">
        <v>495877</v>
      </c>
      <c r="Q101" s="12">
        <v>13312</v>
      </c>
      <c r="R101" s="12">
        <f t="shared" si="18"/>
        <v>509189</v>
      </c>
      <c r="S101" s="27"/>
      <c r="T101" s="12">
        <v>555049</v>
      </c>
      <c r="U101" s="12">
        <v>55506</v>
      </c>
      <c r="V101" s="12">
        <f t="shared" si="19"/>
        <v>610555</v>
      </c>
      <c r="W101" s="27"/>
      <c r="X101" s="12">
        <v>380100</v>
      </c>
      <c r="Y101" s="277">
        <v>35160</v>
      </c>
      <c r="Z101" s="277">
        <f t="shared" si="20"/>
        <v>415260</v>
      </c>
      <c r="AA101" s="27"/>
      <c r="AB101" s="12"/>
      <c r="AC101" s="12"/>
      <c r="AD101" s="277"/>
      <c r="AU101" s="12"/>
    </row>
    <row r="102" spans="1:47" s="7" customFormat="1" ht="15" customHeight="1" outlineLevel="1">
      <c r="A102" s="1">
        <v>5808</v>
      </c>
      <c r="B102" s="10" t="s">
        <v>91</v>
      </c>
      <c r="C102" s="11">
        <v>903400</v>
      </c>
      <c r="D102" s="12">
        <v>270400</v>
      </c>
      <c r="E102" s="12">
        <v>629100</v>
      </c>
      <c r="F102" s="12">
        <v>3900</v>
      </c>
      <c r="G102" s="27"/>
      <c r="H102" s="12">
        <v>153592</v>
      </c>
      <c r="I102" s="12">
        <v>13448</v>
      </c>
      <c r="J102" s="12">
        <f t="shared" si="16"/>
        <v>167040</v>
      </c>
      <c r="K102" s="27"/>
      <c r="L102" s="12">
        <v>2131632</v>
      </c>
      <c r="M102" s="12">
        <v>14670</v>
      </c>
      <c r="N102" s="12">
        <f t="shared" si="17"/>
        <v>2146302</v>
      </c>
      <c r="O102" s="27"/>
      <c r="P102" s="12">
        <v>296177</v>
      </c>
      <c r="Q102" s="12">
        <v>10876</v>
      </c>
      <c r="R102" s="12">
        <f t="shared" si="18"/>
        <v>307053</v>
      </c>
      <c r="S102" s="27"/>
      <c r="T102" s="12">
        <v>329432</v>
      </c>
      <c r="U102" s="12">
        <v>32943</v>
      </c>
      <c r="V102" s="12">
        <f t="shared" si="19"/>
        <v>362375</v>
      </c>
      <c r="W102" s="27"/>
      <c r="X102" s="12">
        <v>291410</v>
      </c>
      <c r="Y102" s="277">
        <v>26956</v>
      </c>
      <c r="Z102" s="277">
        <f t="shared" si="20"/>
        <v>318366</v>
      </c>
      <c r="AA102" s="27"/>
      <c r="AB102" s="12"/>
      <c r="AC102" s="12"/>
      <c r="AD102" s="277"/>
      <c r="AU102" s="12"/>
    </row>
    <row r="103" spans="1:47" s="7" customFormat="1" ht="15" customHeight="1" outlineLevel="1">
      <c r="A103" s="1">
        <v>5895</v>
      </c>
      <c r="B103" s="13"/>
      <c r="C103" s="12">
        <f t="shared" ref="C103:F103" si="30">SUM(C95:C102)</f>
        <v>14921500</v>
      </c>
      <c r="D103" s="12">
        <f t="shared" si="30"/>
        <v>3969900</v>
      </c>
      <c r="E103" s="12">
        <f t="shared" si="30"/>
        <v>10884200</v>
      </c>
      <c r="F103" s="12">
        <f t="shared" si="30"/>
        <v>67400</v>
      </c>
      <c r="G103" s="27"/>
      <c r="H103" s="12">
        <f t="shared" ref="H103:AB103" si="31">SUM(H95:H102)</f>
        <v>1532435</v>
      </c>
      <c r="I103" s="276">
        <f>SUM(I95:I102)</f>
        <v>123385</v>
      </c>
      <c r="J103" s="276">
        <f>SUM(J95:J102)</f>
        <v>1655820</v>
      </c>
      <c r="K103" s="27"/>
      <c r="L103" s="12">
        <f t="shared" si="31"/>
        <v>90205783</v>
      </c>
      <c r="M103" s="12">
        <f t="shared" si="31"/>
        <v>676619</v>
      </c>
      <c r="N103" s="12">
        <f t="shared" si="31"/>
        <v>90882402</v>
      </c>
      <c r="O103" s="27"/>
      <c r="P103" s="12">
        <f t="shared" si="31"/>
        <v>8439950</v>
      </c>
      <c r="Q103" s="12">
        <f>SUM(Q95:Q102)</f>
        <v>251767</v>
      </c>
      <c r="R103" s="276">
        <f>SUM(R95:R102)</f>
        <v>8691717</v>
      </c>
      <c r="S103" s="27"/>
      <c r="T103" s="12">
        <f t="shared" si="31"/>
        <v>15350387</v>
      </c>
      <c r="U103" s="276">
        <f>SUM(U95:U102)</f>
        <v>1538787</v>
      </c>
      <c r="V103" s="276">
        <f>SUM(V95:V102)</f>
        <v>16889174</v>
      </c>
      <c r="W103" s="27"/>
      <c r="X103" s="12">
        <f t="shared" si="31"/>
        <v>6042812</v>
      </c>
      <c r="Y103" s="277">
        <f>SUM(Y95:Y102)</f>
        <v>353916</v>
      </c>
      <c r="Z103" s="276">
        <f>SUM(Z95:Z102)</f>
        <v>6396728</v>
      </c>
      <c r="AA103" s="27"/>
      <c r="AB103" s="12">
        <f t="shared" si="31"/>
        <v>0</v>
      </c>
      <c r="AC103" s="12">
        <f t="shared" ref="AC103" si="32">SUM(AC95:AC102)</f>
        <v>0</v>
      </c>
      <c r="AD103" s="276">
        <f>SUM(AD95:AD102)</f>
        <v>0</v>
      </c>
      <c r="AU103" s="12">
        <f>SUM(AU95:AU102)</f>
        <v>0</v>
      </c>
    </row>
    <row r="104" spans="1:47" s="7" customFormat="1" ht="15" customHeight="1" outlineLevel="1">
      <c r="A104" s="1">
        <v>5900</v>
      </c>
      <c r="B104" s="10" t="s">
        <v>92</v>
      </c>
      <c r="C104" s="11"/>
      <c r="D104" s="12"/>
      <c r="E104" s="12"/>
      <c r="F104" s="12"/>
      <c r="G104" s="27"/>
      <c r="H104" s="12"/>
      <c r="I104" s="12"/>
      <c r="J104" s="12">
        <f t="shared" si="16"/>
        <v>0</v>
      </c>
      <c r="K104" s="27"/>
      <c r="L104" s="12"/>
      <c r="M104" s="12" t="s">
        <v>445</v>
      </c>
      <c r="N104" s="12"/>
      <c r="O104" s="27"/>
      <c r="P104" s="12">
        <v>0</v>
      </c>
      <c r="Q104" s="12"/>
      <c r="R104" s="12">
        <f t="shared" si="18"/>
        <v>0</v>
      </c>
      <c r="S104" s="27"/>
      <c r="T104" s="12">
        <v>0</v>
      </c>
      <c r="U104" s="12">
        <v>0</v>
      </c>
      <c r="V104" s="12">
        <f t="shared" si="19"/>
        <v>0</v>
      </c>
      <c r="W104" s="27"/>
      <c r="X104" s="12">
        <v>0</v>
      </c>
      <c r="Y104" s="277">
        <v>0</v>
      </c>
      <c r="Z104" s="277">
        <f t="shared" si="20"/>
        <v>0</v>
      </c>
      <c r="AA104" s="27"/>
      <c r="AB104" s="12"/>
      <c r="AC104" s="12"/>
      <c r="AD104" s="277"/>
      <c r="AU104" s="12"/>
    </row>
    <row r="105" spans="1:47" s="7" customFormat="1" ht="15" customHeight="1" outlineLevel="1">
      <c r="A105" s="1">
        <v>5901</v>
      </c>
      <c r="B105" s="10" t="s">
        <v>93</v>
      </c>
      <c r="C105" s="11">
        <v>2409200</v>
      </c>
      <c r="D105" s="12">
        <v>836400</v>
      </c>
      <c r="E105" s="12">
        <v>1562800</v>
      </c>
      <c r="F105" s="12">
        <v>10000</v>
      </c>
      <c r="G105" s="27"/>
      <c r="H105" s="12">
        <v>142472</v>
      </c>
      <c r="I105" s="12">
        <v>11411</v>
      </c>
      <c r="J105" s="12">
        <f t="shared" si="16"/>
        <v>153883</v>
      </c>
      <c r="K105" s="27"/>
      <c r="L105" s="12">
        <v>4541387</v>
      </c>
      <c r="M105" s="12">
        <v>33714</v>
      </c>
      <c r="N105" s="12">
        <f t="shared" si="17"/>
        <v>4575101</v>
      </c>
      <c r="O105" s="27"/>
      <c r="P105" s="12">
        <v>107258</v>
      </c>
      <c r="Q105" s="12">
        <v>0</v>
      </c>
      <c r="R105" s="12">
        <f t="shared" si="18"/>
        <v>107258</v>
      </c>
      <c r="S105" s="27"/>
      <c r="T105" s="12">
        <v>1045714</v>
      </c>
      <c r="U105" s="12">
        <v>104596</v>
      </c>
      <c r="V105" s="12">
        <f t="shared" si="19"/>
        <v>1150310</v>
      </c>
      <c r="W105" s="27"/>
      <c r="X105" s="12">
        <v>354760</v>
      </c>
      <c r="Y105" s="277">
        <v>32816</v>
      </c>
      <c r="Z105" s="277">
        <f t="shared" si="20"/>
        <v>387576</v>
      </c>
      <c r="AA105" s="27"/>
      <c r="AB105" s="12"/>
      <c r="AC105" s="12"/>
      <c r="AD105" s="277"/>
      <c r="AU105" s="12"/>
    </row>
    <row r="106" spans="1:47" s="7" customFormat="1" ht="15" customHeight="1" outlineLevel="1">
      <c r="A106" s="1">
        <v>5902</v>
      </c>
      <c r="B106" s="10" t="s">
        <v>94</v>
      </c>
      <c r="C106" s="11">
        <v>2380900</v>
      </c>
      <c r="D106" s="12">
        <v>821000</v>
      </c>
      <c r="E106" s="12">
        <v>1549900</v>
      </c>
      <c r="F106" s="12">
        <v>10000</v>
      </c>
      <c r="G106" s="27"/>
      <c r="H106" s="12">
        <v>145586</v>
      </c>
      <c r="I106" s="12">
        <v>11741</v>
      </c>
      <c r="J106" s="12">
        <f t="shared" si="16"/>
        <v>157327</v>
      </c>
      <c r="K106" s="27"/>
      <c r="L106" s="12">
        <v>4231896</v>
      </c>
      <c r="M106" s="12">
        <v>33081</v>
      </c>
      <c r="N106" s="12">
        <f t="shared" si="17"/>
        <v>4264977</v>
      </c>
      <c r="O106" s="27"/>
      <c r="P106" s="12">
        <v>153921</v>
      </c>
      <c r="Q106" s="12">
        <v>0</v>
      </c>
      <c r="R106" s="12">
        <f t="shared" si="18"/>
        <v>153921</v>
      </c>
      <c r="S106" s="27"/>
      <c r="T106" s="12">
        <v>298617</v>
      </c>
      <c r="U106" s="12">
        <v>29868</v>
      </c>
      <c r="V106" s="12">
        <f t="shared" si="19"/>
        <v>328485</v>
      </c>
      <c r="W106" s="27"/>
      <c r="X106" s="12">
        <v>228060</v>
      </c>
      <c r="Y106" s="277">
        <v>21096</v>
      </c>
      <c r="Z106" s="277">
        <f t="shared" si="20"/>
        <v>249156</v>
      </c>
      <c r="AA106" s="27"/>
      <c r="AB106" s="12"/>
      <c r="AC106" s="12"/>
      <c r="AD106" s="277"/>
      <c r="AU106" s="12"/>
    </row>
    <row r="107" spans="1:47" s="7" customFormat="1" ht="15" customHeight="1" outlineLevel="1">
      <c r="A107" s="1">
        <v>5903</v>
      </c>
      <c r="B107" s="10" t="s">
        <v>95</v>
      </c>
      <c r="C107" s="11">
        <v>3297400</v>
      </c>
      <c r="D107" s="12">
        <v>1306700</v>
      </c>
      <c r="E107" s="12">
        <v>1978100</v>
      </c>
      <c r="F107" s="12">
        <v>12600</v>
      </c>
      <c r="G107" s="27"/>
      <c r="H107" s="12">
        <v>192233</v>
      </c>
      <c r="I107" s="12">
        <v>15339</v>
      </c>
      <c r="J107" s="12">
        <f t="shared" si="16"/>
        <v>207572</v>
      </c>
      <c r="K107" s="27"/>
      <c r="L107" s="12">
        <v>10247596</v>
      </c>
      <c r="M107" s="12">
        <v>77435</v>
      </c>
      <c r="N107" s="12">
        <f t="shared" si="17"/>
        <v>10325031</v>
      </c>
      <c r="O107" s="27"/>
      <c r="P107" s="12">
        <v>247530</v>
      </c>
      <c r="Q107" s="12">
        <v>0</v>
      </c>
      <c r="R107" s="12">
        <f t="shared" si="18"/>
        <v>247530</v>
      </c>
      <c r="S107" s="27"/>
      <c r="T107" s="12">
        <v>561886</v>
      </c>
      <c r="U107" s="12">
        <v>56184</v>
      </c>
      <c r="V107" s="12">
        <f t="shared" si="19"/>
        <v>618070</v>
      </c>
      <c r="W107" s="27"/>
      <c r="X107" s="12">
        <v>253400</v>
      </c>
      <c r="Y107" s="277">
        <v>23440</v>
      </c>
      <c r="Z107" s="277">
        <f t="shared" si="20"/>
        <v>276840</v>
      </c>
      <c r="AA107" s="27"/>
      <c r="AB107" s="12"/>
      <c r="AC107" s="12"/>
      <c r="AD107" s="277"/>
      <c r="AU107" s="12"/>
    </row>
    <row r="108" spans="1:47" s="7" customFormat="1" ht="15" customHeight="1" outlineLevel="1">
      <c r="A108" s="1">
        <v>5904</v>
      </c>
      <c r="B108" s="10" t="s">
        <v>96</v>
      </c>
      <c r="C108" s="11">
        <v>3364300</v>
      </c>
      <c r="D108" s="12">
        <v>1383400</v>
      </c>
      <c r="E108" s="12">
        <v>1968400</v>
      </c>
      <c r="F108" s="12">
        <v>12500</v>
      </c>
      <c r="G108" s="27"/>
      <c r="H108" s="12">
        <v>181202</v>
      </c>
      <c r="I108" s="12">
        <v>13087</v>
      </c>
      <c r="J108" s="12">
        <f t="shared" si="16"/>
        <v>194289</v>
      </c>
      <c r="K108" s="27"/>
      <c r="L108" s="12">
        <v>10960251</v>
      </c>
      <c r="M108" s="12">
        <v>79968</v>
      </c>
      <c r="N108" s="12">
        <f t="shared" si="17"/>
        <v>11040219</v>
      </c>
      <c r="O108" s="27"/>
      <c r="P108" s="12">
        <v>363580</v>
      </c>
      <c r="Q108" s="12">
        <v>2501</v>
      </c>
      <c r="R108" s="12">
        <f t="shared" si="18"/>
        <v>366081</v>
      </c>
      <c r="S108" s="27"/>
      <c r="T108" s="12">
        <v>1582413</v>
      </c>
      <c r="U108" s="12">
        <v>158746</v>
      </c>
      <c r="V108" s="12">
        <f t="shared" si="19"/>
        <v>1741159</v>
      </c>
      <c r="W108" s="27"/>
      <c r="X108" s="12">
        <v>190050</v>
      </c>
      <c r="Y108" s="277">
        <v>17580</v>
      </c>
      <c r="Z108" s="277">
        <f t="shared" si="20"/>
        <v>207630</v>
      </c>
      <c r="AA108" s="27"/>
      <c r="AB108" s="12"/>
      <c r="AC108" s="12"/>
      <c r="AD108" s="277"/>
      <c r="AU108" s="12"/>
    </row>
    <row r="109" spans="1:47" s="7" customFormat="1" ht="15" customHeight="1" outlineLevel="1">
      <c r="A109" s="1">
        <v>5905</v>
      </c>
      <c r="B109" s="10" t="s">
        <v>97</v>
      </c>
      <c r="C109" s="11">
        <v>6316600</v>
      </c>
      <c r="D109" s="12">
        <v>1994300</v>
      </c>
      <c r="E109" s="12">
        <v>4296100</v>
      </c>
      <c r="F109" s="12">
        <v>26200</v>
      </c>
      <c r="G109" s="27"/>
      <c r="H109" s="12">
        <v>311252</v>
      </c>
      <c r="I109" s="12">
        <v>23400</v>
      </c>
      <c r="J109" s="12">
        <f t="shared" si="16"/>
        <v>334652</v>
      </c>
      <c r="K109" s="27"/>
      <c r="L109" s="12">
        <v>43158295</v>
      </c>
      <c r="M109" s="12">
        <v>333979</v>
      </c>
      <c r="N109" s="12">
        <f t="shared" si="17"/>
        <v>43492274</v>
      </c>
      <c r="O109" s="27"/>
      <c r="P109" s="12">
        <v>2221431</v>
      </c>
      <c r="Q109" s="12">
        <v>18333</v>
      </c>
      <c r="R109" s="12">
        <f t="shared" si="18"/>
        <v>2239764</v>
      </c>
      <c r="S109" s="27"/>
      <c r="T109" s="12">
        <v>3734213</v>
      </c>
      <c r="U109" s="12">
        <v>374776</v>
      </c>
      <c r="V109" s="12">
        <f t="shared" si="19"/>
        <v>4108989</v>
      </c>
      <c r="W109" s="27"/>
      <c r="X109" s="12">
        <v>2120188</v>
      </c>
      <c r="Y109" s="277">
        <v>76724</v>
      </c>
      <c r="Z109" s="277">
        <f t="shared" si="20"/>
        <v>2196912</v>
      </c>
      <c r="AA109" s="27"/>
      <c r="AB109" s="12"/>
      <c r="AC109" s="12"/>
      <c r="AD109" s="277"/>
      <c r="AU109" s="12"/>
    </row>
    <row r="110" spans="1:47" s="7" customFormat="1" ht="15" customHeight="1" outlineLevel="1">
      <c r="A110" s="1">
        <v>5906</v>
      </c>
      <c r="B110" s="10" t="s">
        <v>98</v>
      </c>
      <c r="C110" s="11">
        <v>2681100</v>
      </c>
      <c r="D110" s="12">
        <v>826400</v>
      </c>
      <c r="E110" s="12">
        <v>1842900</v>
      </c>
      <c r="F110" s="12">
        <v>11800</v>
      </c>
      <c r="G110" s="27"/>
      <c r="H110" s="12">
        <v>162142</v>
      </c>
      <c r="I110" s="12">
        <v>12231</v>
      </c>
      <c r="J110" s="12">
        <f t="shared" si="16"/>
        <v>174373</v>
      </c>
      <c r="K110" s="27"/>
      <c r="L110" s="12">
        <v>7151560</v>
      </c>
      <c r="M110" s="12">
        <v>53877</v>
      </c>
      <c r="N110" s="12">
        <f t="shared" si="17"/>
        <v>7205437</v>
      </c>
      <c r="O110" s="27"/>
      <c r="P110" s="12">
        <v>637384</v>
      </c>
      <c r="Q110" s="12">
        <v>18091</v>
      </c>
      <c r="R110" s="12">
        <f t="shared" si="18"/>
        <v>655475</v>
      </c>
      <c r="S110" s="27"/>
      <c r="T110" s="12">
        <v>1181500</v>
      </c>
      <c r="U110" s="12">
        <v>118591</v>
      </c>
      <c r="V110" s="12">
        <f t="shared" si="19"/>
        <v>1300091</v>
      </c>
      <c r="W110" s="27"/>
      <c r="X110" s="12">
        <v>139370</v>
      </c>
      <c r="Y110" s="277">
        <v>12892</v>
      </c>
      <c r="Z110" s="277">
        <f t="shared" si="20"/>
        <v>152262</v>
      </c>
      <c r="AA110" s="27"/>
      <c r="AB110" s="12"/>
      <c r="AC110" s="12"/>
      <c r="AD110" s="277"/>
      <c r="AU110" s="12"/>
    </row>
    <row r="111" spans="1:47" s="7" customFormat="1" ht="15" customHeight="1" outlineLevel="1">
      <c r="A111" s="1">
        <v>5907</v>
      </c>
      <c r="B111" s="10" t="s">
        <v>99</v>
      </c>
      <c r="C111" s="11">
        <v>1784200</v>
      </c>
      <c r="D111" s="12">
        <v>725900</v>
      </c>
      <c r="E111" s="12">
        <v>1051700</v>
      </c>
      <c r="F111" s="12">
        <v>6600</v>
      </c>
      <c r="G111" s="27"/>
      <c r="H111" s="12">
        <v>129318</v>
      </c>
      <c r="I111" s="12">
        <v>10646</v>
      </c>
      <c r="J111" s="12">
        <f t="shared" si="16"/>
        <v>139964</v>
      </c>
      <c r="K111" s="27"/>
      <c r="L111" s="12">
        <v>4515824</v>
      </c>
      <c r="M111" s="12">
        <v>31263</v>
      </c>
      <c r="N111" s="12">
        <f t="shared" si="17"/>
        <v>4547087</v>
      </c>
      <c r="O111" s="27"/>
      <c r="P111" s="12">
        <v>85924</v>
      </c>
      <c r="Q111" s="12">
        <v>0</v>
      </c>
      <c r="R111" s="12">
        <f t="shared" si="18"/>
        <v>85924</v>
      </c>
      <c r="S111" s="27"/>
      <c r="T111" s="12">
        <v>511239</v>
      </c>
      <c r="U111" s="12">
        <v>51128</v>
      </c>
      <c r="V111" s="12">
        <f t="shared" si="19"/>
        <v>562367</v>
      </c>
      <c r="W111" s="27"/>
      <c r="X111" s="12">
        <v>139370</v>
      </c>
      <c r="Y111" s="277">
        <v>12892</v>
      </c>
      <c r="Z111" s="277">
        <f t="shared" si="20"/>
        <v>152262</v>
      </c>
      <c r="AA111" s="27"/>
      <c r="AB111" s="12"/>
      <c r="AC111" s="12"/>
      <c r="AD111" s="277"/>
      <c r="AU111" s="12"/>
    </row>
    <row r="112" spans="1:47" s="7" customFormat="1" ht="15" customHeight="1" outlineLevel="1">
      <c r="A112" s="1">
        <v>5995</v>
      </c>
      <c r="B112" s="13"/>
      <c r="C112" s="12">
        <f t="shared" ref="C112:F112" si="33">SUM(C105:C111)</f>
        <v>22233700</v>
      </c>
      <c r="D112" s="12">
        <f t="shared" si="33"/>
        <v>7894100</v>
      </c>
      <c r="E112" s="12">
        <f t="shared" si="33"/>
        <v>14249900</v>
      </c>
      <c r="F112" s="12">
        <f t="shared" si="33"/>
        <v>89700</v>
      </c>
      <c r="G112" s="27"/>
      <c r="H112" s="12">
        <f t="shared" ref="H112:AB112" si="34">SUM(H105:H111)</f>
        <v>1264205</v>
      </c>
      <c r="I112" s="276">
        <f>SUM(I105:I111)</f>
        <v>97855</v>
      </c>
      <c r="J112" s="276">
        <f>SUM(J105:J111)</f>
        <v>1362060</v>
      </c>
      <c r="K112" s="27"/>
      <c r="L112" s="12">
        <f t="shared" si="34"/>
        <v>84806809</v>
      </c>
      <c r="M112" s="12">
        <f t="shared" si="34"/>
        <v>643317</v>
      </c>
      <c r="N112" s="12">
        <f t="shared" si="34"/>
        <v>85450126</v>
      </c>
      <c r="O112" s="27"/>
      <c r="P112" s="12">
        <f t="shared" si="34"/>
        <v>3817028</v>
      </c>
      <c r="Q112" s="12">
        <f>SUM(Q105:Q111)</f>
        <v>38925</v>
      </c>
      <c r="R112" s="276">
        <f>SUM(R105:R111)</f>
        <v>3855953</v>
      </c>
      <c r="S112" s="27"/>
      <c r="T112" s="12">
        <f t="shared" si="34"/>
        <v>8915582</v>
      </c>
      <c r="U112" s="276">
        <f>SUM(U105:U111)</f>
        <v>893889</v>
      </c>
      <c r="V112" s="276">
        <f>SUM(V105:V111)</f>
        <v>9809471</v>
      </c>
      <c r="W112" s="27"/>
      <c r="X112" s="12">
        <f t="shared" si="34"/>
        <v>3425198</v>
      </c>
      <c r="Y112" s="277">
        <f>SUM(Y105:Y111)</f>
        <v>197440</v>
      </c>
      <c r="Z112" s="276">
        <f>SUM(Z105:Z111)</f>
        <v>3622638</v>
      </c>
      <c r="AA112" s="27"/>
      <c r="AB112" s="12">
        <f t="shared" si="34"/>
        <v>0</v>
      </c>
      <c r="AC112" s="12">
        <f t="shared" ref="AC112" si="35">SUM(AC105:AC111)</f>
        <v>0</v>
      </c>
      <c r="AD112" s="276">
        <f>SUM(AD105:AD111)</f>
        <v>0</v>
      </c>
      <c r="AU112" s="12">
        <f>SUM(AU105:AU111)</f>
        <v>0</v>
      </c>
    </row>
    <row r="113" spans="1:47" s="7" customFormat="1" ht="15" customHeight="1" outlineLevel="1">
      <c r="A113" s="1">
        <v>6000</v>
      </c>
      <c r="B113" s="10" t="s">
        <v>100</v>
      </c>
      <c r="C113" s="11"/>
      <c r="D113" s="12"/>
      <c r="E113" s="12"/>
      <c r="F113" s="12"/>
      <c r="G113" s="27"/>
      <c r="H113" s="12">
        <v>0</v>
      </c>
      <c r="I113" s="12"/>
      <c r="J113" s="12">
        <f t="shared" si="16"/>
        <v>0</v>
      </c>
      <c r="K113" s="27"/>
      <c r="L113" s="12"/>
      <c r="M113" s="12" t="s">
        <v>445</v>
      </c>
      <c r="N113" s="12"/>
      <c r="O113" s="27"/>
      <c r="P113" s="12">
        <v>0</v>
      </c>
      <c r="Q113" s="12"/>
      <c r="R113" s="12">
        <f t="shared" si="18"/>
        <v>0</v>
      </c>
      <c r="S113" s="27"/>
      <c r="T113" s="12">
        <v>0</v>
      </c>
      <c r="U113" s="12">
        <v>0</v>
      </c>
      <c r="V113" s="12">
        <f t="shared" si="19"/>
        <v>0</v>
      </c>
      <c r="W113" s="27"/>
      <c r="X113" s="12">
        <v>0</v>
      </c>
      <c r="Y113" s="277">
        <v>0</v>
      </c>
      <c r="Z113" s="277">
        <f t="shared" si="20"/>
        <v>0</v>
      </c>
      <c r="AA113" s="27"/>
      <c r="AB113" s="12"/>
      <c r="AC113" s="12"/>
      <c r="AD113" s="277"/>
      <c r="AU113" s="12"/>
    </row>
    <row r="114" spans="1:47" s="7" customFormat="1" ht="15" customHeight="1" outlineLevel="1">
      <c r="A114" s="1">
        <v>6001</v>
      </c>
      <c r="B114" s="10" t="s">
        <v>101</v>
      </c>
      <c r="C114" s="11">
        <v>1078200</v>
      </c>
      <c r="D114" s="12">
        <v>326000</v>
      </c>
      <c r="E114" s="12">
        <v>747500</v>
      </c>
      <c r="F114" s="12">
        <v>4700</v>
      </c>
      <c r="G114" s="27"/>
      <c r="H114" s="12">
        <v>145418</v>
      </c>
      <c r="I114" s="12">
        <v>13118</v>
      </c>
      <c r="J114" s="12">
        <f t="shared" si="16"/>
        <v>158536</v>
      </c>
      <c r="K114" s="27"/>
      <c r="L114" s="12">
        <v>2583962</v>
      </c>
      <c r="M114" s="12">
        <v>21073</v>
      </c>
      <c r="N114" s="12">
        <f t="shared" si="17"/>
        <v>2605035</v>
      </c>
      <c r="O114" s="27"/>
      <c r="P114" s="12">
        <v>101045</v>
      </c>
      <c r="Q114" s="12">
        <v>0</v>
      </c>
      <c r="R114" s="12">
        <f t="shared" si="18"/>
        <v>101045</v>
      </c>
      <c r="S114" s="27"/>
      <c r="T114" s="12">
        <v>1183056</v>
      </c>
      <c r="U114" s="12">
        <v>118299</v>
      </c>
      <c r="V114" s="12">
        <f t="shared" si="19"/>
        <v>1301355</v>
      </c>
      <c r="W114" s="27"/>
      <c r="X114" s="12">
        <v>367430</v>
      </c>
      <c r="Y114" s="277">
        <v>33988</v>
      </c>
      <c r="Z114" s="277">
        <f t="shared" si="20"/>
        <v>401418</v>
      </c>
      <c r="AA114" s="27"/>
      <c r="AB114" s="12"/>
      <c r="AC114" s="12"/>
      <c r="AD114" s="277"/>
      <c r="AU114" s="12"/>
    </row>
    <row r="115" spans="1:47" s="7" customFormat="1" ht="15" customHeight="1" outlineLevel="1">
      <c r="A115" s="1">
        <v>6002</v>
      </c>
      <c r="B115" s="10" t="s">
        <v>102</v>
      </c>
      <c r="C115" s="11">
        <v>755200</v>
      </c>
      <c r="D115" s="12">
        <v>206300</v>
      </c>
      <c r="E115" s="12">
        <v>545500</v>
      </c>
      <c r="F115" s="12">
        <v>3400</v>
      </c>
      <c r="G115" s="27"/>
      <c r="H115" s="12">
        <v>110173</v>
      </c>
      <c r="I115" s="12">
        <v>9881</v>
      </c>
      <c r="J115" s="12">
        <f t="shared" si="16"/>
        <v>120054</v>
      </c>
      <c r="K115" s="27"/>
      <c r="L115" s="12">
        <v>745189</v>
      </c>
      <c r="M115" s="12">
        <v>5743</v>
      </c>
      <c r="N115" s="12">
        <f t="shared" si="17"/>
        <v>750932</v>
      </c>
      <c r="O115" s="27"/>
      <c r="P115" s="12">
        <v>16878</v>
      </c>
      <c r="Q115" s="12">
        <v>0</v>
      </c>
      <c r="R115" s="12">
        <f t="shared" si="18"/>
        <v>16878</v>
      </c>
      <c r="S115" s="27"/>
      <c r="T115" s="12">
        <v>75615</v>
      </c>
      <c r="U115" s="12">
        <v>7560</v>
      </c>
      <c r="V115" s="12">
        <f t="shared" si="19"/>
        <v>83175</v>
      </c>
      <c r="W115" s="27"/>
      <c r="X115" s="12">
        <v>101360</v>
      </c>
      <c r="Y115" s="277">
        <v>9376</v>
      </c>
      <c r="Z115" s="277">
        <f t="shared" si="20"/>
        <v>110736</v>
      </c>
      <c r="AA115" s="27"/>
      <c r="AB115" s="12"/>
      <c r="AC115" s="12"/>
      <c r="AD115" s="277"/>
      <c r="AU115" s="12"/>
    </row>
    <row r="116" spans="1:47" s="7" customFormat="1" ht="15" customHeight="1" outlineLevel="1">
      <c r="A116" s="1">
        <v>6003</v>
      </c>
      <c r="B116" s="10" t="s">
        <v>103</v>
      </c>
      <c r="C116" s="11">
        <v>2370700</v>
      </c>
      <c r="D116" s="12">
        <v>315900</v>
      </c>
      <c r="E116" s="12">
        <v>2041800</v>
      </c>
      <c r="F116" s="12">
        <v>13000</v>
      </c>
      <c r="G116" s="27"/>
      <c r="H116" s="12">
        <v>218555</v>
      </c>
      <c r="I116" s="12">
        <v>17928</v>
      </c>
      <c r="J116" s="12">
        <f t="shared" si="16"/>
        <v>236483</v>
      </c>
      <c r="K116" s="27"/>
      <c r="L116" s="12">
        <v>22047725</v>
      </c>
      <c r="M116" s="12">
        <v>163905</v>
      </c>
      <c r="N116" s="12">
        <f t="shared" si="17"/>
        <v>22211630</v>
      </c>
      <c r="O116" s="27"/>
      <c r="P116" s="12">
        <v>1972828</v>
      </c>
      <c r="Q116" s="12">
        <v>52110</v>
      </c>
      <c r="R116" s="12">
        <f t="shared" si="18"/>
        <v>2024938</v>
      </c>
      <c r="S116" s="27"/>
      <c r="T116" s="12">
        <v>2015940</v>
      </c>
      <c r="U116" s="12">
        <v>202020</v>
      </c>
      <c r="V116" s="12">
        <f t="shared" si="19"/>
        <v>2217960</v>
      </c>
      <c r="W116" s="27"/>
      <c r="X116" s="12">
        <v>506800</v>
      </c>
      <c r="Y116" s="277">
        <v>46880</v>
      </c>
      <c r="Z116" s="277">
        <f t="shared" si="20"/>
        <v>553680</v>
      </c>
      <c r="AA116" s="27"/>
      <c r="AB116" s="12"/>
      <c r="AC116" s="12"/>
      <c r="AD116" s="277"/>
      <c r="AU116" s="12"/>
    </row>
    <row r="117" spans="1:47" s="7" customFormat="1" ht="15" customHeight="1" outlineLevel="1">
      <c r="A117" s="1">
        <v>6004</v>
      </c>
      <c r="B117" s="10" t="s">
        <v>104</v>
      </c>
      <c r="C117" s="11">
        <v>782400</v>
      </c>
      <c r="D117" s="12">
        <v>188100</v>
      </c>
      <c r="E117" s="12">
        <v>590600</v>
      </c>
      <c r="F117" s="12">
        <v>3700</v>
      </c>
      <c r="G117" s="27"/>
      <c r="H117" s="12">
        <v>112634</v>
      </c>
      <c r="I117" s="12">
        <v>9936</v>
      </c>
      <c r="J117" s="12">
        <f t="shared" si="16"/>
        <v>122570</v>
      </c>
      <c r="K117" s="27"/>
      <c r="L117" s="12">
        <v>1831014</v>
      </c>
      <c r="M117" s="12">
        <v>14671</v>
      </c>
      <c r="N117" s="12">
        <f t="shared" si="17"/>
        <v>1845685</v>
      </c>
      <c r="O117" s="27"/>
      <c r="P117" s="12">
        <v>83121</v>
      </c>
      <c r="Q117" s="12">
        <v>0</v>
      </c>
      <c r="R117" s="12">
        <f t="shared" si="18"/>
        <v>83121</v>
      </c>
      <c r="S117" s="27"/>
      <c r="T117" s="12">
        <v>966141</v>
      </c>
      <c r="U117" s="12">
        <v>96624</v>
      </c>
      <c r="V117" s="12">
        <f t="shared" si="19"/>
        <v>1062765</v>
      </c>
      <c r="W117" s="27"/>
      <c r="X117" s="12">
        <v>139370</v>
      </c>
      <c r="Y117" s="277">
        <v>12892</v>
      </c>
      <c r="Z117" s="277">
        <f t="shared" si="20"/>
        <v>152262</v>
      </c>
      <c r="AA117" s="27"/>
      <c r="AB117" s="12"/>
      <c r="AC117" s="12"/>
      <c r="AD117" s="277"/>
      <c r="AU117" s="12"/>
    </row>
    <row r="118" spans="1:47" s="7" customFormat="1" ht="15" customHeight="1" outlineLevel="1">
      <c r="A118" s="1">
        <v>6005</v>
      </c>
      <c r="B118" s="10" t="s">
        <v>105</v>
      </c>
      <c r="C118" s="11">
        <v>4137300</v>
      </c>
      <c r="D118" s="12">
        <v>1004300</v>
      </c>
      <c r="E118" s="12">
        <v>3113700</v>
      </c>
      <c r="F118" s="12">
        <v>19300</v>
      </c>
      <c r="G118" s="27"/>
      <c r="H118" s="12">
        <v>312125</v>
      </c>
      <c r="I118" s="12">
        <v>23630</v>
      </c>
      <c r="J118" s="12">
        <f t="shared" si="16"/>
        <v>335755</v>
      </c>
      <c r="K118" s="27"/>
      <c r="L118" s="12">
        <v>24522819</v>
      </c>
      <c r="M118" s="12">
        <v>183760</v>
      </c>
      <c r="N118" s="12">
        <f t="shared" si="17"/>
        <v>24706579</v>
      </c>
      <c r="O118" s="27"/>
      <c r="P118" s="12">
        <v>1245652</v>
      </c>
      <c r="Q118" s="12">
        <v>19587</v>
      </c>
      <c r="R118" s="12">
        <f t="shared" si="18"/>
        <v>1265239</v>
      </c>
      <c r="S118" s="27"/>
      <c r="T118" s="12">
        <v>6798533</v>
      </c>
      <c r="U118" s="12">
        <v>680275</v>
      </c>
      <c r="V118" s="12">
        <f t="shared" si="19"/>
        <v>7478808</v>
      </c>
      <c r="W118" s="27"/>
      <c r="X118" s="12">
        <v>3079678</v>
      </c>
      <c r="Y118" s="277">
        <v>113720</v>
      </c>
      <c r="Z118" s="277">
        <f t="shared" si="20"/>
        <v>3193398</v>
      </c>
      <c r="AA118" s="27"/>
      <c r="AB118" s="12"/>
      <c r="AC118" s="12"/>
      <c r="AD118" s="277"/>
      <c r="AU118" s="12"/>
    </row>
    <row r="119" spans="1:47" s="7" customFormat="1" ht="15" customHeight="1" outlineLevel="1">
      <c r="A119" s="1">
        <v>6006</v>
      </c>
      <c r="B119" s="10" t="s">
        <v>106</v>
      </c>
      <c r="C119" s="11">
        <v>787600</v>
      </c>
      <c r="D119" s="12">
        <v>262200</v>
      </c>
      <c r="E119" s="12">
        <v>522100</v>
      </c>
      <c r="F119" s="12">
        <v>3300</v>
      </c>
      <c r="G119" s="27"/>
      <c r="H119" s="12">
        <v>150577</v>
      </c>
      <c r="I119" s="12">
        <v>13063</v>
      </c>
      <c r="J119" s="12">
        <f t="shared" si="16"/>
        <v>163640</v>
      </c>
      <c r="K119" s="27"/>
      <c r="L119" s="12">
        <v>1084616</v>
      </c>
      <c r="M119" s="12">
        <v>7698</v>
      </c>
      <c r="N119" s="12">
        <f t="shared" si="17"/>
        <v>1092314</v>
      </c>
      <c r="O119" s="27"/>
      <c r="P119" s="12">
        <v>35544</v>
      </c>
      <c r="Q119" s="12">
        <v>0</v>
      </c>
      <c r="R119" s="12">
        <f t="shared" si="18"/>
        <v>35544</v>
      </c>
      <c r="S119" s="27"/>
      <c r="T119" s="12">
        <v>100820</v>
      </c>
      <c r="U119" s="12">
        <v>10080</v>
      </c>
      <c r="V119" s="12">
        <f t="shared" si="19"/>
        <v>110900</v>
      </c>
      <c r="W119" s="27"/>
      <c r="X119" s="12">
        <v>114030</v>
      </c>
      <c r="Y119" s="277">
        <v>10548</v>
      </c>
      <c r="Z119" s="277">
        <f t="shared" si="20"/>
        <v>124578</v>
      </c>
      <c r="AA119" s="27"/>
      <c r="AB119" s="12"/>
      <c r="AC119" s="12"/>
      <c r="AD119" s="277"/>
      <c r="AU119" s="12"/>
    </row>
    <row r="120" spans="1:47" s="7" customFormat="1" ht="15" customHeight="1" outlineLevel="1">
      <c r="A120" s="1">
        <v>6007</v>
      </c>
      <c r="B120" s="10" t="s">
        <v>107</v>
      </c>
      <c r="C120" s="11">
        <v>686700</v>
      </c>
      <c r="D120" s="12">
        <v>120700</v>
      </c>
      <c r="E120" s="12">
        <v>562400</v>
      </c>
      <c r="F120" s="12">
        <v>3600</v>
      </c>
      <c r="G120" s="27"/>
      <c r="H120" s="12">
        <v>149905</v>
      </c>
      <c r="I120" s="12">
        <v>13173</v>
      </c>
      <c r="J120" s="12">
        <f t="shared" si="16"/>
        <v>163078</v>
      </c>
      <c r="K120" s="27"/>
      <c r="L120" s="12">
        <v>1012222</v>
      </c>
      <c r="M120" s="12">
        <v>9007</v>
      </c>
      <c r="N120" s="12">
        <f t="shared" si="17"/>
        <v>1021229</v>
      </c>
      <c r="O120" s="27"/>
      <c r="P120" s="12">
        <v>29940</v>
      </c>
      <c r="Q120" s="12">
        <v>0</v>
      </c>
      <c r="R120" s="12">
        <f t="shared" si="18"/>
        <v>29940</v>
      </c>
      <c r="S120" s="27"/>
      <c r="T120" s="12">
        <v>771906</v>
      </c>
      <c r="U120" s="12">
        <v>77189</v>
      </c>
      <c r="V120" s="12">
        <f t="shared" si="19"/>
        <v>849095</v>
      </c>
      <c r="W120" s="27"/>
      <c r="X120" s="12">
        <v>101360</v>
      </c>
      <c r="Y120" s="277">
        <v>9376</v>
      </c>
      <c r="Z120" s="277">
        <f t="shared" si="20"/>
        <v>110736</v>
      </c>
      <c r="AA120" s="27"/>
      <c r="AB120" s="12"/>
      <c r="AC120" s="12"/>
      <c r="AD120" s="277"/>
      <c r="AU120" s="12"/>
    </row>
    <row r="121" spans="1:47" s="7" customFormat="1" ht="15" customHeight="1" outlineLevel="1">
      <c r="A121" s="1">
        <v>6008</v>
      </c>
      <c r="B121" s="10" t="s">
        <v>108</v>
      </c>
      <c r="C121" s="11">
        <v>859900</v>
      </c>
      <c r="D121" s="12">
        <v>123400</v>
      </c>
      <c r="E121" s="12">
        <v>731900</v>
      </c>
      <c r="F121" s="12">
        <v>4600</v>
      </c>
      <c r="G121" s="27"/>
      <c r="H121" s="12">
        <v>129925</v>
      </c>
      <c r="I121" s="12">
        <v>11753</v>
      </c>
      <c r="J121" s="12">
        <f t="shared" si="16"/>
        <v>141678</v>
      </c>
      <c r="K121" s="27"/>
      <c r="L121" s="12">
        <v>3221645</v>
      </c>
      <c r="M121" s="12">
        <v>23531</v>
      </c>
      <c r="N121" s="12">
        <f t="shared" si="17"/>
        <v>3245176</v>
      </c>
      <c r="O121" s="27"/>
      <c r="P121" s="12">
        <v>365613</v>
      </c>
      <c r="Q121" s="12">
        <v>11391</v>
      </c>
      <c r="R121" s="12">
        <f t="shared" si="18"/>
        <v>377004</v>
      </c>
      <c r="S121" s="27"/>
      <c r="T121" s="12">
        <v>126025</v>
      </c>
      <c r="U121" s="12">
        <v>12600</v>
      </c>
      <c r="V121" s="12">
        <f t="shared" si="19"/>
        <v>138625</v>
      </c>
      <c r="W121" s="27"/>
      <c r="X121" s="12">
        <v>88690</v>
      </c>
      <c r="Y121" s="277">
        <v>8204</v>
      </c>
      <c r="Z121" s="277">
        <f t="shared" si="20"/>
        <v>96894</v>
      </c>
      <c r="AA121" s="27"/>
      <c r="AB121" s="12"/>
      <c r="AC121" s="12"/>
      <c r="AD121" s="277"/>
      <c r="AU121" s="12"/>
    </row>
    <row r="122" spans="1:47" s="7" customFormat="1" ht="15" customHeight="1" outlineLevel="1">
      <c r="A122" s="1">
        <v>6009</v>
      </c>
      <c r="B122" s="10" t="s">
        <v>109</v>
      </c>
      <c r="C122" s="11">
        <v>727000</v>
      </c>
      <c r="D122" s="12">
        <v>252200</v>
      </c>
      <c r="E122" s="12">
        <v>472000</v>
      </c>
      <c r="F122" s="12">
        <v>2800</v>
      </c>
      <c r="G122" s="27"/>
      <c r="H122" s="12">
        <v>101888</v>
      </c>
      <c r="I122" s="12">
        <v>8896</v>
      </c>
      <c r="J122" s="12">
        <f t="shared" si="16"/>
        <v>110784</v>
      </c>
      <c r="K122" s="27"/>
      <c r="L122" s="12">
        <v>390774</v>
      </c>
      <c r="M122" s="12">
        <v>1653</v>
      </c>
      <c r="N122" s="12">
        <f t="shared" si="17"/>
        <v>392427</v>
      </c>
      <c r="O122" s="27"/>
      <c r="P122" s="12">
        <v>2142</v>
      </c>
      <c r="Q122" s="12">
        <v>0</v>
      </c>
      <c r="R122" s="12">
        <f t="shared" si="18"/>
        <v>2142</v>
      </c>
      <c r="S122" s="27"/>
      <c r="T122" s="12">
        <v>45369</v>
      </c>
      <c r="U122" s="12">
        <v>4536</v>
      </c>
      <c r="V122" s="12">
        <f t="shared" si="19"/>
        <v>49905</v>
      </c>
      <c r="W122" s="27"/>
      <c r="X122" s="12">
        <v>76020</v>
      </c>
      <c r="Y122" s="277">
        <v>7032</v>
      </c>
      <c r="Z122" s="277">
        <f t="shared" si="20"/>
        <v>83052</v>
      </c>
      <c r="AA122" s="27"/>
      <c r="AB122" s="12"/>
      <c r="AC122" s="12"/>
      <c r="AD122" s="277"/>
      <c r="AU122" s="12"/>
    </row>
    <row r="123" spans="1:47" s="7" customFormat="1" ht="15" customHeight="1" outlineLevel="1">
      <c r="A123" s="1">
        <v>6095</v>
      </c>
      <c r="B123" s="13"/>
      <c r="C123" s="12">
        <f t="shared" ref="C123:F123" si="36">SUM(C114:C122)</f>
        <v>12185000</v>
      </c>
      <c r="D123" s="12">
        <f t="shared" si="36"/>
        <v>2799100</v>
      </c>
      <c r="E123" s="12">
        <f t="shared" si="36"/>
        <v>9327500</v>
      </c>
      <c r="F123" s="12">
        <f t="shared" si="36"/>
        <v>58400</v>
      </c>
      <c r="G123" s="27"/>
      <c r="H123" s="12">
        <f t="shared" ref="H123:AB123" si="37">SUM(H114:H122)</f>
        <v>1431200</v>
      </c>
      <c r="I123" s="276">
        <f>SUM(I114:I122)</f>
        <v>121378</v>
      </c>
      <c r="J123" s="276">
        <f>SUM(J114:J122)</f>
        <v>1552578</v>
      </c>
      <c r="K123" s="27"/>
      <c r="L123" s="12">
        <f t="shared" si="37"/>
        <v>57439966</v>
      </c>
      <c r="M123" s="12">
        <f t="shared" si="37"/>
        <v>431041</v>
      </c>
      <c r="N123" s="12">
        <f t="shared" si="37"/>
        <v>57871007</v>
      </c>
      <c r="O123" s="27"/>
      <c r="P123" s="12">
        <f t="shared" si="37"/>
        <v>3852763</v>
      </c>
      <c r="Q123" s="12">
        <f>SUM(Q114:Q122)</f>
        <v>83088</v>
      </c>
      <c r="R123" s="276">
        <f>SUM(R114:R122)</f>
        <v>3935851</v>
      </c>
      <c r="S123" s="27"/>
      <c r="T123" s="12">
        <f t="shared" si="37"/>
        <v>12083405</v>
      </c>
      <c r="U123" s="276">
        <f>SUM(U114:U122)</f>
        <v>1209183</v>
      </c>
      <c r="V123" s="276">
        <f>SUM(V114:V122)</f>
        <v>13292588</v>
      </c>
      <c r="W123" s="27"/>
      <c r="X123" s="12">
        <f t="shared" si="37"/>
        <v>4574738</v>
      </c>
      <c r="Y123" s="277">
        <f>SUM(Y114:Y122)</f>
        <v>252016</v>
      </c>
      <c r="Z123" s="276">
        <f>SUM(Z114:Z122)</f>
        <v>4826754</v>
      </c>
      <c r="AA123" s="27"/>
      <c r="AB123" s="12">
        <f t="shared" si="37"/>
        <v>0</v>
      </c>
      <c r="AC123" s="12">
        <f t="shared" ref="AC123" si="38">SUM(AC114:AC122)</f>
        <v>0</v>
      </c>
      <c r="AD123" s="276">
        <f>SUM(AD114:AD122)</f>
        <v>0</v>
      </c>
      <c r="AU123" s="12">
        <f>SUM(AU114:AU122)</f>
        <v>0</v>
      </c>
    </row>
    <row r="124" spans="1:47" s="7" customFormat="1" ht="15" customHeight="1" outlineLevel="1">
      <c r="A124" s="1">
        <v>6100</v>
      </c>
      <c r="B124" s="10" t="s">
        <v>110</v>
      </c>
      <c r="C124" s="11"/>
      <c r="D124" s="12"/>
      <c r="E124" s="12"/>
      <c r="F124" s="12"/>
      <c r="G124" s="27"/>
      <c r="H124" s="12"/>
      <c r="I124" s="12"/>
      <c r="J124" s="12">
        <f t="shared" si="16"/>
        <v>0</v>
      </c>
      <c r="K124" s="27"/>
      <c r="L124" s="12"/>
      <c r="M124" s="12" t="s">
        <v>445</v>
      </c>
      <c r="N124" s="12"/>
      <c r="O124" s="27"/>
      <c r="P124" s="12">
        <v>0</v>
      </c>
      <c r="Q124" s="12"/>
      <c r="R124" s="12">
        <f t="shared" si="18"/>
        <v>0</v>
      </c>
      <c r="S124" s="27"/>
      <c r="T124" s="12">
        <v>0</v>
      </c>
      <c r="U124" s="12">
        <v>0</v>
      </c>
      <c r="V124" s="12">
        <f t="shared" si="19"/>
        <v>0</v>
      </c>
      <c r="W124" s="27"/>
      <c r="X124" s="12">
        <v>0</v>
      </c>
      <c r="Y124" s="277">
        <v>0</v>
      </c>
      <c r="Z124" s="277">
        <f t="shared" si="20"/>
        <v>0</v>
      </c>
      <c r="AA124" s="27"/>
      <c r="AB124" s="12"/>
      <c r="AC124" s="12"/>
      <c r="AD124" s="277"/>
      <c r="AU124" s="12"/>
    </row>
    <row r="125" spans="1:47" s="7" customFormat="1" ht="15" customHeight="1" outlineLevel="1">
      <c r="A125" s="1">
        <v>6101</v>
      </c>
      <c r="B125" s="14" t="s">
        <v>111</v>
      </c>
      <c r="C125" s="11">
        <v>669600</v>
      </c>
      <c r="D125" s="12">
        <v>104200</v>
      </c>
      <c r="E125" s="12">
        <v>561800</v>
      </c>
      <c r="F125" s="12">
        <v>3600</v>
      </c>
      <c r="G125" s="27"/>
      <c r="H125" s="12">
        <v>168500</v>
      </c>
      <c r="I125" s="12">
        <v>14048</v>
      </c>
      <c r="J125" s="12">
        <f t="shared" si="16"/>
        <v>182548</v>
      </c>
      <c r="K125" s="27"/>
      <c r="L125" s="12">
        <v>1502238</v>
      </c>
      <c r="M125" s="12">
        <v>10272</v>
      </c>
      <c r="N125" s="12">
        <f t="shared" si="17"/>
        <v>1512510</v>
      </c>
      <c r="O125" s="27"/>
      <c r="P125" s="12">
        <v>30279</v>
      </c>
      <c r="Q125" s="12">
        <v>0</v>
      </c>
      <c r="R125" s="12">
        <f t="shared" si="18"/>
        <v>30279</v>
      </c>
      <c r="S125" s="27"/>
      <c r="T125" s="12">
        <v>743213</v>
      </c>
      <c r="U125" s="12">
        <v>74332</v>
      </c>
      <c r="V125" s="12">
        <f t="shared" si="19"/>
        <v>817545</v>
      </c>
      <c r="W125" s="27"/>
      <c r="X125" s="12">
        <v>177380</v>
      </c>
      <c r="Y125" s="277">
        <v>16408</v>
      </c>
      <c r="Z125" s="277">
        <f t="shared" si="20"/>
        <v>193788</v>
      </c>
      <c r="AA125" s="27"/>
      <c r="AB125" s="12"/>
      <c r="AC125" s="12"/>
      <c r="AD125" s="277"/>
      <c r="AU125" s="12"/>
    </row>
    <row r="126" spans="1:47" s="7" customFormat="1" ht="15" customHeight="1" outlineLevel="1">
      <c r="A126" s="1">
        <v>6102</v>
      </c>
      <c r="B126" s="14" t="s">
        <v>112</v>
      </c>
      <c r="C126" s="11">
        <v>773900</v>
      </c>
      <c r="D126" s="12">
        <v>112400</v>
      </c>
      <c r="E126" s="12">
        <v>657300</v>
      </c>
      <c r="F126" s="12">
        <v>4200</v>
      </c>
      <c r="G126" s="27"/>
      <c r="H126" s="12">
        <v>152514</v>
      </c>
      <c r="I126" s="12">
        <v>13668</v>
      </c>
      <c r="J126" s="12">
        <f t="shared" si="16"/>
        <v>166182</v>
      </c>
      <c r="K126" s="27"/>
      <c r="L126" s="12">
        <v>2073883</v>
      </c>
      <c r="M126" s="12">
        <v>15940</v>
      </c>
      <c r="N126" s="12">
        <f t="shared" si="17"/>
        <v>2089823</v>
      </c>
      <c r="O126" s="27"/>
      <c r="P126" s="12">
        <v>108122</v>
      </c>
      <c r="Q126" s="12">
        <v>1341</v>
      </c>
      <c r="R126" s="12">
        <f t="shared" si="18"/>
        <v>109463</v>
      </c>
      <c r="S126" s="27"/>
      <c r="T126" s="12">
        <v>655840</v>
      </c>
      <c r="U126" s="12">
        <v>65580</v>
      </c>
      <c r="V126" s="12">
        <f t="shared" si="19"/>
        <v>721420</v>
      </c>
      <c r="W126" s="27"/>
      <c r="X126" s="12">
        <v>164710</v>
      </c>
      <c r="Y126" s="277">
        <v>15236</v>
      </c>
      <c r="Z126" s="277">
        <f t="shared" si="20"/>
        <v>179946</v>
      </c>
      <c r="AA126" s="27"/>
      <c r="AB126" s="12"/>
      <c r="AC126" s="12"/>
      <c r="AD126" s="277"/>
      <c r="AU126" s="12"/>
    </row>
    <row r="127" spans="1:47" s="7" customFormat="1" ht="15" customHeight="1" outlineLevel="1">
      <c r="A127" s="1">
        <v>6103</v>
      </c>
      <c r="B127" s="14" t="s">
        <v>113</v>
      </c>
      <c r="C127" s="11">
        <v>2789800</v>
      </c>
      <c r="D127" s="12">
        <v>673800</v>
      </c>
      <c r="E127" s="12">
        <v>2102500</v>
      </c>
      <c r="F127" s="12">
        <v>13500</v>
      </c>
      <c r="G127" s="27"/>
      <c r="H127" s="12">
        <v>347804</v>
      </c>
      <c r="I127" s="12">
        <v>28734</v>
      </c>
      <c r="J127" s="12">
        <f t="shared" si="16"/>
        <v>376538</v>
      </c>
      <c r="K127" s="27"/>
      <c r="L127" s="12">
        <v>21334508</v>
      </c>
      <c r="M127" s="12">
        <v>148106</v>
      </c>
      <c r="N127" s="12">
        <f t="shared" si="17"/>
        <v>21482614</v>
      </c>
      <c r="O127" s="27"/>
      <c r="P127" s="12">
        <v>2531172</v>
      </c>
      <c r="Q127" s="12">
        <v>84238</v>
      </c>
      <c r="R127" s="12">
        <f t="shared" si="18"/>
        <v>2615410</v>
      </c>
      <c r="S127" s="27"/>
      <c r="T127" s="12">
        <v>6825027</v>
      </c>
      <c r="U127" s="12">
        <v>684294</v>
      </c>
      <c r="V127" s="12">
        <f t="shared" si="19"/>
        <v>7509321</v>
      </c>
      <c r="W127" s="27"/>
      <c r="X127" s="12">
        <v>2495180</v>
      </c>
      <c r="Y127" s="277">
        <v>112584</v>
      </c>
      <c r="Z127" s="277">
        <f t="shared" si="20"/>
        <v>2607764</v>
      </c>
      <c r="AA127" s="27"/>
      <c r="AB127" s="12"/>
      <c r="AC127" s="12"/>
      <c r="AD127" s="277"/>
      <c r="AU127" s="12"/>
    </row>
    <row r="128" spans="1:47" s="7" customFormat="1" ht="15" customHeight="1" outlineLevel="1">
      <c r="A128" s="1">
        <v>6104</v>
      </c>
      <c r="B128" s="14" t="s">
        <v>114</v>
      </c>
      <c r="C128" s="11">
        <v>1438100</v>
      </c>
      <c r="D128" s="12">
        <v>288600</v>
      </c>
      <c r="E128" s="12">
        <v>1142400</v>
      </c>
      <c r="F128" s="12">
        <v>7100</v>
      </c>
      <c r="G128" s="27"/>
      <c r="H128" s="12">
        <v>218574</v>
      </c>
      <c r="I128" s="12">
        <v>18528</v>
      </c>
      <c r="J128" s="12">
        <f t="shared" si="16"/>
        <v>237102</v>
      </c>
      <c r="K128" s="27"/>
      <c r="L128" s="12">
        <v>12206898</v>
      </c>
      <c r="M128" s="12">
        <v>85773</v>
      </c>
      <c r="N128" s="12">
        <f t="shared" si="17"/>
        <v>12292671</v>
      </c>
      <c r="O128" s="27"/>
      <c r="P128" s="12">
        <v>706290</v>
      </c>
      <c r="Q128" s="12">
        <v>19924</v>
      </c>
      <c r="R128" s="12">
        <f t="shared" si="18"/>
        <v>726214</v>
      </c>
      <c r="S128" s="27"/>
      <c r="T128" s="12">
        <v>1726188</v>
      </c>
      <c r="U128" s="12">
        <v>173452</v>
      </c>
      <c r="V128" s="12">
        <f t="shared" si="19"/>
        <v>1899640</v>
      </c>
      <c r="W128" s="27"/>
      <c r="X128" s="12">
        <v>291410</v>
      </c>
      <c r="Y128" s="277">
        <v>26956</v>
      </c>
      <c r="Z128" s="277">
        <f t="shared" si="20"/>
        <v>318366</v>
      </c>
      <c r="AA128" s="27"/>
      <c r="AB128" s="12"/>
      <c r="AC128" s="12"/>
      <c r="AD128" s="277"/>
      <c r="AU128" s="12"/>
    </row>
    <row r="129" spans="1:47" s="7" customFormat="1" ht="15" customHeight="1" outlineLevel="1">
      <c r="A129" s="1">
        <v>6105</v>
      </c>
      <c r="B129" s="14" t="s">
        <v>115</v>
      </c>
      <c r="C129" s="11">
        <v>1509300</v>
      </c>
      <c r="D129" s="12">
        <v>307800</v>
      </c>
      <c r="E129" s="12">
        <v>1194100</v>
      </c>
      <c r="F129" s="12">
        <v>7400</v>
      </c>
      <c r="G129" s="27"/>
      <c r="H129" s="12">
        <v>197453</v>
      </c>
      <c r="I129" s="12">
        <v>15511</v>
      </c>
      <c r="J129" s="12">
        <f t="shared" si="16"/>
        <v>212964</v>
      </c>
      <c r="K129" s="27"/>
      <c r="L129" s="12">
        <v>12175067</v>
      </c>
      <c r="M129" s="12">
        <v>91676</v>
      </c>
      <c r="N129" s="12">
        <f t="shared" si="17"/>
        <v>12266743</v>
      </c>
      <c r="O129" s="27"/>
      <c r="P129" s="12">
        <v>805422</v>
      </c>
      <c r="Q129" s="12">
        <v>17685</v>
      </c>
      <c r="R129" s="12">
        <f t="shared" si="18"/>
        <v>823107</v>
      </c>
      <c r="S129" s="27"/>
      <c r="T129" s="12">
        <v>1625451</v>
      </c>
      <c r="U129" s="12">
        <v>162584</v>
      </c>
      <c r="V129" s="12">
        <f t="shared" si="19"/>
        <v>1788035</v>
      </c>
      <c r="W129" s="27"/>
      <c r="X129" s="12">
        <v>494130</v>
      </c>
      <c r="Y129" s="277">
        <v>45708</v>
      </c>
      <c r="Z129" s="277">
        <f t="shared" si="20"/>
        <v>539838</v>
      </c>
      <c r="AA129" s="27"/>
      <c r="AB129" s="12"/>
      <c r="AC129" s="12"/>
      <c r="AD129" s="277"/>
      <c r="AU129" s="12"/>
    </row>
    <row r="130" spans="1:47" s="7" customFormat="1" ht="15" customHeight="1" outlineLevel="1">
      <c r="A130" s="1">
        <v>6106</v>
      </c>
      <c r="B130" s="14" t="s">
        <v>116</v>
      </c>
      <c r="C130" s="11">
        <v>1982600</v>
      </c>
      <c r="D130" s="12">
        <v>462100</v>
      </c>
      <c r="E130" s="12">
        <v>1510700</v>
      </c>
      <c r="F130" s="12">
        <v>9800</v>
      </c>
      <c r="G130" s="27"/>
      <c r="H130" s="12">
        <v>214394</v>
      </c>
      <c r="I130" s="12">
        <v>16618</v>
      </c>
      <c r="J130" s="12">
        <f t="shared" si="16"/>
        <v>231012</v>
      </c>
      <c r="K130" s="27"/>
      <c r="L130" s="12">
        <v>14062658</v>
      </c>
      <c r="M130" s="12">
        <v>108704</v>
      </c>
      <c r="N130" s="12">
        <f t="shared" si="17"/>
        <v>14171362</v>
      </c>
      <c r="O130" s="27"/>
      <c r="P130" s="12">
        <v>1362203</v>
      </c>
      <c r="Q130" s="12">
        <v>36131</v>
      </c>
      <c r="R130" s="12">
        <f t="shared" si="18"/>
        <v>1398334</v>
      </c>
      <c r="S130" s="27"/>
      <c r="T130" s="12">
        <v>1966716</v>
      </c>
      <c r="U130" s="12">
        <v>196689</v>
      </c>
      <c r="V130" s="12">
        <f t="shared" si="19"/>
        <v>2163405</v>
      </c>
      <c r="W130" s="27"/>
      <c r="X130" s="12">
        <v>1085352</v>
      </c>
      <c r="Y130" s="277">
        <v>64280</v>
      </c>
      <c r="Z130" s="277">
        <f t="shared" si="20"/>
        <v>1149632</v>
      </c>
      <c r="AA130" s="27"/>
      <c r="AB130" s="12"/>
      <c r="AC130" s="12"/>
      <c r="AD130" s="277"/>
      <c r="AU130" s="12"/>
    </row>
    <row r="131" spans="1:47" s="7" customFormat="1" ht="15" customHeight="1" outlineLevel="1">
      <c r="A131" s="1">
        <v>6107</v>
      </c>
      <c r="B131" s="14" t="s">
        <v>117</v>
      </c>
      <c r="C131" s="11">
        <v>924200</v>
      </c>
      <c r="D131" s="12">
        <v>233700</v>
      </c>
      <c r="E131" s="12">
        <v>686100</v>
      </c>
      <c r="F131" s="12">
        <v>4400</v>
      </c>
      <c r="G131" s="27"/>
      <c r="H131" s="12">
        <v>156316</v>
      </c>
      <c r="I131" s="12">
        <v>13228</v>
      </c>
      <c r="J131" s="12">
        <f t="shared" si="16"/>
        <v>169544</v>
      </c>
      <c r="K131" s="27"/>
      <c r="L131" s="12">
        <v>3871354</v>
      </c>
      <c r="M131" s="12">
        <v>29545</v>
      </c>
      <c r="N131" s="12">
        <f t="shared" si="17"/>
        <v>3900899</v>
      </c>
      <c r="O131" s="27"/>
      <c r="P131" s="12">
        <v>216588</v>
      </c>
      <c r="Q131" s="12">
        <v>4023</v>
      </c>
      <c r="R131" s="12">
        <f t="shared" si="18"/>
        <v>220611</v>
      </c>
      <c r="S131" s="27"/>
      <c r="T131" s="12">
        <v>769293</v>
      </c>
      <c r="U131" s="12">
        <v>76932</v>
      </c>
      <c r="V131" s="12">
        <f t="shared" si="19"/>
        <v>846225</v>
      </c>
      <c r="W131" s="27"/>
      <c r="X131" s="12">
        <v>190050</v>
      </c>
      <c r="Y131" s="277">
        <v>17580</v>
      </c>
      <c r="Z131" s="277">
        <f t="shared" si="20"/>
        <v>207630</v>
      </c>
      <c r="AA131" s="27"/>
      <c r="AB131" s="12"/>
      <c r="AC131" s="12"/>
      <c r="AD131" s="277"/>
      <c r="AU131" s="12"/>
    </row>
    <row r="132" spans="1:47" s="7" customFormat="1" ht="15" customHeight="1" outlineLevel="1">
      <c r="A132" s="1">
        <v>6108</v>
      </c>
      <c r="B132" s="14" t="s">
        <v>118</v>
      </c>
      <c r="C132" s="11">
        <v>895800</v>
      </c>
      <c r="D132" s="12">
        <v>200900</v>
      </c>
      <c r="E132" s="12">
        <v>690600</v>
      </c>
      <c r="F132" s="12">
        <v>4300</v>
      </c>
      <c r="G132" s="27"/>
      <c r="H132" s="12">
        <v>122024</v>
      </c>
      <c r="I132" s="12">
        <v>10646</v>
      </c>
      <c r="J132" s="12">
        <f t="shared" si="16"/>
        <v>132670</v>
      </c>
      <c r="K132" s="27"/>
      <c r="L132" s="12">
        <v>5551580</v>
      </c>
      <c r="M132" s="12">
        <v>38615</v>
      </c>
      <c r="N132" s="12">
        <f t="shared" si="17"/>
        <v>5590195</v>
      </c>
      <c r="O132" s="27"/>
      <c r="P132" s="12">
        <v>223875</v>
      </c>
      <c r="Q132" s="12">
        <v>1921</v>
      </c>
      <c r="R132" s="12">
        <f t="shared" si="18"/>
        <v>225796</v>
      </c>
      <c r="S132" s="27"/>
      <c r="T132" s="12">
        <v>95779</v>
      </c>
      <c r="U132" s="12">
        <v>9576</v>
      </c>
      <c r="V132" s="12">
        <f t="shared" si="19"/>
        <v>105355</v>
      </c>
      <c r="W132" s="27"/>
      <c r="X132" s="12">
        <v>190050</v>
      </c>
      <c r="Y132" s="277">
        <v>17580</v>
      </c>
      <c r="Z132" s="277">
        <f t="shared" si="20"/>
        <v>207630</v>
      </c>
      <c r="AA132" s="27"/>
      <c r="AB132" s="12"/>
      <c r="AC132" s="12"/>
      <c r="AD132" s="277"/>
      <c r="AU132" s="12"/>
    </row>
    <row r="133" spans="1:47" s="7" customFormat="1" ht="15" customHeight="1" outlineLevel="1">
      <c r="A133" s="1">
        <v>6195</v>
      </c>
      <c r="B133" s="13"/>
      <c r="C133" s="12">
        <f t="shared" ref="C133:F133" si="39">SUM(C125:C132)</f>
        <v>10983300</v>
      </c>
      <c r="D133" s="12">
        <f t="shared" si="39"/>
        <v>2383500</v>
      </c>
      <c r="E133" s="12">
        <f t="shared" si="39"/>
        <v>8545500</v>
      </c>
      <c r="F133" s="12">
        <f t="shared" si="39"/>
        <v>54300</v>
      </c>
      <c r="G133" s="27"/>
      <c r="H133" s="12">
        <f t="shared" ref="H133:AB133" si="40">SUM(H125:H132)</f>
        <v>1577579</v>
      </c>
      <c r="I133" s="276">
        <f>SUM(I125:I132)</f>
        <v>130981</v>
      </c>
      <c r="J133" s="276">
        <f>SUM(J125:J132)</f>
        <v>1708560</v>
      </c>
      <c r="K133" s="27"/>
      <c r="L133" s="12">
        <f t="shared" si="40"/>
        <v>72778186</v>
      </c>
      <c r="M133" s="12">
        <f t="shared" si="40"/>
        <v>528631</v>
      </c>
      <c r="N133" s="12">
        <f t="shared" si="40"/>
        <v>73306817</v>
      </c>
      <c r="O133" s="27"/>
      <c r="P133" s="12">
        <f t="shared" si="40"/>
        <v>5983951</v>
      </c>
      <c r="Q133" s="12">
        <f>SUM(Q125:Q132)</f>
        <v>165263</v>
      </c>
      <c r="R133" s="276">
        <f>SUM(R125:R132)</f>
        <v>6149214</v>
      </c>
      <c r="S133" s="27"/>
      <c r="T133" s="12">
        <f t="shared" si="40"/>
        <v>14407507</v>
      </c>
      <c r="U133" s="276">
        <f>SUM(U125:U132)</f>
        <v>1443439</v>
      </c>
      <c r="V133" s="276">
        <f>SUM(V125:V132)</f>
        <v>15850946</v>
      </c>
      <c r="W133" s="27"/>
      <c r="X133" s="12">
        <f t="shared" si="40"/>
        <v>5088262</v>
      </c>
      <c r="Y133" s="277">
        <f>SUM(Y125:Y132)</f>
        <v>316332</v>
      </c>
      <c r="Z133" s="276">
        <f>SUM(Z125:Z132)</f>
        <v>5404594</v>
      </c>
      <c r="AA133" s="27"/>
      <c r="AB133" s="12">
        <f t="shared" si="40"/>
        <v>0</v>
      </c>
      <c r="AC133" s="12">
        <f t="shared" ref="AC133" si="41">SUM(AC125:AC132)</f>
        <v>0</v>
      </c>
      <c r="AD133" s="276">
        <f>SUM(AD125:AD132)</f>
        <v>0</v>
      </c>
      <c r="AU133" s="12">
        <f>SUM(AU125:AU132)</f>
        <v>0</v>
      </c>
    </row>
    <row r="134" spans="1:47" s="7" customFormat="1" ht="15" customHeight="1" outlineLevel="1">
      <c r="A134" s="1">
        <v>6200</v>
      </c>
      <c r="B134" s="14" t="s">
        <v>119</v>
      </c>
      <c r="C134" s="11"/>
      <c r="D134" s="12"/>
      <c r="E134" s="12"/>
      <c r="F134" s="12"/>
      <c r="G134" s="27"/>
      <c r="H134" s="12"/>
      <c r="I134" s="12"/>
      <c r="J134" s="12">
        <f t="shared" si="16"/>
        <v>0</v>
      </c>
      <c r="K134" s="27"/>
      <c r="L134" s="12"/>
      <c r="M134" s="12" t="s">
        <v>445</v>
      </c>
      <c r="N134" s="12"/>
      <c r="O134" s="27"/>
      <c r="P134" s="12">
        <v>0</v>
      </c>
      <c r="Q134" s="12"/>
      <c r="R134" s="12">
        <f t="shared" si="18"/>
        <v>0</v>
      </c>
      <c r="S134" s="27"/>
      <c r="T134" s="12">
        <v>0</v>
      </c>
      <c r="U134" s="12">
        <v>0</v>
      </c>
      <c r="V134" s="12">
        <f t="shared" si="19"/>
        <v>0</v>
      </c>
      <c r="W134" s="27"/>
      <c r="X134" s="12">
        <v>0</v>
      </c>
      <c r="Y134" s="277">
        <v>0</v>
      </c>
      <c r="Z134" s="277">
        <f t="shared" si="20"/>
        <v>0</v>
      </c>
      <c r="AA134" s="27"/>
      <c r="AB134" s="12"/>
      <c r="AC134" s="12"/>
      <c r="AD134" s="277"/>
      <c r="AU134" s="12"/>
    </row>
    <row r="135" spans="1:47" s="7" customFormat="1" ht="15" customHeight="1" outlineLevel="1">
      <c r="A135" s="1">
        <v>6201</v>
      </c>
      <c r="B135" s="10" t="s">
        <v>120</v>
      </c>
      <c r="C135" s="11">
        <v>1404400</v>
      </c>
      <c r="D135" s="12">
        <v>267600</v>
      </c>
      <c r="E135" s="12">
        <v>1129700</v>
      </c>
      <c r="F135" s="12">
        <v>7100</v>
      </c>
      <c r="G135" s="27"/>
      <c r="H135" s="12">
        <v>178434</v>
      </c>
      <c r="I135" s="12">
        <v>14868</v>
      </c>
      <c r="J135" s="12">
        <f t="shared" si="16"/>
        <v>193302</v>
      </c>
      <c r="K135" s="27"/>
      <c r="L135" s="12">
        <v>9252902</v>
      </c>
      <c r="M135" s="12">
        <v>65693</v>
      </c>
      <c r="N135" s="12">
        <f t="shared" si="17"/>
        <v>9318595</v>
      </c>
      <c r="O135" s="27"/>
      <c r="P135" s="12">
        <v>997482</v>
      </c>
      <c r="Q135" s="12">
        <v>34376</v>
      </c>
      <c r="R135" s="12">
        <f t="shared" si="18"/>
        <v>1031858</v>
      </c>
      <c r="S135" s="27"/>
      <c r="T135" s="12">
        <v>5068743</v>
      </c>
      <c r="U135" s="12">
        <v>507334</v>
      </c>
      <c r="V135" s="12">
        <f t="shared" si="19"/>
        <v>5576077</v>
      </c>
      <c r="W135" s="27"/>
      <c r="X135" s="12">
        <v>240730</v>
      </c>
      <c r="Y135" s="277">
        <v>22268</v>
      </c>
      <c r="Z135" s="277">
        <f t="shared" si="20"/>
        <v>262998</v>
      </c>
      <c r="AA135" s="27"/>
      <c r="AB135" s="12"/>
      <c r="AC135" s="12"/>
      <c r="AD135" s="277"/>
      <c r="AU135" s="12"/>
    </row>
    <row r="136" spans="1:47" s="7" customFormat="1" ht="15" customHeight="1" outlineLevel="1">
      <c r="A136" s="1">
        <v>6202</v>
      </c>
      <c r="B136" s="10" t="s">
        <v>121</v>
      </c>
      <c r="C136" s="11">
        <v>1071600</v>
      </c>
      <c r="D136" s="12">
        <v>296900</v>
      </c>
      <c r="E136" s="12">
        <v>769800</v>
      </c>
      <c r="F136" s="12">
        <v>4900</v>
      </c>
      <c r="G136" s="27"/>
      <c r="H136" s="12">
        <v>161047</v>
      </c>
      <c r="I136" s="12">
        <v>14103</v>
      </c>
      <c r="J136" s="12">
        <f t="shared" ref="J136:J199" si="42">+H136+I136</f>
        <v>175150</v>
      </c>
      <c r="K136" s="27"/>
      <c r="L136" s="12">
        <v>3769354</v>
      </c>
      <c r="M136" s="12">
        <v>34260</v>
      </c>
      <c r="N136" s="12">
        <f t="shared" ref="N136:N199" si="43">+L136+M136</f>
        <v>3803614</v>
      </c>
      <c r="O136" s="27"/>
      <c r="P136" s="12">
        <v>241651</v>
      </c>
      <c r="Q136" s="12">
        <v>1341</v>
      </c>
      <c r="R136" s="12">
        <f t="shared" ref="R136:R199" si="44">+P136+Q136</f>
        <v>242992</v>
      </c>
      <c r="S136" s="27"/>
      <c r="T136" s="12">
        <v>945646</v>
      </c>
      <c r="U136" s="12">
        <v>94572</v>
      </c>
      <c r="V136" s="12">
        <f t="shared" ref="V136:V199" si="45">+T136+U136</f>
        <v>1040218</v>
      </c>
      <c r="W136" s="27"/>
      <c r="X136" s="12">
        <v>291410</v>
      </c>
      <c r="Y136" s="277">
        <v>26956</v>
      </c>
      <c r="Z136" s="277">
        <f t="shared" ref="Z136:Z199" si="46">+X136+Y136</f>
        <v>318366</v>
      </c>
      <c r="AA136" s="27"/>
      <c r="AB136" s="12"/>
      <c r="AC136" s="12"/>
      <c r="AD136" s="277"/>
      <c r="AU136" s="12"/>
    </row>
    <row r="137" spans="1:47" s="7" customFormat="1" ht="15" customHeight="1" outlineLevel="1">
      <c r="A137" s="1">
        <v>6203</v>
      </c>
      <c r="B137" s="10" t="s">
        <v>122</v>
      </c>
      <c r="C137" s="11">
        <v>829100</v>
      </c>
      <c r="D137" s="12">
        <v>200900</v>
      </c>
      <c r="E137" s="12">
        <v>624200</v>
      </c>
      <c r="F137" s="12">
        <v>4000</v>
      </c>
      <c r="G137" s="27"/>
      <c r="H137" s="12">
        <v>148591</v>
      </c>
      <c r="I137" s="12">
        <v>13393</v>
      </c>
      <c r="J137" s="12">
        <f t="shared" si="42"/>
        <v>161984</v>
      </c>
      <c r="K137" s="27"/>
      <c r="L137" s="12">
        <v>2567760</v>
      </c>
      <c r="M137" s="12">
        <v>21404</v>
      </c>
      <c r="N137" s="12">
        <f t="shared" si="43"/>
        <v>2589164</v>
      </c>
      <c r="O137" s="27"/>
      <c r="P137" s="12">
        <v>101825</v>
      </c>
      <c r="Q137" s="12">
        <v>1341</v>
      </c>
      <c r="R137" s="12">
        <f t="shared" si="44"/>
        <v>103166</v>
      </c>
      <c r="S137" s="27"/>
      <c r="T137" s="12">
        <v>223002</v>
      </c>
      <c r="U137" s="12">
        <v>22308</v>
      </c>
      <c r="V137" s="12">
        <f t="shared" si="45"/>
        <v>245310</v>
      </c>
      <c r="W137" s="27"/>
      <c r="X137" s="12">
        <v>164710</v>
      </c>
      <c r="Y137" s="277">
        <v>15236</v>
      </c>
      <c r="Z137" s="277">
        <f t="shared" si="46"/>
        <v>179946</v>
      </c>
      <c r="AA137" s="27"/>
      <c r="AB137" s="12"/>
      <c r="AC137" s="12"/>
      <c r="AD137" s="277"/>
      <c r="AU137" s="12"/>
    </row>
    <row r="138" spans="1:47" s="7" customFormat="1" ht="15" customHeight="1" outlineLevel="1">
      <c r="A138" s="1">
        <v>6204</v>
      </c>
      <c r="B138" s="10" t="s">
        <v>123</v>
      </c>
      <c r="C138" s="11">
        <v>1040400</v>
      </c>
      <c r="D138" s="12">
        <v>253100</v>
      </c>
      <c r="E138" s="12">
        <v>782500</v>
      </c>
      <c r="F138" s="12">
        <v>4800</v>
      </c>
      <c r="G138" s="27"/>
      <c r="H138" s="12">
        <v>160184</v>
      </c>
      <c r="I138" s="12">
        <v>13362</v>
      </c>
      <c r="J138" s="12">
        <f t="shared" si="42"/>
        <v>173546</v>
      </c>
      <c r="K138" s="27"/>
      <c r="L138" s="12">
        <v>5302348</v>
      </c>
      <c r="M138" s="12">
        <v>43567</v>
      </c>
      <c r="N138" s="12">
        <f t="shared" si="43"/>
        <v>5345915</v>
      </c>
      <c r="O138" s="27"/>
      <c r="P138" s="12">
        <v>227224</v>
      </c>
      <c r="Q138" s="12">
        <v>3030</v>
      </c>
      <c r="R138" s="12">
        <f t="shared" si="44"/>
        <v>230254</v>
      </c>
      <c r="S138" s="27"/>
      <c r="T138" s="12">
        <v>840992</v>
      </c>
      <c r="U138" s="12">
        <v>84096</v>
      </c>
      <c r="V138" s="12">
        <f t="shared" si="45"/>
        <v>925088</v>
      </c>
      <c r="W138" s="27"/>
      <c r="X138" s="12">
        <v>190050</v>
      </c>
      <c r="Y138" s="277">
        <v>17580</v>
      </c>
      <c r="Z138" s="277">
        <f t="shared" si="46"/>
        <v>207630</v>
      </c>
      <c r="AA138" s="27"/>
      <c r="AB138" s="12"/>
      <c r="AC138" s="12"/>
      <c r="AD138" s="277"/>
      <c r="AU138" s="12"/>
    </row>
    <row r="139" spans="1:47" s="7" customFormat="1" ht="15" customHeight="1" outlineLevel="1">
      <c r="A139" s="1">
        <v>6205</v>
      </c>
      <c r="B139" s="10" t="s">
        <v>124</v>
      </c>
      <c r="C139" s="11">
        <v>915900</v>
      </c>
      <c r="D139" s="12">
        <v>165300</v>
      </c>
      <c r="E139" s="12">
        <v>745900</v>
      </c>
      <c r="F139" s="12">
        <v>4700</v>
      </c>
      <c r="G139" s="27"/>
      <c r="H139" s="12">
        <v>152006</v>
      </c>
      <c r="I139" s="12">
        <v>13448</v>
      </c>
      <c r="J139" s="12">
        <f t="shared" si="42"/>
        <v>165454</v>
      </c>
      <c r="K139" s="27"/>
      <c r="L139" s="12">
        <v>4195120</v>
      </c>
      <c r="M139" s="12">
        <v>27525</v>
      </c>
      <c r="N139" s="12">
        <f t="shared" si="43"/>
        <v>4222645</v>
      </c>
      <c r="O139" s="27"/>
      <c r="P139" s="12">
        <v>137213</v>
      </c>
      <c r="Q139" s="12">
        <v>1341</v>
      </c>
      <c r="R139" s="12">
        <f t="shared" si="44"/>
        <v>138554</v>
      </c>
      <c r="S139" s="27"/>
      <c r="T139" s="12">
        <v>470068</v>
      </c>
      <c r="U139" s="12">
        <v>47007</v>
      </c>
      <c r="V139" s="12">
        <f t="shared" si="45"/>
        <v>517075</v>
      </c>
      <c r="W139" s="27"/>
      <c r="X139" s="12">
        <v>152040</v>
      </c>
      <c r="Y139" s="277">
        <v>14064</v>
      </c>
      <c r="Z139" s="277">
        <f t="shared" si="46"/>
        <v>166104</v>
      </c>
      <c r="AA139" s="27"/>
      <c r="AB139" s="12"/>
      <c r="AC139" s="12"/>
      <c r="AD139" s="277"/>
      <c r="AU139" s="12"/>
    </row>
    <row r="140" spans="1:47" s="7" customFormat="1" ht="15" customHeight="1" outlineLevel="1">
      <c r="A140" s="1">
        <v>6206</v>
      </c>
      <c r="B140" s="10" t="s">
        <v>125</v>
      </c>
      <c r="C140" s="11">
        <v>771900</v>
      </c>
      <c r="D140" s="12">
        <v>239200</v>
      </c>
      <c r="E140" s="12">
        <v>529400</v>
      </c>
      <c r="F140" s="12">
        <v>3300</v>
      </c>
      <c r="G140" s="27"/>
      <c r="H140" s="12">
        <v>137925</v>
      </c>
      <c r="I140" s="12">
        <v>12047</v>
      </c>
      <c r="J140" s="12">
        <f t="shared" si="42"/>
        <v>149972</v>
      </c>
      <c r="K140" s="27"/>
      <c r="L140" s="12">
        <v>1136981</v>
      </c>
      <c r="M140" s="12">
        <v>6122</v>
      </c>
      <c r="N140" s="12">
        <f t="shared" si="43"/>
        <v>1143103</v>
      </c>
      <c r="O140" s="27"/>
      <c r="P140" s="12">
        <v>16467</v>
      </c>
      <c r="Q140" s="12">
        <v>0</v>
      </c>
      <c r="R140" s="12">
        <f t="shared" si="44"/>
        <v>16467</v>
      </c>
      <c r="S140" s="27"/>
      <c r="T140" s="12">
        <v>422837</v>
      </c>
      <c r="U140" s="12">
        <v>42738</v>
      </c>
      <c r="V140" s="12">
        <f t="shared" si="45"/>
        <v>465575</v>
      </c>
      <c r="W140" s="27"/>
      <c r="X140" s="12">
        <v>152040</v>
      </c>
      <c r="Y140" s="277">
        <v>14064</v>
      </c>
      <c r="Z140" s="277">
        <f t="shared" si="46"/>
        <v>166104</v>
      </c>
      <c r="AA140" s="27"/>
      <c r="AB140" s="12"/>
      <c r="AC140" s="12"/>
      <c r="AD140" s="277"/>
      <c r="AU140" s="12"/>
    </row>
    <row r="141" spans="1:47" s="7" customFormat="1" ht="15" customHeight="1" outlineLevel="1">
      <c r="A141" s="1">
        <v>6207</v>
      </c>
      <c r="B141" s="10" t="s">
        <v>126</v>
      </c>
      <c r="C141" s="11">
        <v>1680700</v>
      </c>
      <c r="D141" s="12">
        <v>232800</v>
      </c>
      <c r="E141" s="12">
        <v>1438700</v>
      </c>
      <c r="F141" s="12">
        <v>9200</v>
      </c>
      <c r="G141" s="27"/>
      <c r="H141" s="12">
        <v>192546</v>
      </c>
      <c r="I141" s="12">
        <v>16522</v>
      </c>
      <c r="J141" s="12">
        <f t="shared" si="42"/>
        <v>209068</v>
      </c>
      <c r="K141" s="27"/>
      <c r="L141" s="12">
        <v>12249677</v>
      </c>
      <c r="M141" s="12">
        <v>88515</v>
      </c>
      <c r="N141" s="12">
        <f t="shared" si="43"/>
        <v>12338192</v>
      </c>
      <c r="O141" s="27"/>
      <c r="P141" s="12">
        <v>910164</v>
      </c>
      <c r="Q141" s="12">
        <v>27494</v>
      </c>
      <c r="R141" s="12">
        <f t="shared" si="44"/>
        <v>937658</v>
      </c>
      <c r="S141" s="27"/>
      <c r="T141" s="12">
        <v>5287450</v>
      </c>
      <c r="U141" s="12">
        <v>529788</v>
      </c>
      <c r="V141" s="12">
        <f t="shared" si="45"/>
        <v>5817238</v>
      </c>
      <c r="W141" s="27"/>
      <c r="X141" s="12">
        <v>405440</v>
      </c>
      <c r="Y141" s="277">
        <v>37504</v>
      </c>
      <c r="Z141" s="277">
        <f t="shared" si="46"/>
        <v>442944</v>
      </c>
      <c r="AA141" s="27"/>
      <c r="AB141" s="12"/>
      <c r="AC141" s="12"/>
      <c r="AD141" s="277"/>
      <c r="AU141" s="12"/>
    </row>
    <row r="142" spans="1:47" s="7" customFormat="1" ht="15" customHeight="1" outlineLevel="1">
      <c r="A142" s="1">
        <v>6208</v>
      </c>
      <c r="B142" s="10" t="s">
        <v>127</v>
      </c>
      <c r="C142" s="11">
        <v>725200</v>
      </c>
      <c r="D142" s="12">
        <v>128900</v>
      </c>
      <c r="E142" s="12">
        <v>592500</v>
      </c>
      <c r="F142" s="12">
        <v>3800</v>
      </c>
      <c r="G142" s="27"/>
      <c r="H142" s="12">
        <v>131555</v>
      </c>
      <c r="I142" s="12">
        <v>11827</v>
      </c>
      <c r="J142" s="12">
        <f t="shared" si="42"/>
        <v>143382</v>
      </c>
      <c r="K142" s="27"/>
      <c r="L142" s="12">
        <v>2262100</v>
      </c>
      <c r="M142" s="12">
        <v>16960</v>
      </c>
      <c r="N142" s="12">
        <f t="shared" si="43"/>
        <v>2279060</v>
      </c>
      <c r="O142" s="27"/>
      <c r="P142" s="12">
        <v>141934</v>
      </c>
      <c r="Q142" s="12">
        <v>2682</v>
      </c>
      <c r="R142" s="12">
        <f t="shared" si="44"/>
        <v>144616</v>
      </c>
      <c r="S142" s="27"/>
      <c r="T142" s="12">
        <v>112675</v>
      </c>
      <c r="U142" s="12">
        <v>11260</v>
      </c>
      <c r="V142" s="12">
        <f t="shared" si="45"/>
        <v>123935</v>
      </c>
      <c r="W142" s="27"/>
      <c r="X142" s="12">
        <v>139370</v>
      </c>
      <c r="Y142" s="277">
        <v>12892</v>
      </c>
      <c r="Z142" s="277">
        <f t="shared" si="46"/>
        <v>152262</v>
      </c>
      <c r="AA142" s="27"/>
      <c r="AB142" s="12"/>
      <c r="AC142" s="12"/>
      <c r="AD142" s="277"/>
      <c r="AU142" s="12"/>
    </row>
    <row r="143" spans="1:47" s="7" customFormat="1" ht="15" customHeight="1" outlineLevel="1">
      <c r="A143" s="1">
        <v>6209</v>
      </c>
      <c r="B143" s="10" t="s">
        <v>128</v>
      </c>
      <c r="C143" s="11">
        <v>2793900</v>
      </c>
      <c r="D143" s="12">
        <v>478500</v>
      </c>
      <c r="E143" s="12">
        <v>2300700</v>
      </c>
      <c r="F143" s="12">
        <v>14700</v>
      </c>
      <c r="G143" s="27"/>
      <c r="H143" s="12">
        <v>434598</v>
      </c>
      <c r="I143" s="12">
        <v>37514</v>
      </c>
      <c r="J143" s="12">
        <f t="shared" si="42"/>
        <v>472112</v>
      </c>
      <c r="K143" s="27"/>
      <c r="L143" s="12">
        <v>27179927</v>
      </c>
      <c r="M143" s="12">
        <v>206048</v>
      </c>
      <c r="N143" s="12">
        <f t="shared" si="43"/>
        <v>27385975</v>
      </c>
      <c r="O143" s="27"/>
      <c r="P143" s="12">
        <v>3451021</v>
      </c>
      <c r="Q143" s="12">
        <v>94152</v>
      </c>
      <c r="R143" s="12">
        <f t="shared" si="44"/>
        <v>3545173</v>
      </c>
      <c r="S143" s="27"/>
      <c r="T143" s="12">
        <v>5296738</v>
      </c>
      <c r="U143" s="12">
        <v>531177</v>
      </c>
      <c r="V143" s="12">
        <f t="shared" si="45"/>
        <v>5827915</v>
      </c>
      <c r="W143" s="27"/>
      <c r="X143" s="12">
        <v>1902442</v>
      </c>
      <c r="Y143" s="277">
        <v>74768</v>
      </c>
      <c r="Z143" s="277">
        <f t="shared" si="46"/>
        <v>1977210</v>
      </c>
      <c r="AA143" s="27"/>
      <c r="AB143" s="12"/>
      <c r="AC143" s="12"/>
      <c r="AD143" s="277"/>
      <c r="AU143" s="12"/>
    </row>
    <row r="144" spans="1:47" s="7" customFormat="1" ht="15" customHeight="1" outlineLevel="1">
      <c r="A144" s="1">
        <v>6210</v>
      </c>
      <c r="B144" s="10" t="s">
        <v>129</v>
      </c>
      <c r="C144" s="11">
        <v>790000</v>
      </c>
      <c r="D144" s="12">
        <v>204500</v>
      </c>
      <c r="E144" s="12">
        <v>581800</v>
      </c>
      <c r="F144" s="12">
        <v>3700</v>
      </c>
      <c r="G144" s="27"/>
      <c r="H144" s="12">
        <v>134329</v>
      </c>
      <c r="I144" s="12">
        <v>11827</v>
      </c>
      <c r="J144" s="12">
        <f t="shared" si="42"/>
        <v>146156</v>
      </c>
      <c r="K144" s="27"/>
      <c r="L144" s="12">
        <v>709035</v>
      </c>
      <c r="M144" s="12">
        <v>6002</v>
      </c>
      <c r="N144" s="12">
        <f t="shared" si="43"/>
        <v>715037</v>
      </c>
      <c r="O144" s="27"/>
      <c r="P144" s="12">
        <v>50319</v>
      </c>
      <c r="Q144" s="12">
        <v>174</v>
      </c>
      <c r="R144" s="12">
        <f t="shared" si="44"/>
        <v>50493</v>
      </c>
      <c r="S144" s="27"/>
      <c r="T144" s="12">
        <v>95779</v>
      </c>
      <c r="U144" s="12">
        <v>9576</v>
      </c>
      <c r="V144" s="12">
        <f t="shared" si="45"/>
        <v>105355</v>
      </c>
      <c r="W144" s="27"/>
      <c r="X144" s="12">
        <v>381794</v>
      </c>
      <c r="Y144" s="277">
        <v>17140</v>
      </c>
      <c r="Z144" s="277">
        <f t="shared" si="46"/>
        <v>398934</v>
      </c>
      <c r="AA144" s="27"/>
      <c r="AB144" s="12"/>
      <c r="AC144" s="12"/>
      <c r="AD144" s="277"/>
      <c r="AU144" s="12"/>
    </row>
    <row r="145" spans="1:47" s="7" customFormat="1" ht="15" customHeight="1" outlineLevel="1">
      <c r="A145" s="1">
        <v>6211</v>
      </c>
      <c r="B145" s="10" t="s">
        <v>130</v>
      </c>
      <c r="C145" s="11">
        <v>730700</v>
      </c>
      <c r="D145" s="12">
        <v>123400</v>
      </c>
      <c r="E145" s="12">
        <v>603500</v>
      </c>
      <c r="F145" s="12">
        <v>3800</v>
      </c>
      <c r="G145" s="27"/>
      <c r="H145" s="12">
        <v>153647</v>
      </c>
      <c r="I145" s="12">
        <v>13883</v>
      </c>
      <c r="J145" s="12">
        <f t="shared" si="42"/>
        <v>167530</v>
      </c>
      <c r="K145" s="27"/>
      <c r="L145" s="12">
        <v>1674472</v>
      </c>
      <c r="M145" s="12">
        <v>14170</v>
      </c>
      <c r="N145" s="12">
        <f t="shared" si="43"/>
        <v>1688642</v>
      </c>
      <c r="O145" s="27"/>
      <c r="P145" s="12">
        <v>48447</v>
      </c>
      <c r="Q145" s="12">
        <v>0</v>
      </c>
      <c r="R145" s="12">
        <f t="shared" si="44"/>
        <v>48447</v>
      </c>
      <c r="S145" s="27"/>
      <c r="T145" s="12">
        <v>70574</v>
      </c>
      <c r="U145" s="12">
        <v>7056</v>
      </c>
      <c r="V145" s="12">
        <f t="shared" si="45"/>
        <v>77630</v>
      </c>
      <c r="W145" s="27"/>
      <c r="X145" s="12">
        <v>114030</v>
      </c>
      <c r="Y145" s="277">
        <v>10548</v>
      </c>
      <c r="Z145" s="277">
        <f t="shared" si="46"/>
        <v>124578</v>
      </c>
      <c r="AA145" s="27"/>
      <c r="AB145" s="12"/>
      <c r="AC145" s="12"/>
      <c r="AD145" s="277"/>
      <c r="AU145" s="12"/>
    </row>
    <row r="146" spans="1:47" s="7" customFormat="1" ht="15" customHeight="1" outlineLevel="1">
      <c r="A146" s="1">
        <v>6295</v>
      </c>
      <c r="B146" s="13"/>
      <c r="C146" s="12">
        <f t="shared" ref="C146:F146" si="47">SUM(C135:C145)</f>
        <v>12753800</v>
      </c>
      <c r="D146" s="12">
        <f t="shared" si="47"/>
        <v>2591100</v>
      </c>
      <c r="E146" s="12">
        <f t="shared" si="47"/>
        <v>10098700</v>
      </c>
      <c r="F146" s="12">
        <f t="shared" si="47"/>
        <v>64000</v>
      </c>
      <c r="G146" s="27"/>
      <c r="H146" s="12">
        <f t="shared" ref="H146:AB146" si="48">SUM(H135:H145)</f>
        <v>1984862</v>
      </c>
      <c r="I146" s="276">
        <f>SUM(I135:I145)</f>
        <v>172794</v>
      </c>
      <c r="J146" s="276">
        <f>SUM(J135:J145)</f>
        <v>2157656</v>
      </c>
      <c r="K146" s="27"/>
      <c r="L146" s="12">
        <f t="shared" si="48"/>
        <v>70299676</v>
      </c>
      <c r="M146" s="12">
        <f t="shared" si="48"/>
        <v>530266</v>
      </c>
      <c r="N146" s="12">
        <f t="shared" si="48"/>
        <v>70829942</v>
      </c>
      <c r="O146" s="27"/>
      <c r="P146" s="12">
        <f t="shared" si="48"/>
        <v>6323747</v>
      </c>
      <c r="Q146" s="12">
        <f>SUM(Q135:Q145)</f>
        <v>165931</v>
      </c>
      <c r="R146" s="276">
        <f>SUM(R135:R145)</f>
        <v>6489678</v>
      </c>
      <c r="S146" s="27"/>
      <c r="T146" s="12">
        <f t="shared" si="48"/>
        <v>18834504</v>
      </c>
      <c r="U146" s="276">
        <f>SUM(U135:U145)</f>
        <v>1886912</v>
      </c>
      <c r="V146" s="276">
        <f>SUM(V135:V145)</f>
        <v>20721416</v>
      </c>
      <c r="W146" s="27"/>
      <c r="X146" s="12">
        <f t="shared" si="48"/>
        <v>4134056</v>
      </c>
      <c r="Y146" s="277">
        <f>SUM(Y135:Y145)</f>
        <v>263020</v>
      </c>
      <c r="Z146" s="276">
        <f>SUM(Z135:Z145)</f>
        <v>4397076</v>
      </c>
      <c r="AA146" s="27"/>
      <c r="AB146" s="12">
        <f t="shared" si="48"/>
        <v>0</v>
      </c>
      <c r="AC146" s="12">
        <f t="shared" ref="AC146" si="49">SUM(AC135:AC145)</f>
        <v>0</v>
      </c>
      <c r="AD146" s="276">
        <f>SUM(AD135:AD145)</f>
        <v>0</v>
      </c>
      <c r="AU146" s="12">
        <f>SUM(AU135:AU145)</f>
        <v>0</v>
      </c>
    </row>
    <row r="147" spans="1:47" s="7" customFormat="1" ht="15" customHeight="1" outlineLevel="1">
      <c r="A147" s="1">
        <v>6300</v>
      </c>
      <c r="B147" s="10" t="s">
        <v>131</v>
      </c>
      <c r="C147" s="11"/>
      <c r="D147" s="12"/>
      <c r="E147" s="12"/>
      <c r="F147" s="12"/>
      <c r="G147" s="27"/>
      <c r="H147" s="12"/>
      <c r="I147" s="12"/>
      <c r="J147" s="12">
        <f t="shared" si="42"/>
        <v>0</v>
      </c>
      <c r="K147" s="27"/>
      <c r="L147" s="12"/>
      <c r="M147" s="12" t="s">
        <v>445</v>
      </c>
      <c r="N147" s="12"/>
      <c r="O147" s="27"/>
      <c r="P147" s="12">
        <v>0</v>
      </c>
      <c r="Q147" s="12"/>
      <c r="R147" s="12">
        <f t="shared" si="44"/>
        <v>0</v>
      </c>
      <c r="S147" s="27"/>
      <c r="T147" s="12">
        <v>0</v>
      </c>
      <c r="U147" s="12">
        <v>0</v>
      </c>
      <c r="V147" s="12">
        <f t="shared" si="45"/>
        <v>0</v>
      </c>
      <c r="W147" s="27"/>
      <c r="X147" s="12">
        <v>0</v>
      </c>
      <c r="Y147" s="277">
        <v>0</v>
      </c>
      <c r="Z147" s="277">
        <f t="shared" si="46"/>
        <v>0</v>
      </c>
      <c r="AA147" s="27"/>
      <c r="AB147" s="12"/>
      <c r="AC147" s="12"/>
      <c r="AD147" s="277"/>
      <c r="AU147" s="12"/>
    </row>
    <row r="148" spans="1:47" s="7" customFormat="1" ht="15" customHeight="1" outlineLevel="1">
      <c r="A148" s="1">
        <v>6301</v>
      </c>
      <c r="B148" s="10" t="s">
        <v>132</v>
      </c>
      <c r="C148" s="11">
        <v>804300</v>
      </c>
      <c r="D148" s="12">
        <v>105000</v>
      </c>
      <c r="E148" s="12">
        <v>694900</v>
      </c>
      <c r="F148" s="12">
        <v>4400</v>
      </c>
      <c r="G148" s="27"/>
      <c r="H148" s="12">
        <v>143464</v>
      </c>
      <c r="I148" s="12">
        <v>11356</v>
      </c>
      <c r="J148" s="12">
        <f t="shared" si="42"/>
        <v>154820</v>
      </c>
      <c r="K148" s="27"/>
      <c r="L148" s="12">
        <v>3001414</v>
      </c>
      <c r="M148" s="12">
        <v>23616</v>
      </c>
      <c r="N148" s="12">
        <f t="shared" si="43"/>
        <v>3025030</v>
      </c>
      <c r="O148" s="27"/>
      <c r="P148" s="12">
        <v>95187</v>
      </c>
      <c r="Q148" s="12">
        <v>0</v>
      </c>
      <c r="R148" s="12">
        <f t="shared" si="44"/>
        <v>95187</v>
      </c>
      <c r="S148" s="27"/>
      <c r="T148" s="12">
        <v>2205313</v>
      </c>
      <c r="U148" s="12">
        <v>220513</v>
      </c>
      <c r="V148" s="12">
        <f t="shared" si="45"/>
        <v>2425826</v>
      </c>
      <c r="W148" s="27"/>
      <c r="X148" s="12">
        <v>507498</v>
      </c>
      <c r="Y148" s="277">
        <v>23244</v>
      </c>
      <c r="Z148" s="277">
        <f t="shared" si="46"/>
        <v>530742</v>
      </c>
      <c r="AA148" s="27"/>
      <c r="AB148" s="12"/>
      <c r="AC148" s="12"/>
      <c r="AD148" s="277"/>
      <c r="AU148" s="12"/>
    </row>
    <row r="149" spans="1:47" s="7" customFormat="1" ht="15" customHeight="1" outlineLevel="1">
      <c r="A149" s="1">
        <v>6302</v>
      </c>
      <c r="B149" s="10" t="s">
        <v>133</v>
      </c>
      <c r="C149" s="11">
        <v>977500</v>
      </c>
      <c r="D149" s="12">
        <v>196400</v>
      </c>
      <c r="E149" s="12">
        <v>776300</v>
      </c>
      <c r="F149" s="12">
        <v>4800</v>
      </c>
      <c r="G149" s="27"/>
      <c r="H149" s="12">
        <v>175442</v>
      </c>
      <c r="I149" s="12">
        <v>15198</v>
      </c>
      <c r="J149" s="12">
        <f t="shared" si="42"/>
        <v>190640</v>
      </c>
      <c r="K149" s="27"/>
      <c r="L149" s="12">
        <v>3573333</v>
      </c>
      <c r="M149" s="12">
        <v>26051</v>
      </c>
      <c r="N149" s="12">
        <f t="shared" si="43"/>
        <v>3599384</v>
      </c>
      <c r="O149" s="27"/>
      <c r="P149" s="12">
        <v>87155</v>
      </c>
      <c r="Q149" s="12">
        <v>0</v>
      </c>
      <c r="R149" s="12">
        <f t="shared" si="44"/>
        <v>87155</v>
      </c>
      <c r="S149" s="27"/>
      <c r="T149" s="12">
        <v>803819</v>
      </c>
      <c r="U149" s="12">
        <v>80391</v>
      </c>
      <c r="V149" s="12">
        <f t="shared" si="45"/>
        <v>884210</v>
      </c>
      <c r="W149" s="27"/>
      <c r="X149" s="12">
        <v>253400</v>
      </c>
      <c r="Y149" s="277">
        <v>23440</v>
      </c>
      <c r="Z149" s="277">
        <f t="shared" si="46"/>
        <v>276840</v>
      </c>
      <c r="AA149" s="27"/>
      <c r="AB149" s="12"/>
      <c r="AC149" s="12"/>
      <c r="AD149" s="277"/>
      <c r="AU149" s="12"/>
    </row>
    <row r="150" spans="1:47" s="7" customFormat="1" ht="15" customHeight="1" outlineLevel="1">
      <c r="A150" s="1">
        <v>6303</v>
      </c>
      <c r="B150" s="10" t="s">
        <v>134</v>
      </c>
      <c r="C150" s="11">
        <v>981000</v>
      </c>
      <c r="D150" s="12">
        <v>176300</v>
      </c>
      <c r="E150" s="12">
        <v>799600</v>
      </c>
      <c r="F150" s="12">
        <v>5100</v>
      </c>
      <c r="G150" s="27"/>
      <c r="H150" s="12">
        <v>149185</v>
      </c>
      <c r="I150" s="12">
        <v>12047</v>
      </c>
      <c r="J150" s="12">
        <f t="shared" si="42"/>
        <v>161232</v>
      </c>
      <c r="K150" s="27"/>
      <c r="L150" s="12">
        <v>3441002</v>
      </c>
      <c r="M150" s="12">
        <v>32262</v>
      </c>
      <c r="N150" s="12">
        <f t="shared" si="43"/>
        <v>3473264</v>
      </c>
      <c r="O150" s="27"/>
      <c r="P150" s="12">
        <v>229078</v>
      </c>
      <c r="Q150" s="12">
        <v>2682</v>
      </c>
      <c r="R150" s="12">
        <f t="shared" si="44"/>
        <v>231760</v>
      </c>
      <c r="S150" s="27"/>
      <c r="T150" s="12">
        <v>1497876</v>
      </c>
      <c r="U150" s="12">
        <v>150754</v>
      </c>
      <c r="V150" s="12">
        <f t="shared" si="45"/>
        <v>1648630</v>
      </c>
      <c r="W150" s="27"/>
      <c r="X150" s="12">
        <v>202720</v>
      </c>
      <c r="Y150" s="277">
        <v>18752</v>
      </c>
      <c r="Z150" s="277">
        <f t="shared" si="46"/>
        <v>221472</v>
      </c>
      <c r="AA150" s="27"/>
      <c r="AB150" s="12"/>
      <c r="AC150" s="12"/>
      <c r="AD150" s="277"/>
      <c r="AU150" s="12"/>
    </row>
    <row r="151" spans="1:47" s="7" customFormat="1" ht="15" customHeight="1" outlineLevel="1">
      <c r="A151" s="1">
        <v>6304</v>
      </c>
      <c r="B151" s="10" t="s">
        <v>135</v>
      </c>
      <c r="C151" s="11">
        <v>2183800</v>
      </c>
      <c r="D151" s="12">
        <v>430200</v>
      </c>
      <c r="E151" s="12">
        <v>1742400</v>
      </c>
      <c r="F151" s="12">
        <v>11200</v>
      </c>
      <c r="G151" s="27"/>
      <c r="H151" s="12">
        <v>205307</v>
      </c>
      <c r="I151" s="12">
        <v>16128</v>
      </c>
      <c r="J151" s="12">
        <f t="shared" si="42"/>
        <v>221435</v>
      </c>
      <c r="K151" s="27"/>
      <c r="L151" s="12">
        <v>23606040</v>
      </c>
      <c r="M151" s="12">
        <v>161641</v>
      </c>
      <c r="N151" s="12">
        <f t="shared" si="43"/>
        <v>23767681</v>
      </c>
      <c r="O151" s="27"/>
      <c r="P151" s="12">
        <v>680301</v>
      </c>
      <c r="Q151" s="12">
        <v>2682</v>
      </c>
      <c r="R151" s="12">
        <f t="shared" si="44"/>
        <v>682983</v>
      </c>
      <c r="S151" s="27"/>
      <c r="T151" s="12">
        <v>3597598</v>
      </c>
      <c r="U151" s="12">
        <v>361422</v>
      </c>
      <c r="V151" s="12">
        <f t="shared" si="45"/>
        <v>3959020</v>
      </c>
      <c r="W151" s="27"/>
      <c r="X151" s="12">
        <v>748228</v>
      </c>
      <c r="Y151" s="277">
        <v>45512</v>
      </c>
      <c r="Z151" s="277">
        <f t="shared" si="46"/>
        <v>793740</v>
      </c>
      <c r="AA151" s="27"/>
      <c r="AB151" s="12"/>
      <c r="AC151" s="12"/>
      <c r="AD151" s="277"/>
      <c r="AU151" s="12"/>
    </row>
    <row r="152" spans="1:47" s="7" customFormat="1" ht="15" customHeight="1" outlineLevel="1">
      <c r="A152" s="1">
        <v>6305</v>
      </c>
      <c r="B152" s="10" t="s">
        <v>136</v>
      </c>
      <c r="C152" s="11">
        <v>835500</v>
      </c>
      <c r="D152" s="12">
        <v>180800</v>
      </c>
      <c r="E152" s="12">
        <v>650500</v>
      </c>
      <c r="F152" s="12">
        <v>4200</v>
      </c>
      <c r="G152" s="27"/>
      <c r="H152" s="12">
        <v>138320</v>
      </c>
      <c r="I152" s="12">
        <v>12212</v>
      </c>
      <c r="J152" s="12">
        <f t="shared" si="42"/>
        <v>150532</v>
      </c>
      <c r="K152" s="27"/>
      <c r="L152" s="12">
        <v>2048580</v>
      </c>
      <c r="M152" s="12">
        <v>13055</v>
      </c>
      <c r="N152" s="12">
        <f t="shared" si="43"/>
        <v>2061635</v>
      </c>
      <c r="O152" s="27"/>
      <c r="P152" s="12">
        <v>48359</v>
      </c>
      <c r="Q152" s="12">
        <v>1341</v>
      </c>
      <c r="R152" s="12">
        <f t="shared" si="44"/>
        <v>49700</v>
      </c>
      <c r="S152" s="27"/>
      <c r="T152" s="12">
        <v>1681062</v>
      </c>
      <c r="U152" s="12">
        <v>169173</v>
      </c>
      <c r="V152" s="12">
        <f t="shared" si="45"/>
        <v>1850235</v>
      </c>
      <c r="W152" s="27"/>
      <c r="X152" s="12">
        <v>177380</v>
      </c>
      <c r="Y152" s="277">
        <v>16408</v>
      </c>
      <c r="Z152" s="277">
        <f t="shared" si="46"/>
        <v>193788</v>
      </c>
      <c r="AA152" s="27"/>
      <c r="AB152" s="12"/>
      <c r="AC152" s="12"/>
      <c r="AD152" s="277"/>
      <c r="AU152" s="12"/>
    </row>
    <row r="153" spans="1:47" s="7" customFormat="1" ht="15" customHeight="1" outlineLevel="1">
      <c r="A153" s="1">
        <v>6306</v>
      </c>
      <c r="B153" s="10" t="s">
        <v>137</v>
      </c>
      <c r="C153" s="11">
        <v>4896700</v>
      </c>
      <c r="D153" s="12">
        <v>755100</v>
      </c>
      <c r="E153" s="12">
        <v>4116500</v>
      </c>
      <c r="F153" s="12">
        <v>25100</v>
      </c>
      <c r="G153" s="27"/>
      <c r="H153" s="12">
        <v>352689</v>
      </c>
      <c r="I153" s="12">
        <v>26765</v>
      </c>
      <c r="J153" s="12">
        <f t="shared" si="42"/>
        <v>379454</v>
      </c>
      <c r="K153" s="27"/>
      <c r="L153" s="12">
        <v>58218353</v>
      </c>
      <c r="M153" s="12">
        <v>425869</v>
      </c>
      <c r="N153" s="12">
        <f t="shared" si="43"/>
        <v>58644222</v>
      </c>
      <c r="O153" s="27"/>
      <c r="P153" s="12">
        <v>2463709</v>
      </c>
      <c r="Q153" s="12">
        <v>13693</v>
      </c>
      <c r="R153" s="12">
        <f t="shared" si="44"/>
        <v>2477402</v>
      </c>
      <c r="S153" s="27"/>
      <c r="T153" s="12">
        <v>11040724</v>
      </c>
      <c r="U153" s="12">
        <v>1106169</v>
      </c>
      <c r="V153" s="12">
        <f t="shared" si="45"/>
        <v>12146893</v>
      </c>
      <c r="W153" s="27"/>
      <c r="X153" s="12">
        <v>3032506</v>
      </c>
      <c r="Y153" s="277">
        <v>119488</v>
      </c>
      <c r="Z153" s="277">
        <f t="shared" si="46"/>
        <v>3151994</v>
      </c>
      <c r="AA153" s="27"/>
      <c r="AB153" s="12"/>
      <c r="AC153" s="12"/>
      <c r="AD153" s="277"/>
      <c r="AU153" s="12"/>
    </row>
    <row r="154" spans="1:47" s="7" customFormat="1" ht="15" customHeight="1" outlineLevel="1">
      <c r="A154" s="1">
        <v>6307</v>
      </c>
      <c r="B154" s="10" t="s">
        <v>138</v>
      </c>
      <c r="C154" s="11">
        <v>1548600</v>
      </c>
      <c r="D154" s="12">
        <v>235700</v>
      </c>
      <c r="E154" s="12">
        <v>1304800</v>
      </c>
      <c r="F154" s="12">
        <v>8100</v>
      </c>
      <c r="G154" s="27"/>
      <c r="H154" s="12">
        <v>178646</v>
      </c>
      <c r="I154" s="12">
        <v>14072</v>
      </c>
      <c r="J154" s="12">
        <f t="shared" si="42"/>
        <v>192718</v>
      </c>
      <c r="K154" s="27"/>
      <c r="L154" s="12">
        <v>10631494</v>
      </c>
      <c r="M154" s="12">
        <v>89250</v>
      </c>
      <c r="N154" s="12">
        <f t="shared" si="43"/>
        <v>10720744</v>
      </c>
      <c r="O154" s="27"/>
      <c r="P154" s="12">
        <v>528244</v>
      </c>
      <c r="Q154" s="12">
        <v>3480</v>
      </c>
      <c r="R154" s="12">
        <f t="shared" si="44"/>
        <v>531724</v>
      </c>
      <c r="S154" s="27"/>
      <c r="T154" s="12">
        <v>1615194</v>
      </c>
      <c r="U154" s="12">
        <v>161858</v>
      </c>
      <c r="V154" s="12">
        <f t="shared" si="45"/>
        <v>1777052</v>
      </c>
      <c r="W154" s="27"/>
      <c r="X154" s="12">
        <v>935314</v>
      </c>
      <c r="Y154" s="277">
        <v>40156</v>
      </c>
      <c r="Z154" s="277">
        <f t="shared" si="46"/>
        <v>975470</v>
      </c>
      <c r="AA154" s="27"/>
      <c r="AB154" s="12"/>
      <c r="AC154" s="12"/>
      <c r="AD154" s="277"/>
      <c r="AU154" s="12"/>
    </row>
    <row r="155" spans="1:47" s="7" customFormat="1" ht="15" customHeight="1" outlineLevel="1">
      <c r="A155" s="1">
        <v>6308</v>
      </c>
      <c r="B155" s="10" t="s">
        <v>139</v>
      </c>
      <c r="C155" s="11">
        <v>1406000</v>
      </c>
      <c r="D155" s="12">
        <v>121500</v>
      </c>
      <c r="E155" s="12">
        <v>1276400</v>
      </c>
      <c r="F155" s="12">
        <v>8100</v>
      </c>
      <c r="G155" s="27"/>
      <c r="H155" s="12">
        <v>169035</v>
      </c>
      <c r="I155" s="12">
        <v>14777</v>
      </c>
      <c r="J155" s="12">
        <f t="shared" si="42"/>
        <v>183812</v>
      </c>
      <c r="K155" s="27"/>
      <c r="L155" s="12">
        <v>9302019</v>
      </c>
      <c r="M155" s="12">
        <v>72698</v>
      </c>
      <c r="N155" s="12">
        <f t="shared" si="43"/>
        <v>9374717</v>
      </c>
      <c r="O155" s="27"/>
      <c r="P155" s="12">
        <v>468083</v>
      </c>
      <c r="Q155" s="12">
        <v>4132</v>
      </c>
      <c r="R155" s="12">
        <f t="shared" si="44"/>
        <v>472215</v>
      </c>
      <c r="S155" s="27"/>
      <c r="T155" s="12">
        <v>1545314</v>
      </c>
      <c r="U155" s="12">
        <v>155332</v>
      </c>
      <c r="V155" s="12">
        <f t="shared" si="45"/>
        <v>1700646</v>
      </c>
      <c r="W155" s="27"/>
      <c r="X155" s="12">
        <v>190050</v>
      </c>
      <c r="Y155" s="277">
        <v>17580</v>
      </c>
      <c r="Z155" s="277">
        <f t="shared" si="46"/>
        <v>207630</v>
      </c>
      <c r="AA155" s="27"/>
      <c r="AB155" s="12"/>
      <c r="AC155" s="12"/>
      <c r="AD155" s="277"/>
      <c r="AU155" s="12"/>
    </row>
    <row r="156" spans="1:47" s="7" customFormat="1" ht="15" customHeight="1" outlineLevel="1">
      <c r="A156" s="1">
        <v>6309</v>
      </c>
      <c r="B156" s="10" t="s">
        <v>140</v>
      </c>
      <c r="C156" s="11">
        <v>1166400</v>
      </c>
      <c r="D156" s="12">
        <v>114200</v>
      </c>
      <c r="E156" s="12">
        <v>1045800</v>
      </c>
      <c r="F156" s="12">
        <v>6400</v>
      </c>
      <c r="G156" s="27"/>
      <c r="H156" s="12">
        <v>161946</v>
      </c>
      <c r="I156" s="12">
        <v>14048</v>
      </c>
      <c r="J156" s="12">
        <f t="shared" si="42"/>
        <v>175994</v>
      </c>
      <c r="K156" s="27"/>
      <c r="L156" s="12">
        <v>9656768</v>
      </c>
      <c r="M156" s="12">
        <v>74747</v>
      </c>
      <c r="N156" s="12">
        <f t="shared" si="43"/>
        <v>9731515</v>
      </c>
      <c r="O156" s="27"/>
      <c r="P156" s="12">
        <v>402985</v>
      </c>
      <c r="Q156" s="12">
        <v>4132</v>
      </c>
      <c r="R156" s="12">
        <f t="shared" si="44"/>
        <v>407117</v>
      </c>
      <c r="S156" s="27"/>
      <c r="T156" s="12">
        <v>1105631</v>
      </c>
      <c r="U156" s="12">
        <v>110554</v>
      </c>
      <c r="V156" s="12">
        <f t="shared" si="45"/>
        <v>1216185</v>
      </c>
      <c r="W156" s="27"/>
      <c r="X156" s="12">
        <v>177380</v>
      </c>
      <c r="Y156" s="277">
        <v>16408</v>
      </c>
      <c r="Z156" s="277">
        <f t="shared" si="46"/>
        <v>193788</v>
      </c>
      <c r="AA156" s="27"/>
      <c r="AB156" s="12"/>
      <c r="AC156" s="12"/>
      <c r="AD156" s="277"/>
      <c r="AU156" s="12"/>
    </row>
    <row r="157" spans="1:47" s="7" customFormat="1" ht="15" customHeight="1" outlineLevel="1">
      <c r="A157" s="1">
        <v>6310</v>
      </c>
      <c r="B157" s="10" t="s">
        <v>141</v>
      </c>
      <c r="C157" s="11">
        <v>1735500</v>
      </c>
      <c r="D157" s="12">
        <v>352500</v>
      </c>
      <c r="E157" s="12">
        <v>1374200</v>
      </c>
      <c r="F157" s="12">
        <v>8800</v>
      </c>
      <c r="G157" s="27"/>
      <c r="H157" s="12">
        <v>189924</v>
      </c>
      <c r="I157" s="12">
        <v>15358</v>
      </c>
      <c r="J157" s="12">
        <f t="shared" si="42"/>
        <v>205282</v>
      </c>
      <c r="K157" s="27"/>
      <c r="L157" s="12">
        <v>13144202</v>
      </c>
      <c r="M157" s="12">
        <v>94370</v>
      </c>
      <c r="N157" s="12">
        <f t="shared" si="43"/>
        <v>13238572</v>
      </c>
      <c r="O157" s="27"/>
      <c r="P157" s="12">
        <v>520386</v>
      </c>
      <c r="Q157" s="12">
        <v>7793</v>
      </c>
      <c r="R157" s="12">
        <f t="shared" si="44"/>
        <v>528179</v>
      </c>
      <c r="S157" s="27"/>
      <c r="T157" s="12">
        <v>1173569</v>
      </c>
      <c r="U157" s="12">
        <v>117336</v>
      </c>
      <c r="V157" s="12">
        <f t="shared" si="45"/>
        <v>1290905</v>
      </c>
      <c r="W157" s="27"/>
      <c r="X157" s="12">
        <v>680220</v>
      </c>
      <c r="Y157" s="277">
        <v>34736</v>
      </c>
      <c r="Z157" s="277">
        <f t="shared" si="46"/>
        <v>714956</v>
      </c>
      <c r="AA157" s="27"/>
      <c r="AB157" s="12"/>
      <c r="AC157" s="12"/>
      <c r="AD157" s="277"/>
      <c r="AU157" s="12"/>
    </row>
    <row r="158" spans="1:47" s="7" customFormat="1" ht="15" customHeight="1" outlineLevel="1">
      <c r="A158" s="1">
        <v>6311</v>
      </c>
      <c r="B158" s="10" t="s">
        <v>142</v>
      </c>
      <c r="C158" s="11">
        <v>767900</v>
      </c>
      <c r="D158" s="12">
        <v>120700</v>
      </c>
      <c r="E158" s="12">
        <v>643200</v>
      </c>
      <c r="F158" s="12">
        <v>4000</v>
      </c>
      <c r="G158" s="27"/>
      <c r="H158" s="12">
        <v>169431</v>
      </c>
      <c r="I158" s="12">
        <v>15303</v>
      </c>
      <c r="J158" s="12">
        <f t="shared" si="42"/>
        <v>184734</v>
      </c>
      <c r="K158" s="27"/>
      <c r="L158" s="12">
        <v>2354152</v>
      </c>
      <c r="M158" s="12">
        <v>17685</v>
      </c>
      <c r="N158" s="12">
        <f t="shared" si="43"/>
        <v>2371837</v>
      </c>
      <c r="O158" s="27"/>
      <c r="P158" s="12">
        <v>132462</v>
      </c>
      <c r="Q158" s="12">
        <v>2501</v>
      </c>
      <c r="R158" s="12">
        <f t="shared" si="44"/>
        <v>134963</v>
      </c>
      <c r="S158" s="27"/>
      <c r="T158" s="12">
        <v>288495</v>
      </c>
      <c r="U158" s="12">
        <v>28840</v>
      </c>
      <c r="V158" s="12">
        <f t="shared" si="45"/>
        <v>317335</v>
      </c>
      <c r="W158" s="27"/>
      <c r="X158" s="12">
        <v>209736</v>
      </c>
      <c r="Y158" s="277">
        <v>9392</v>
      </c>
      <c r="Z158" s="277">
        <f t="shared" si="46"/>
        <v>219128</v>
      </c>
      <c r="AA158" s="27"/>
      <c r="AB158" s="12"/>
      <c r="AC158" s="12"/>
      <c r="AD158" s="277"/>
      <c r="AU158" s="12"/>
    </row>
    <row r="159" spans="1:47" s="7" customFormat="1" ht="15" customHeight="1" outlineLevel="1">
      <c r="A159" s="1">
        <v>6312</v>
      </c>
      <c r="B159" s="10" t="s">
        <v>143</v>
      </c>
      <c r="C159" s="11">
        <v>761900</v>
      </c>
      <c r="D159" s="12">
        <v>100400</v>
      </c>
      <c r="E159" s="12">
        <v>657300</v>
      </c>
      <c r="F159" s="12">
        <v>4200</v>
      </c>
      <c r="G159" s="27"/>
      <c r="H159" s="12">
        <v>115749</v>
      </c>
      <c r="I159" s="12">
        <v>9991</v>
      </c>
      <c r="J159" s="12">
        <f t="shared" si="42"/>
        <v>125740</v>
      </c>
      <c r="K159" s="27"/>
      <c r="L159" s="12">
        <v>3313967</v>
      </c>
      <c r="M159" s="12">
        <v>21601</v>
      </c>
      <c r="N159" s="12">
        <f t="shared" si="43"/>
        <v>3335568</v>
      </c>
      <c r="O159" s="27"/>
      <c r="P159" s="12">
        <v>61122</v>
      </c>
      <c r="Q159" s="12">
        <v>0</v>
      </c>
      <c r="R159" s="12">
        <f t="shared" si="44"/>
        <v>61122</v>
      </c>
      <c r="S159" s="27"/>
      <c r="T159" s="12">
        <v>410245</v>
      </c>
      <c r="U159" s="12">
        <v>41030</v>
      </c>
      <c r="V159" s="12">
        <f t="shared" si="45"/>
        <v>451275</v>
      </c>
      <c r="W159" s="27"/>
      <c r="X159" s="12">
        <v>38010</v>
      </c>
      <c r="Y159" s="277">
        <v>3516</v>
      </c>
      <c r="Z159" s="277">
        <f t="shared" si="46"/>
        <v>41526</v>
      </c>
      <c r="AA159" s="27"/>
      <c r="AB159" s="12"/>
      <c r="AC159" s="12"/>
      <c r="AD159" s="277"/>
      <c r="AU159" s="12"/>
    </row>
    <row r="160" spans="1:47" s="7" customFormat="1" ht="15" customHeight="1" outlineLevel="1">
      <c r="A160" s="1">
        <v>6395</v>
      </c>
      <c r="B160" s="13"/>
      <c r="C160" s="12">
        <f t="shared" ref="C160:F160" si="50">SUM(C148:C159)</f>
        <v>18065100</v>
      </c>
      <c r="D160" s="12">
        <f t="shared" si="50"/>
        <v>2888800</v>
      </c>
      <c r="E160" s="12">
        <f t="shared" si="50"/>
        <v>15081900</v>
      </c>
      <c r="F160" s="12">
        <f t="shared" si="50"/>
        <v>94400</v>
      </c>
      <c r="G160" s="27"/>
      <c r="H160" s="12">
        <f t="shared" ref="H160:AB160" si="51">SUM(H148:H159)</f>
        <v>2149138</v>
      </c>
      <c r="I160" s="276">
        <f>SUM(I148:I159)</f>
        <v>177255</v>
      </c>
      <c r="J160" s="276">
        <f>SUM(J148:J159)</f>
        <v>2326393</v>
      </c>
      <c r="K160" s="27"/>
      <c r="L160" s="12">
        <f t="shared" si="51"/>
        <v>142291324</v>
      </c>
      <c r="M160" s="12">
        <f t="shared" si="51"/>
        <v>1052845</v>
      </c>
      <c r="N160" s="12">
        <f t="shared" si="51"/>
        <v>143344169</v>
      </c>
      <c r="O160" s="27"/>
      <c r="P160" s="12">
        <f t="shared" si="51"/>
        <v>5717071</v>
      </c>
      <c r="Q160" s="12">
        <f>SUM(Q148:Q159)</f>
        <v>42436</v>
      </c>
      <c r="R160" s="276">
        <f>SUM(R148:R159)</f>
        <v>5759507</v>
      </c>
      <c r="S160" s="27"/>
      <c r="T160" s="12">
        <f t="shared" si="51"/>
        <v>26964840</v>
      </c>
      <c r="U160" s="276">
        <f>SUM(U148:U159)</f>
        <v>2703372</v>
      </c>
      <c r="V160" s="276">
        <f>SUM(V148:V159)</f>
        <v>29668212</v>
      </c>
      <c r="W160" s="27"/>
      <c r="X160" s="12">
        <f t="shared" si="51"/>
        <v>7152442</v>
      </c>
      <c r="Y160" s="277">
        <f>SUM(Y148:Y159)</f>
        <v>368632</v>
      </c>
      <c r="Z160" s="276">
        <f>SUM(Z148:Z159)</f>
        <v>7521074</v>
      </c>
      <c r="AA160" s="27"/>
      <c r="AB160" s="12">
        <f t="shared" si="51"/>
        <v>0</v>
      </c>
      <c r="AC160" s="12">
        <f t="shared" ref="AC160" si="52">SUM(AC148:AC159)</f>
        <v>0</v>
      </c>
      <c r="AD160" s="276">
        <f>SUM(AD148:AD159)</f>
        <v>0</v>
      </c>
      <c r="AU160" s="12">
        <f>SUM(AU148:AU159)</f>
        <v>0</v>
      </c>
    </row>
    <row r="161" spans="1:47" s="7" customFormat="1" ht="15" customHeight="1" outlineLevel="1">
      <c r="A161" s="1">
        <v>6400</v>
      </c>
      <c r="B161" s="10" t="s">
        <v>144</v>
      </c>
      <c r="C161" s="11"/>
      <c r="D161" s="12"/>
      <c r="E161" s="12"/>
      <c r="F161" s="12"/>
      <c r="G161" s="27"/>
      <c r="H161" s="12"/>
      <c r="I161" s="12"/>
      <c r="J161" s="12">
        <f t="shared" si="42"/>
        <v>0</v>
      </c>
      <c r="K161" s="27"/>
      <c r="L161" s="12"/>
      <c r="M161" s="12" t="s">
        <v>445</v>
      </c>
      <c r="N161" s="12"/>
      <c r="O161" s="27"/>
      <c r="P161" s="12">
        <v>0</v>
      </c>
      <c r="Q161" s="12"/>
      <c r="R161" s="12">
        <f t="shared" si="44"/>
        <v>0</v>
      </c>
      <c r="S161" s="27"/>
      <c r="T161" s="12">
        <v>0</v>
      </c>
      <c r="U161" s="12">
        <v>0</v>
      </c>
      <c r="V161" s="12">
        <f t="shared" si="45"/>
        <v>0</v>
      </c>
      <c r="W161" s="27"/>
      <c r="X161" s="12">
        <v>0</v>
      </c>
      <c r="Y161" s="277">
        <v>0</v>
      </c>
      <c r="Z161" s="277">
        <f t="shared" si="46"/>
        <v>0</v>
      </c>
      <c r="AA161" s="27"/>
      <c r="AB161" s="12"/>
      <c r="AC161" s="12"/>
      <c r="AD161" s="277"/>
      <c r="AU161" s="12"/>
    </row>
    <row r="162" spans="1:47" s="7" customFormat="1" ht="15" customHeight="1" outlineLevel="1">
      <c r="A162" s="1">
        <v>6401</v>
      </c>
      <c r="B162" s="10" t="s">
        <v>145</v>
      </c>
      <c r="C162" s="11">
        <v>1065000</v>
      </c>
      <c r="D162" s="12">
        <v>385400</v>
      </c>
      <c r="E162" s="12">
        <v>675400</v>
      </c>
      <c r="F162" s="12">
        <v>4200</v>
      </c>
      <c r="G162" s="27"/>
      <c r="H162" s="12">
        <v>171650</v>
      </c>
      <c r="I162" s="12">
        <v>14722</v>
      </c>
      <c r="J162" s="12">
        <f t="shared" si="42"/>
        <v>186372</v>
      </c>
      <c r="K162" s="27"/>
      <c r="L162" s="12">
        <v>2966003</v>
      </c>
      <c r="M162" s="12">
        <v>20486</v>
      </c>
      <c r="N162" s="12">
        <f t="shared" si="43"/>
        <v>2986489</v>
      </c>
      <c r="O162" s="27"/>
      <c r="P162" s="12">
        <v>87661</v>
      </c>
      <c r="Q162" s="12">
        <v>1341</v>
      </c>
      <c r="R162" s="12">
        <f t="shared" si="44"/>
        <v>89002</v>
      </c>
      <c r="S162" s="27"/>
      <c r="T162" s="12">
        <v>891142</v>
      </c>
      <c r="U162" s="12">
        <v>89118</v>
      </c>
      <c r="V162" s="12">
        <f t="shared" si="45"/>
        <v>980260</v>
      </c>
      <c r="W162" s="27"/>
      <c r="X162" s="12">
        <v>345776</v>
      </c>
      <c r="Y162" s="277">
        <v>24856</v>
      </c>
      <c r="Z162" s="277">
        <f t="shared" si="46"/>
        <v>370632</v>
      </c>
      <c r="AA162" s="27"/>
      <c r="AB162" s="12"/>
      <c r="AC162" s="12"/>
      <c r="AD162" s="277"/>
      <c r="AU162" s="12"/>
    </row>
    <row r="163" spans="1:47" s="7" customFormat="1" ht="15" customHeight="1" outlineLevel="1">
      <c r="A163" s="1">
        <v>6402</v>
      </c>
      <c r="B163" s="10" t="s">
        <v>146</v>
      </c>
      <c r="C163" s="11">
        <v>763100</v>
      </c>
      <c r="D163" s="12">
        <v>227500</v>
      </c>
      <c r="E163" s="12">
        <v>532100</v>
      </c>
      <c r="F163" s="12">
        <v>3500</v>
      </c>
      <c r="G163" s="27"/>
      <c r="H163" s="12">
        <v>124450</v>
      </c>
      <c r="I163" s="12">
        <v>11062</v>
      </c>
      <c r="J163" s="12">
        <f t="shared" si="42"/>
        <v>135512</v>
      </c>
      <c r="K163" s="27"/>
      <c r="L163" s="12">
        <v>927913</v>
      </c>
      <c r="M163" s="12">
        <v>6368</v>
      </c>
      <c r="N163" s="12">
        <f t="shared" si="43"/>
        <v>934281</v>
      </c>
      <c r="O163" s="27"/>
      <c r="P163" s="12">
        <v>55344</v>
      </c>
      <c r="Q163" s="12">
        <v>0</v>
      </c>
      <c r="R163" s="12">
        <f t="shared" si="44"/>
        <v>55344</v>
      </c>
      <c r="S163" s="27"/>
      <c r="T163" s="12">
        <v>100820</v>
      </c>
      <c r="U163" s="12">
        <v>10080</v>
      </c>
      <c r="V163" s="12">
        <f t="shared" si="45"/>
        <v>110900</v>
      </c>
      <c r="W163" s="27"/>
      <c r="X163" s="12">
        <v>139370</v>
      </c>
      <c r="Y163" s="277">
        <v>12892</v>
      </c>
      <c r="Z163" s="277">
        <f t="shared" si="46"/>
        <v>152262</v>
      </c>
      <c r="AA163" s="27"/>
      <c r="AB163" s="12"/>
      <c r="AC163" s="12"/>
      <c r="AD163" s="277"/>
      <c r="AU163" s="12"/>
    </row>
    <row r="164" spans="1:47" s="7" customFormat="1" ht="15" customHeight="1" outlineLevel="1">
      <c r="A164" s="1">
        <v>6403</v>
      </c>
      <c r="B164" s="10" t="s">
        <v>147</v>
      </c>
      <c r="C164" s="11">
        <v>680700</v>
      </c>
      <c r="D164" s="12">
        <v>178100</v>
      </c>
      <c r="E164" s="12">
        <v>499300</v>
      </c>
      <c r="F164" s="12">
        <v>3300</v>
      </c>
      <c r="G164" s="27"/>
      <c r="H164" s="12">
        <v>148495</v>
      </c>
      <c r="I164" s="12">
        <v>13503</v>
      </c>
      <c r="J164" s="12">
        <f t="shared" si="42"/>
        <v>161998</v>
      </c>
      <c r="K164" s="27"/>
      <c r="L164" s="12">
        <v>431917</v>
      </c>
      <c r="M164" s="12">
        <v>2527</v>
      </c>
      <c r="N164" s="12">
        <f t="shared" si="43"/>
        <v>434444</v>
      </c>
      <c r="O164" s="27"/>
      <c r="P164" s="12">
        <v>7248</v>
      </c>
      <c r="Q164" s="12">
        <v>0</v>
      </c>
      <c r="R164" s="12">
        <f t="shared" si="44"/>
        <v>7248</v>
      </c>
      <c r="S164" s="27"/>
      <c r="T164" s="12">
        <v>626175</v>
      </c>
      <c r="U164" s="12">
        <v>62625</v>
      </c>
      <c r="V164" s="12">
        <f t="shared" si="45"/>
        <v>688800</v>
      </c>
      <c r="W164" s="27"/>
      <c r="X164" s="12">
        <v>190050</v>
      </c>
      <c r="Y164" s="277">
        <v>17580</v>
      </c>
      <c r="Z164" s="277">
        <f t="shared" si="46"/>
        <v>207630</v>
      </c>
      <c r="AA164" s="27"/>
      <c r="AB164" s="12"/>
      <c r="AC164" s="12"/>
      <c r="AD164" s="277"/>
      <c r="AU164" s="12"/>
    </row>
    <row r="165" spans="1:47" s="7" customFormat="1" ht="15" customHeight="1" outlineLevel="1">
      <c r="A165" s="1">
        <v>6404</v>
      </c>
      <c r="B165" s="10" t="s">
        <v>148</v>
      </c>
      <c r="C165" s="11">
        <v>3979500</v>
      </c>
      <c r="D165" s="12">
        <v>577000</v>
      </c>
      <c r="E165" s="12">
        <v>3382100</v>
      </c>
      <c r="F165" s="12">
        <v>20400</v>
      </c>
      <c r="G165" s="27"/>
      <c r="H165" s="12">
        <v>301051</v>
      </c>
      <c r="I165" s="12">
        <v>23515</v>
      </c>
      <c r="J165" s="12">
        <f t="shared" si="42"/>
        <v>324566</v>
      </c>
      <c r="K165" s="27"/>
      <c r="L165" s="12">
        <v>45842512</v>
      </c>
      <c r="M165" s="12">
        <v>364536</v>
      </c>
      <c r="N165" s="12">
        <f t="shared" si="43"/>
        <v>46207048</v>
      </c>
      <c r="O165" s="27"/>
      <c r="P165" s="12">
        <v>3658725</v>
      </c>
      <c r="Q165" s="12">
        <v>60143</v>
      </c>
      <c r="R165" s="12">
        <f t="shared" si="44"/>
        <v>3718868</v>
      </c>
      <c r="S165" s="27"/>
      <c r="T165" s="12">
        <v>4889451</v>
      </c>
      <c r="U165" s="12">
        <v>490014</v>
      </c>
      <c r="V165" s="12">
        <f t="shared" si="45"/>
        <v>5379465</v>
      </c>
      <c r="W165" s="27"/>
      <c r="X165" s="12">
        <v>2637910</v>
      </c>
      <c r="Y165" s="277">
        <v>112868</v>
      </c>
      <c r="Z165" s="277">
        <f t="shared" si="46"/>
        <v>2750778</v>
      </c>
      <c r="AA165" s="27"/>
      <c r="AB165" s="12"/>
      <c r="AC165" s="12"/>
      <c r="AD165" s="277"/>
      <c r="AU165" s="12"/>
    </row>
    <row r="166" spans="1:47" s="7" customFormat="1" ht="15" customHeight="1" outlineLevel="1">
      <c r="A166" s="15">
        <v>6405</v>
      </c>
      <c r="B166" s="10" t="s">
        <v>149</v>
      </c>
      <c r="C166" s="11">
        <v>1667400</v>
      </c>
      <c r="D166" s="12">
        <v>546100</v>
      </c>
      <c r="E166" s="12">
        <v>1114400</v>
      </c>
      <c r="F166" s="12">
        <v>6900</v>
      </c>
      <c r="G166" s="27"/>
      <c r="H166" s="12">
        <v>189008</v>
      </c>
      <c r="I166" s="12">
        <v>15506</v>
      </c>
      <c r="J166" s="12">
        <f t="shared" si="42"/>
        <v>204514</v>
      </c>
      <c r="K166" s="27"/>
      <c r="L166" s="12">
        <v>8079151</v>
      </c>
      <c r="M166" s="12">
        <v>65870</v>
      </c>
      <c r="N166" s="12">
        <f t="shared" si="43"/>
        <v>8145021</v>
      </c>
      <c r="O166" s="27"/>
      <c r="P166" s="12">
        <v>328849</v>
      </c>
      <c r="Q166" s="12">
        <v>1341</v>
      </c>
      <c r="R166" s="12">
        <f t="shared" si="44"/>
        <v>330190</v>
      </c>
      <c r="S166" s="27"/>
      <c r="T166" s="12">
        <v>3554862</v>
      </c>
      <c r="U166" s="12">
        <v>356251</v>
      </c>
      <c r="V166" s="12">
        <f t="shared" si="45"/>
        <v>3911113</v>
      </c>
      <c r="W166" s="27"/>
      <c r="X166" s="12">
        <v>430780</v>
      </c>
      <c r="Y166" s="277">
        <v>39848</v>
      </c>
      <c r="Z166" s="277">
        <f t="shared" si="46"/>
        <v>470628</v>
      </c>
      <c r="AA166" s="27"/>
      <c r="AB166" s="12"/>
      <c r="AC166" s="12"/>
      <c r="AD166" s="277"/>
      <c r="AU166" s="12"/>
    </row>
    <row r="167" spans="1:47" s="7" customFormat="1" ht="15" customHeight="1" outlineLevel="1">
      <c r="A167" s="1">
        <v>6406</v>
      </c>
      <c r="B167" s="10" t="s">
        <v>150</v>
      </c>
      <c r="C167" s="11">
        <v>903800</v>
      </c>
      <c r="D167" s="12">
        <v>301300</v>
      </c>
      <c r="E167" s="12">
        <v>598800</v>
      </c>
      <c r="F167" s="12">
        <v>3700</v>
      </c>
      <c r="G167" s="27"/>
      <c r="H167" s="12">
        <v>131918</v>
      </c>
      <c r="I167" s="12">
        <v>10536</v>
      </c>
      <c r="J167" s="12">
        <f t="shared" si="42"/>
        <v>142454</v>
      </c>
      <c r="K167" s="27"/>
      <c r="L167" s="12">
        <v>1965235</v>
      </c>
      <c r="M167" s="12">
        <v>14770</v>
      </c>
      <c r="N167" s="12">
        <f t="shared" si="43"/>
        <v>1980005</v>
      </c>
      <c r="O167" s="27"/>
      <c r="P167" s="12">
        <v>103228</v>
      </c>
      <c r="Q167" s="12">
        <v>2682</v>
      </c>
      <c r="R167" s="12">
        <f t="shared" si="44"/>
        <v>105910</v>
      </c>
      <c r="S167" s="27"/>
      <c r="T167" s="12">
        <v>1220429</v>
      </c>
      <c r="U167" s="12">
        <v>122051</v>
      </c>
      <c r="V167" s="12">
        <f t="shared" si="45"/>
        <v>1342480</v>
      </c>
      <c r="W167" s="27"/>
      <c r="X167" s="12">
        <v>215390</v>
      </c>
      <c r="Y167" s="277">
        <v>19924</v>
      </c>
      <c r="Z167" s="277">
        <f t="shared" si="46"/>
        <v>235314</v>
      </c>
      <c r="AA167" s="27"/>
      <c r="AB167" s="12"/>
      <c r="AC167" s="12"/>
      <c r="AD167" s="277"/>
      <c r="AU167" s="12"/>
    </row>
    <row r="168" spans="1:47" s="7" customFormat="1" ht="15" customHeight="1" outlineLevel="1">
      <c r="A168" s="1">
        <v>6495</v>
      </c>
      <c r="B168" s="13"/>
      <c r="C168" s="12">
        <f t="shared" ref="C168:F168" si="53">SUM(C162:C167)</f>
        <v>9059500</v>
      </c>
      <c r="D168" s="12">
        <f t="shared" si="53"/>
        <v>2215400</v>
      </c>
      <c r="E168" s="12">
        <f t="shared" si="53"/>
        <v>6802100</v>
      </c>
      <c r="F168" s="12">
        <f t="shared" si="53"/>
        <v>42000</v>
      </c>
      <c r="G168" s="27"/>
      <c r="H168" s="12">
        <f t="shared" ref="H168:AB168" si="54">SUM(H162:H167)</f>
        <v>1066572</v>
      </c>
      <c r="I168" s="276">
        <f>SUM(I162:I167)</f>
        <v>88844</v>
      </c>
      <c r="J168" s="276">
        <f>SUM(J162:J167)</f>
        <v>1155416</v>
      </c>
      <c r="K168" s="27"/>
      <c r="L168" s="12">
        <f t="shared" si="54"/>
        <v>60212731</v>
      </c>
      <c r="M168" s="12">
        <f t="shared" si="54"/>
        <v>474557</v>
      </c>
      <c r="N168" s="12">
        <f t="shared" si="54"/>
        <v>60687288</v>
      </c>
      <c r="O168" s="27"/>
      <c r="P168" s="12">
        <f t="shared" si="54"/>
        <v>4241055</v>
      </c>
      <c r="Q168" s="12">
        <f>SUM(Q162:Q167)</f>
        <v>65507</v>
      </c>
      <c r="R168" s="276">
        <f>SUM(R162:R167)</f>
        <v>4306562</v>
      </c>
      <c r="S168" s="27"/>
      <c r="T168" s="12">
        <f t="shared" si="54"/>
        <v>11282879</v>
      </c>
      <c r="U168" s="276">
        <f>SUM(U162:U167)</f>
        <v>1130139</v>
      </c>
      <c r="V168" s="276">
        <f>SUM(V162:V167)</f>
        <v>12413018</v>
      </c>
      <c r="W168" s="27"/>
      <c r="X168" s="12">
        <f t="shared" si="54"/>
        <v>3959276</v>
      </c>
      <c r="Y168" s="277">
        <f>SUM(Y162:Y167)</f>
        <v>227968</v>
      </c>
      <c r="Z168" s="276">
        <f>SUM(Z162:Z167)</f>
        <v>4187244</v>
      </c>
      <c r="AA168" s="27"/>
      <c r="AB168" s="12">
        <f t="shared" si="54"/>
        <v>0</v>
      </c>
      <c r="AC168" s="12">
        <f t="shared" ref="AC168" si="55">SUM(AC162:AC167)</f>
        <v>0</v>
      </c>
      <c r="AD168" s="276">
        <f>SUM(AD162:AD167)</f>
        <v>0</v>
      </c>
      <c r="AU168" s="12">
        <f>SUM(AU162:AU167)</f>
        <v>0</v>
      </c>
    </row>
    <row r="169" spans="1:47" s="7" customFormat="1" ht="15" customHeight="1" outlineLevel="1">
      <c r="A169" s="1">
        <v>6500</v>
      </c>
      <c r="B169" s="10" t="s">
        <v>151</v>
      </c>
      <c r="C169" s="11"/>
      <c r="D169" s="12"/>
      <c r="E169" s="12"/>
      <c r="F169" s="12"/>
      <c r="G169" s="27"/>
      <c r="H169" s="12"/>
      <c r="I169" s="12"/>
      <c r="J169" s="12">
        <f t="shared" si="42"/>
        <v>0</v>
      </c>
      <c r="K169" s="27"/>
      <c r="L169" s="12"/>
      <c r="M169" s="12" t="s">
        <v>445</v>
      </c>
      <c r="N169" s="12"/>
      <c r="O169" s="27"/>
      <c r="P169" s="12">
        <v>0</v>
      </c>
      <c r="Q169" s="12"/>
      <c r="R169" s="12">
        <f t="shared" si="44"/>
        <v>0</v>
      </c>
      <c r="S169" s="27"/>
      <c r="T169" s="12">
        <v>0</v>
      </c>
      <c r="U169" s="12">
        <v>0</v>
      </c>
      <c r="V169" s="12">
        <f t="shared" si="45"/>
        <v>0</v>
      </c>
      <c r="W169" s="27"/>
      <c r="X169" s="12">
        <v>0</v>
      </c>
      <c r="Y169" s="277">
        <v>0</v>
      </c>
      <c r="Z169" s="277">
        <f t="shared" si="46"/>
        <v>0</v>
      </c>
      <c r="AA169" s="27"/>
      <c r="AB169" s="12"/>
      <c r="AC169" s="12"/>
      <c r="AD169" s="277"/>
      <c r="AU169" s="12"/>
    </row>
    <row r="170" spans="1:47" s="7" customFormat="1" ht="15" customHeight="1" outlineLevel="1">
      <c r="A170" s="1">
        <v>6501</v>
      </c>
      <c r="B170" s="10" t="s">
        <v>152</v>
      </c>
      <c r="C170" s="11">
        <v>939900</v>
      </c>
      <c r="D170" s="12">
        <v>138900</v>
      </c>
      <c r="E170" s="12">
        <v>796100</v>
      </c>
      <c r="F170" s="12">
        <v>4900</v>
      </c>
      <c r="G170" s="27"/>
      <c r="H170" s="12">
        <v>178573</v>
      </c>
      <c r="I170" s="12">
        <v>15779</v>
      </c>
      <c r="J170" s="12">
        <f t="shared" si="42"/>
        <v>194352</v>
      </c>
      <c r="K170" s="27"/>
      <c r="L170" s="12">
        <v>3508437</v>
      </c>
      <c r="M170" s="12">
        <v>29539</v>
      </c>
      <c r="N170" s="12">
        <f t="shared" si="43"/>
        <v>3537976</v>
      </c>
      <c r="O170" s="27"/>
      <c r="P170" s="12">
        <v>244898</v>
      </c>
      <c r="Q170" s="12">
        <v>1740</v>
      </c>
      <c r="R170" s="12">
        <f t="shared" si="44"/>
        <v>246638</v>
      </c>
      <c r="S170" s="27"/>
      <c r="T170" s="12">
        <v>424405</v>
      </c>
      <c r="U170" s="12">
        <v>42445</v>
      </c>
      <c r="V170" s="12">
        <f t="shared" si="45"/>
        <v>466850</v>
      </c>
      <c r="W170" s="27"/>
      <c r="X170" s="12">
        <v>240730</v>
      </c>
      <c r="Y170" s="277">
        <v>22268</v>
      </c>
      <c r="Z170" s="277">
        <f t="shared" si="46"/>
        <v>262998</v>
      </c>
      <c r="AA170" s="27"/>
      <c r="AB170" s="12"/>
      <c r="AC170" s="12"/>
      <c r="AD170" s="277"/>
      <c r="AU170" s="12"/>
    </row>
    <row r="171" spans="1:47" s="7" customFormat="1" ht="15" customHeight="1" outlineLevel="1">
      <c r="A171" s="1">
        <v>6502</v>
      </c>
      <c r="B171" s="10" t="s">
        <v>153</v>
      </c>
      <c r="C171" s="11">
        <v>1137800</v>
      </c>
      <c r="D171" s="12">
        <v>269300</v>
      </c>
      <c r="E171" s="12">
        <v>863200</v>
      </c>
      <c r="F171" s="12">
        <v>5300</v>
      </c>
      <c r="G171" s="27"/>
      <c r="H171" s="12">
        <v>157588</v>
      </c>
      <c r="I171" s="12">
        <v>13338</v>
      </c>
      <c r="J171" s="12">
        <f t="shared" si="42"/>
        <v>170926</v>
      </c>
      <c r="K171" s="27"/>
      <c r="L171" s="12">
        <v>5377074</v>
      </c>
      <c r="M171" s="12">
        <v>41167</v>
      </c>
      <c r="N171" s="12">
        <f t="shared" si="43"/>
        <v>5418241</v>
      </c>
      <c r="O171" s="27"/>
      <c r="P171" s="12">
        <v>304253</v>
      </c>
      <c r="Q171" s="12">
        <v>5361</v>
      </c>
      <c r="R171" s="12">
        <f t="shared" si="44"/>
        <v>309614</v>
      </c>
      <c r="S171" s="27"/>
      <c r="T171" s="12">
        <v>545626</v>
      </c>
      <c r="U171" s="12">
        <v>54564</v>
      </c>
      <c r="V171" s="12">
        <f t="shared" si="45"/>
        <v>600190</v>
      </c>
      <c r="W171" s="27"/>
      <c r="X171" s="12">
        <v>253400</v>
      </c>
      <c r="Y171" s="277">
        <v>23440</v>
      </c>
      <c r="Z171" s="277">
        <f t="shared" si="46"/>
        <v>276840</v>
      </c>
      <c r="AA171" s="27"/>
      <c r="AB171" s="12"/>
      <c r="AC171" s="12"/>
      <c r="AD171" s="277"/>
      <c r="AU171" s="12"/>
    </row>
    <row r="172" spans="1:47" s="7" customFormat="1" ht="15" customHeight="1" outlineLevel="1">
      <c r="A172" s="1">
        <v>6503</v>
      </c>
      <c r="B172" s="10" t="s">
        <v>154</v>
      </c>
      <c r="C172" s="11">
        <v>1526800</v>
      </c>
      <c r="D172" s="12">
        <v>386400</v>
      </c>
      <c r="E172" s="12">
        <v>1133300</v>
      </c>
      <c r="F172" s="12">
        <v>7100</v>
      </c>
      <c r="G172" s="27"/>
      <c r="H172" s="12">
        <v>213963</v>
      </c>
      <c r="I172" s="12">
        <v>17383</v>
      </c>
      <c r="J172" s="12">
        <f t="shared" si="42"/>
        <v>231346</v>
      </c>
      <c r="K172" s="27"/>
      <c r="L172" s="12">
        <v>7978945</v>
      </c>
      <c r="M172" s="12">
        <v>64298</v>
      </c>
      <c r="N172" s="12">
        <f t="shared" si="43"/>
        <v>8043243</v>
      </c>
      <c r="O172" s="27"/>
      <c r="P172" s="12">
        <v>312051</v>
      </c>
      <c r="Q172" s="12">
        <v>0</v>
      </c>
      <c r="R172" s="12">
        <f t="shared" si="44"/>
        <v>312051</v>
      </c>
      <c r="S172" s="27"/>
      <c r="T172" s="12">
        <v>853149</v>
      </c>
      <c r="U172" s="12">
        <v>85326</v>
      </c>
      <c r="V172" s="12">
        <f t="shared" si="45"/>
        <v>938475</v>
      </c>
      <c r="W172" s="27"/>
      <c r="X172" s="12">
        <v>367430</v>
      </c>
      <c r="Y172" s="277">
        <v>33988</v>
      </c>
      <c r="Z172" s="277">
        <f t="shared" si="46"/>
        <v>401418</v>
      </c>
      <c r="AA172" s="27"/>
      <c r="AB172" s="12"/>
      <c r="AC172" s="12"/>
      <c r="AD172" s="277"/>
      <c r="AU172" s="12"/>
    </row>
    <row r="173" spans="1:47" s="7" customFormat="1" ht="15" customHeight="1" outlineLevel="1">
      <c r="A173" s="1">
        <v>6504</v>
      </c>
      <c r="B173" s="10" t="s">
        <v>155</v>
      </c>
      <c r="C173" s="11">
        <v>1189900</v>
      </c>
      <c r="D173" s="12">
        <v>196300</v>
      </c>
      <c r="E173" s="12">
        <v>987500</v>
      </c>
      <c r="F173" s="12">
        <v>6100</v>
      </c>
      <c r="G173" s="27"/>
      <c r="H173" s="12">
        <v>196329</v>
      </c>
      <c r="I173" s="12">
        <v>17199</v>
      </c>
      <c r="J173" s="12">
        <f t="shared" si="42"/>
        <v>213528</v>
      </c>
      <c r="K173" s="27"/>
      <c r="L173" s="12">
        <v>6936585</v>
      </c>
      <c r="M173" s="12">
        <v>50672</v>
      </c>
      <c r="N173" s="12">
        <f t="shared" si="43"/>
        <v>6987257</v>
      </c>
      <c r="O173" s="27"/>
      <c r="P173" s="12">
        <v>209388</v>
      </c>
      <c r="Q173" s="12">
        <v>1740</v>
      </c>
      <c r="R173" s="12">
        <f t="shared" si="44"/>
        <v>211128</v>
      </c>
      <c r="S173" s="27"/>
      <c r="T173" s="12">
        <v>508671</v>
      </c>
      <c r="U173" s="12">
        <v>51116</v>
      </c>
      <c r="V173" s="12">
        <f t="shared" si="45"/>
        <v>559787</v>
      </c>
      <c r="W173" s="27"/>
      <c r="X173" s="12">
        <v>190050</v>
      </c>
      <c r="Y173" s="277">
        <v>17580</v>
      </c>
      <c r="Z173" s="277">
        <f t="shared" si="46"/>
        <v>207630</v>
      </c>
      <c r="AA173" s="27"/>
      <c r="AB173" s="12"/>
      <c r="AC173" s="12"/>
      <c r="AD173" s="277"/>
      <c r="AU173" s="12"/>
    </row>
    <row r="174" spans="1:47" s="7" customFormat="1" ht="15" customHeight="1" outlineLevel="1">
      <c r="A174" s="1">
        <v>6505</v>
      </c>
      <c r="B174" s="10" t="s">
        <v>156</v>
      </c>
      <c r="C174" s="11">
        <v>848400</v>
      </c>
      <c r="D174" s="12">
        <v>123400</v>
      </c>
      <c r="E174" s="12">
        <v>720500</v>
      </c>
      <c r="F174" s="12">
        <v>4500</v>
      </c>
      <c r="G174" s="27"/>
      <c r="H174" s="12">
        <v>129614</v>
      </c>
      <c r="I174" s="12">
        <v>11552</v>
      </c>
      <c r="J174" s="12">
        <f t="shared" si="42"/>
        <v>141166</v>
      </c>
      <c r="K174" s="27"/>
      <c r="L174" s="12">
        <v>2979381</v>
      </c>
      <c r="M174" s="12">
        <v>23851</v>
      </c>
      <c r="N174" s="12">
        <f t="shared" si="43"/>
        <v>3003232</v>
      </c>
      <c r="O174" s="27"/>
      <c r="P174" s="12">
        <v>144089</v>
      </c>
      <c r="Q174" s="12">
        <v>2066</v>
      </c>
      <c r="R174" s="12">
        <f t="shared" si="44"/>
        <v>146155</v>
      </c>
      <c r="S174" s="27"/>
      <c r="T174" s="12">
        <v>120984</v>
      </c>
      <c r="U174" s="12">
        <v>12096</v>
      </c>
      <c r="V174" s="12">
        <f t="shared" si="45"/>
        <v>133080</v>
      </c>
      <c r="W174" s="27"/>
      <c r="X174" s="12">
        <v>164710</v>
      </c>
      <c r="Y174" s="277">
        <v>15236</v>
      </c>
      <c r="Z174" s="277">
        <f t="shared" si="46"/>
        <v>179946</v>
      </c>
      <c r="AA174" s="27"/>
      <c r="AB174" s="12"/>
      <c r="AC174" s="12"/>
      <c r="AD174" s="277"/>
      <c r="AU174" s="12"/>
    </row>
    <row r="175" spans="1:47" s="7" customFormat="1" ht="15" customHeight="1" outlineLevel="1">
      <c r="A175" s="15">
        <v>6506</v>
      </c>
      <c r="B175" s="10" t="s">
        <v>157</v>
      </c>
      <c r="C175" s="11">
        <v>1499400</v>
      </c>
      <c r="D175" s="12">
        <v>311400</v>
      </c>
      <c r="E175" s="12">
        <v>1180500</v>
      </c>
      <c r="F175" s="12">
        <v>7500</v>
      </c>
      <c r="G175" s="27"/>
      <c r="H175" s="12">
        <v>198953</v>
      </c>
      <c r="I175" s="12">
        <v>16637</v>
      </c>
      <c r="J175" s="12">
        <f t="shared" si="42"/>
        <v>215590</v>
      </c>
      <c r="K175" s="27"/>
      <c r="L175" s="12">
        <v>8052119</v>
      </c>
      <c r="M175" s="12">
        <v>61388</v>
      </c>
      <c r="N175" s="12">
        <f t="shared" si="43"/>
        <v>8113507</v>
      </c>
      <c r="O175" s="27"/>
      <c r="P175" s="12">
        <v>985923</v>
      </c>
      <c r="Q175" s="12">
        <v>26865</v>
      </c>
      <c r="R175" s="12">
        <f t="shared" si="44"/>
        <v>1012788</v>
      </c>
      <c r="S175" s="27"/>
      <c r="T175" s="12">
        <v>2040323</v>
      </c>
      <c r="U175" s="12">
        <v>204471</v>
      </c>
      <c r="V175" s="12">
        <f t="shared" si="45"/>
        <v>2244794</v>
      </c>
      <c r="W175" s="27"/>
      <c r="X175" s="12">
        <v>494130</v>
      </c>
      <c r="Y175" s="277">
        <v>45708</v>
      </c>
      <c r="Z175" s="277">
        <f t="shared" si="46"/>
        <v>539838</v>
      </c>
      <c r="AA175" s="27"/>
      <c r="AB175" s="12"/>
      <c r="AC175" s="12"/>
      <c r="AD175" s="277"/>
      <c r="AU175" s="12"/>
    </row>
    <row r="176" spans="1:47" s="7" customFormat="1" ht="15" customHeight="1" outlineLevel="1">
      <c r="A176" s="1">
        <v>6507</v>
      </c>
      <c r="B176" s="10" t="s">
        <v>158</v>
      </c>
      <c r="C176" s="11">
        <v>1112500</v>
      </c>
      <c r="D176" s="12">
        <v>304000</v>
      </c>
      <c r="E176" s="12">
        <v>803300</v>
      </c>
      <c r="F176" s="12">
        <v>5200</v>
      </c>
      <c r="G176" s="27"/>
      <c r="H176" s="12">
        <v>175065</v>
      </c>
      <c r="I176" s="12">
        <v>14433</v>
      </c>
      <c r="J176" s="12">
        <f t="shared" si="42"/>
        <v>189498</v>
      </c>
      <c r="K176" s="27"/>
      <c r="L176" s="12">
        <v>3060626</v>
      </c>
      <c r="M176" s="12">
        <v>23215</v>
      </c>
      <c r="N176" s="12">
        <f t="shared" si="43"/>
        <v>3083841</v>
      </c>
      <c r="O176" s="27"/>
      <c r="P176" s="12">
        <v>66562</v>
      </c>
      <c r="Q176" s="12">
        <v>0</v>
      </c>
      <c r="R176" s="12">
        <f t="shared" si="44"/>
        <v>66562</v>
      </c>
      <c r="S176" s="27"/>
      <c r="T176" s="12">
        <v>1203403</v>
      </c>
      <c r="U176" s="12">
        <v>120360</v>
      </c>
      <c r="V176" s="12">
        <f t="shared" si="45"/>
        <v>1323763</v>
      </c>
      <c r="W176" s="27"/>
      <c r="X176" s="12">
        <v>354760</v>
      </c>
      <c r="Y176" s="277">
        <v>32816</v>
      </c>
      <c r="Z176" s="277">
        <f t="shared" si="46"/>
        <v>387576</v>
      </c>
      <c r="AA176" s="27"/>
      <c r="AB176" s="12"/>
      <c r="AC176" s="12"/>
      <c r="AD176" s="277"/>
      <c r="AU176" s="12"/>
    </row>
    <row r="177" spans="1:47" s="7" customFormat="1" ht="15" customHeight="1" outlineLevel="1">
      <c r="A177" s="1">
        <v>6508</v>
      </c>
      <c r="B177" s="10" t="s">
        <v>159</v>
      </c>
      <c r="C177" s="11">
        <v>5177300</v>
      </c>
      <c r="D177" s="12">
        <v>571500</v>
      </c>
      <c r="E177" s="12">
        <v>4577600</v>
      </c>
      <c r="F177" s="12">
        <v>28200</v>
      </c>
      <c r="G177" s="27"/>
      <c r="H177" s="12">
        <v>396557</v>
      </c>
      <c r="I177" s="12">
        <v>29055</v>
      </c>
      <c r="J177" s="12">
        <f t="shared" si="42"/>
        <v>425612</v>
      </c>
      <c r="K177" s="27"/>
      <c r="L177" s="12">
        <v>66863670</v>
      </c>
      <c r="M177" s="12">
        <v>508429</v>
      </c>
      <c r="N177" s="12">
        <f t="shared" si="43"/>
        <v>67372099</v>
      </c>
      <c r="O177" s="27"/>
      <c r="P177" s="12">
        <v>8948534</v>
      </c>
      <c r="Q177" s="12">
        <v>260427</v>
      </c>
      <c r="R177" s="12">
        <f t="shared" si="44"/>
        <v>9208961</v>
      </c>
      <c r="S177" s="27"/>
      <c r="T177" s="12">
        <v>6071192</v>
      </c>
      <c r="U177" s="12">
        <v>610164</v>
      </c>
      <c r="V177" s="12">
        <f t="shared" si="45"/>
        <v>6681356</v>
      </c>
      <c r="W177" s="27"/>
      <c r="X177" s="12">
        <v>4953606</v>
      </c>
      <c r="Y177" s="277">
        <v>181476</v>
      </c>
      <c r="Z177" s="277">
        <f t="shared" si="46"/>
        <v>5135082</v>
      </c>
      <c r="AA177" s="27"/>
      <c r="AB177" s="12"/>
      <c r="AC177" s="12"/>
      <c r="AD177" s="277"/>
      <c r="AU177" s="12"/>
    </row>
    <row r="178" spans="1:47" s="7" customFormat="1" ht="15" customHeight="1" outlineLevel="1">
      <c r="A178" s="1">
        <v>6509</v>
      </c>
      <c r="B178" s="10" t="s">
        <v>160</v>
      </c>
      <c r="C178" s="11">
        <v>868800</v>
      </c>
      <c r="D178" s="12">
        <v>192800</v>
      </c>
      <c r="E178" s="12">
        <v>671800</v>
      </c>
      <c r="F178" s="12">
        <v>4200</v>
      </c>
      <c r="G178" s="27"/>
      <c r="H178" s="12">
        <v>125828</v>
      </c>
      <c r="I178" s="12">
        <v>10866</v>
      </c>
      <c r="J178" s="12">
        <f t="shared" si="42"/>
        <v>136694</v>
      </c>
      <c r="K178" s="27"/>
      <c r="L178" s="12">
        <v>3953644</v>
      </c>
      <c r="M178" s="12">
        <v>25841</v>
      </c>
      <c r="N178" s="12">
        <f t="shared" si="43"/>
        <v>3979485</v>
      </c>
      <c r="O178" s="27"/>
      <c r="P178" s="12">
        <v>71466</v>
      </c>
      <c r="Q178" s="12">
        <v>0</v>
      </c>
      <c r="R178" s="12">
        <f t="shared" si="44"/>
        <v>71466</v>
      </c>
      <c r="S178" s="27"/>
      <c r="T178" s="12">
        <v>1240674</v>
      </c>
      <c r="U178" s="12">
        <v>124684</v>
      </c>
      <c r="V178" s="12">
        <f t="shared" si="45"/>
        <v>1365358</v>
      </c>
      <c r="W178" s="27"/>
      <c r="X178" s="12">
        <v>152040</v>
      </c>
      <c r="Y178" s="277">
        <v>14064</v>
      </c>
      <c r="Z178" s="277">
        <f t="shared" si="46"/>
        <v>166104</v>
      </c>
      <c r="AA178" s="27"/>
      <c r="AB178" s="12"/>
      <c r="AC178" s="12"/>
      <c r="AD178" s="277"/>
      <c r="AU178" s="12"/>
    </row>
    <row r="179" spans="1:47" s="7" customFormat="1" ht="15" customHeight="1" outlineLevel="1">
      <c r="A179" s="1">
        <v>6510</v>
      </c>
      <c r="B179" s="10" t="s">
        <v>161</v>
      </c>
      <c r="C179" s="11">
        <v>1833800</v>
      </c>
      <c r="D179" s="12">
        <v>351600</v>
      </c>
      <c r="E179" s="12">
        <v>1472700</v>
      </c>
      <c r="F179" s="12">
        <v>9500</v>
      </c>
      <c r="G179" s="27"/>
      <c r="H179" s="12">
        <v>231533</v>
      </c>
      <c r="I179" s="12">
        <v>19403</v>
      </c>
      <c r="J179" s="12">
        <f t="shared" si="42"/>
        <v>250936</v>
      </c>
      <c r="K179" s="27"/>
      <c r="L179" s="12">
        <v>14994966</v>
      </c>
      <c r="M179" s="12">
        <v>112915</v>
      </c>
      <c r="N179" s="12">
        <f t="shared" si="43"/>
        <v>15107881</v>
      </c>
      <c r="O179" s="27"/>
      <c r="P179" s="12">
        <v>1298417</v>
      </c>
      <c r="Q179" s="12">
        <v>30823</v>
      </c>
      <c r="R179" s="12">
        <f t="shared" si="44"/>
        <v>1329240</v>
      </c>
      <c r="S179" s="27"/>
      <c r="T179" s="12">
        <v>1454248</v>
      </c>
      <c r="U179" s="12">
        <v>145858</v>
      </c>
      <c r="V179" s="12">
        <f t="shared" si="45"/>
        <v>1600106</v>
      </c>
      <c r="W179" s="27"/>
      <c r="X179" s="12">
        <v>380100</v>
      </c>
      <c r="Y179" s="277">
        <v>35160</v>
      </c>
      <c r="Z179" s="277">
        <f t="shared" si="46"/>
        <v>415260</v>
      </c>
      <c r="AA179" s="27"/>
      <c r="AB179" s="12"/>
      <c r="AC179" s="12"/>
      <c r="AD179" s="277"/>
      <c r="AU179" s="12"/>
    </row>
    <row r="180" spans="1:47" s="7" customFormat="1" ht="15" customHeight="1" outlineLevel="1">
      <c r="A180" s="1">
        <v>6511</v>
      </c>
      <c r="B180" s="10" t="s">
        <v>162</v>
      </c>
      <c r="C180" s="11">
        <v>1088500</v>
      </c>
      <c r="D180" s="12">
        <v>121500</v>
      </c>
      <c r="E180" s="12">
        <v>961100</v>
      </c>
      <c r="F180" s="12">
        <v>5900</v>
      </c>
      <c r="G180" s="27"/>
      <c r="H180" s="12">
        <v>168346</v>
      </c>
      <c r="I180" s="12">
        <v>14488</v>
      </c>
      <c r="J180" s="12">
        <f t="shared" si="42"/>
        <v>182834</v>
      </c>
      <c r="K180" s="27"/>
      <c r="L180" s="12">
        <v>9250007</v>
      </c>
      <c r="M180" s="12">
        <v>69360</v>
      </c>
      <c r="N180" s="12">
        <f t="shared" si="43"/>
        <v>9319367</v>
      </c>
      <c r="O180" s="27"/>
      <c r="P180" s="12">
        <v>955875</v>
      </c>
      <c r="Q180" s="12">
        <v>22130</v>
      </c>
      <c r="R180" s="12">
        <f t="shared" si="44"/>
        <v>978005</v>
      </c>
      <c r="S180" s="27"/>
      <c r="T180" s="12">
        <v>226845</v>
      </c>
      <c r="U180" s="12">
        <v>22680</v>
      </c>
      <c r="V180" s="12">
        <f t="shared" si="45"/>
        <v>249525</v>
      </c>
      <c r="W180" s="27"/>
      <c r="X180" s="12">
        <v>215390</v>
      </c>
      <c r="Y180" s="277">
        <v>19924</v>
      </c>
      <c r="Z180" s="277">
        <f t="shared" si="46"/>
        <v>235314</v>
      </c>
      <c r="AA180" s="27"/>
      <c r="AB180" s="12"/>
      <c r="AC180" s="12"/>
      <c r="AD180" s="277"/>
      <c r="AU180" s="12"/>
    </row>
    <row r="181" spans="1:47" s="7" customFormat="1" ht="15" customHeight="1" outlineLevel="1">
      <c r="A181" s="1">
        <v>6595</v>
      </c>
      <c r="B181" s="13"/>
      <c r="C181" s="12">
        <f t="shared" ref="C181:F181" si="56">SUM(C170:C180)</f>
        <v>17223100</v>
      </c>
      <c r="D181" s="12">
        <f t="shared" si="56"/>
        <v>2967100</v>
      </c>
      <c r="E181" s="12">
        <f t="shared" si="56"/>
        <v>14167600</v>
      </c>
      <c r="F181" s="12">
        <f t="shared" si="56"/>
        <v>88400</v>
      </c>
      <c r="G181" s="27"/>
      <c r="H181" s="12">
        <f t="shared" ref="H181:AB181" si="57">SUM(H170:H180)</f>
        <v>2172349</v>
      </c>
      <c r="I181" s="276">
        <f>SUM(I170:I180)</f>
        <v>180133</v>
      </c>
      <c r="J181" s="276">
        <f>SUM(J170:J180)</f>
        <v>2352482</v>
      </c>
      <c r="K181" s="27"/>
      <c r="L181" s="12">
        <f t="shared" si="57"/>
        <v>132955454</v>
      </c>
      <c r="M181" s="12">
        <f t="shared" si="57"/>
        <v>1010675</v>
      </c>
      <c r="N181" s="12">
        <f t="shared" si="57"/>
        <v>133966129</v>
      </c>
      <c r="O181" s="27"/>
      <c r="P181" s="12">
        <f t="shared" si="57"/>
        <v>13541456</v>
      </c>
      <c r="Q181" s="12">
        <f>SUM(Q170:Q180)</f>
        <v>351152</v>
      </c>
      <c r="R181" s="276">
        <f>SUM(R170:R180)</f>
        <v>13892608</v>
      </c>
      <c r="S181" s="27"/>
      <c r="T181" s="12">
        <f t="shared" si="57"/>
        <v>14689520</v>
      </c>
      <c r="U181" s="276">
        <f>SUM(U170:U180)</f>
        <v>1473764</v>
      </c>
      <c r="V181" s="276">
        <f>SUM(V170:V180)</f>
        <v>16163284</v>
      </c>
      <c r="W181" s="27"/>
      <c r="X181" s="12">
        <f t="shared" si="57"/>
        <v>7766346</v>
      </c>
      <c r="Y181" s="277">
        <f>SUM(Y170:Y180)</f>
        <v>441660</v>
      </c>
      <c r="Z181" s="276">
        <f>SUM(Z170:Z180)</f>
        <v>8208006</v>
      </c>
      <c r="AA181" s="27"/>
      <c r="AB181" s="12">
        <f t="shared" si="57"/>
        <v>0</v>
      </c>
      <c r="AC181" s="12">
        <f t="shared" ref="AC181" si="58">SUM(AC170:AC180)</f>
        <v>0</v>
      </c>
      <c r="AD181" s="276">
        <f>SUM(AD170:AD180)</f>
        <v>0</v>
      </c>
      <c r="AU181" s="12">
        <f>SUM(AU170:AU180)</f>
        <v>0</v>
      </c>
    </row>
    <row r="182" spans="1:47" s="7" customFormat="1" ht="15" customHeight="1" outlineLevel="1">
      <c r="A182" s="1">
        <v>6600</v>
      </c>
      <c r="B182" s="10" t="s">
        <v>163</v>
      </c>
      <c r="C182" s="11"/>
      <c r="D182" s="12"/>
      <c r="E182" s="12"/>
      <c r="F182" s="12"/>
      <c r="G182" s="27"/>
      <c r="H182" s="12"/>
      <c r="I182" s="12"/>
      <c r="J182" s="12">
        <f t="shared" si="42"/>
        <v>0</v>
      </c>
      <c r="K182" s="27"/>
      <c r="L182" s="12"/>
      <c r="M182" s="12" t="s">
        <v>445</v>
      </c>
      <c r="N182" s="12"/>
      <c r="O182" s="27"/>
      <c r="P182" s="12">
        <v>0</v>
      </c>
      <c r="Q182" s="12"/>
      <c r="R182" s="12">
        <f t="shared" si="44"/>
        <v>0</v>
      </c>
      <c r="S182" s="27"/>
      <c r="T182" s="12">
        <v>0</v>
      </c>
      <c r="U182" s="12">
        <v>0</v>
      </c>
      <c r="V182" s="12">
        <f t="shared" si="45"/>
        <v>0</v>
      </c>
      <c r="W182" s="27"/>
      <c r="X182" s="12">
        <v>0</v>
      </c>
      <c r="Y182" s="277">
        <v>0</v>
      </c>
      <c r="Z182" s="277">
        <f t="shared" si="46"/>
        <v>0</v>
      </c>
      <c r="AA182" s="27"/>
      <c r="AB182" s="12"/>
      <c r="AC182" s="12"/>
      <c r="AD182" s="277"/>
      <c r="AU182" s="12"/>
    </row>
    <row r="183" spans="1:47" s="7" customFormat="1" ht="15" customHeight="1" outlineLevel="1">
      <c r="A183" s="1">
        <v>6601</v>
      </c>
      <c r="B183" s="10" t="s">
        <v>164</v>
      </c>
      <c r="C183" s="11">
        <v>3392800</v>
      </c>
      <c r="D183" s="12">
        <v>476700</v>
      </c>
      <c r="E183" s="12">
        <v>2897900</v>
      </c>
      <c r="F183" s="12">
        <v>18200</v>
      </c>
      <c r="G183" s="27"/>
      <c r="H183" s="12">
        <v>263294</v>
      </c>
      <c r="I183" s="12">
        <v>19843</v>
      </c>
      <c r="J183" s="12">
        <f t="shared" si="42"/>
        <v>283137</v>
      </c>
      <c r="K183" s="27"/>
      <c r="L183" s="12">
        <v>29535408</v>
      </c>
      <c r="M183" s="12">
        <v>227075</v>
      </c>
      <c r="N183" s="12">
        <f t="shared" si="43"/>
        <v>29762483</v>
      </c>
      <c r="O183" s="27"/>
      <c r="P183" s="12">
        <v>1749109</v>
      </c>
      <c r="Q183" s="12">
        <v>22496</v>
      </c>
      <c r="R183" s="12">
        <f t="shared" si="44"/>
        <v>1771605</v>
      </c>
      <c r="S183" s="27"/>
      <c r="T183" s="12">
        <v>3507717</v>
      </c>
      <c r="U183" s="12">
        <v>351971</v>
      </c>
      <c r="V183" s="12">
        <f t="shared" si="45"/>
        <v>3859688</v>
      </c>
      <c r="W183" s="27"/>
      <c r="X183" s="12">
        <v>748228</v>
      </c>
      <c r="Y183" s="277">
        <v>45512</v>
      </c>
      <c r="Z183" s="277">
        <f t="shared" si="46"/>
        <v>793740</v>
      </c>
      <c r="AA183" s="27"/>
      <c r="AB183" s="12"/>
      <c r="AC183" s="12"/>
      <c r="AD183" s="277"/>
      <c r="AU183" s="12"/>
    </row>
    <row r="184" spans="1:47" s="7" customFormat="1" ht="15" customHeight="1" outlineLevel="1">
      <c r="A184" s="1">
        <v>6602</v>
      </c>
      <c r="B184" s="10" t="s">
        <v>165</v>
      </c>
      <c r="C184" s="11">
        <v>1009900</v>
      </c>
      <c r="D184" s="12">
        <v>324300</v>
      </c>
      <c r="E184" s="12">
        <v>681300</v>
      </c>
      <c r="F184" s="12">
        <v>4300</v>
      </c>
      <c r="G184" s="27"/>
      <c r="H184" s="12">
        <v>130956</v>
      </c>
      <c r="I184" s="12">
        <v>10756</v>
      </c>
      <c r="J184" s="12">
        <f t="shared" si="42"/>
        <v>141712</v>
      </c>
      <c r="K184" s="27"/>
      <c r="L184" s="12">
        <v>3740846</v>
      </c>
      <c r="M184" s="12">
        <v>25300</v>
      </c>
      <c r="N184" s="12">
        <f t="shared" si="43"/>
        <v>3766146</v>
      </c>
      <c r="O184" s="27"/>
      <c r="P184" s="12">
        <v>71058</v>
      </c>
      <c r="Q184" s="12">
        <v>0</v>
      </c>
      <c r="R184" s="12">
        <f t="shared" si="44"/>
        <v>71058</v>
      </c>
      <c r="S184" s="27"/>
      <c r="T184" s="12">
        <v>779770</v>
      </c>
      <c r="U184" s="12">
        <v>78711</v>
      </c>
      <c r="V184" s="12">
        <f t="shared" si="45"/>
        <v>858481</v>
      </c>
      <c r="W184" s="27"/>
      <c r="X184" s="12">
        <v>190050</v>
      </c>
      <c r="Y184" s="277">
        <v>17580</v>
      </c>
      <c r="Z184" s="277">
        <f t="shared" si="46"/>
        <v>207630</v>
      </c>
      <c r="AA184" s="27"/>
      <c r="AB184" s="12"/>
      <c r="AC184" s="12"/>
      <c r="AD184" s="277"/>
      <c r="AU184" s="12"/>
    </row>
    <row r="185" spans="1:47" s="7" customFormat="1" ht="15" customHeight="1" outlineLevel="1">
      <c r="A185" s="1">
        <v>6603</v>
      </c>
      <c r="B185" s="10" t="s">
        <v>166</v>
      </c>
      <c r="C185" s="11">
        <v>1186100</v>
      </c>
      <c r="D185" s="12">
        <v>326900</v>
      </c>
      <c r="E185" s="12">
        <v>853900</v>
      </c>
      <c r="F185" s="12">
        <v>5300</v>
      </c>
      <c r="G185" s="27"/>
      <c r="H185" s="12">
        <v>158706</v>
      </c>
      <c r="I185" s="12">
        <v>13668</v>
      </c>
      <c r="J185" s="12">
        <f t="shared" si="42"/>
        <v>172374</v>
      </c>
      <c r="K185" s="27"/>
      <c r="L185" s="12">
        <v>4846743</v>
      </c>
      <c r="M185" s="12">
        <v>42757</v>
      </c>
      <c r="N185" s="12">
        <f t="shared" si="43"/>
        <v>4889500</v>
      </c>
      <c r="O185" s="27"/>
      <c r="P185" s="12">
        <v>201798</v>
      </c>
      <c r="Q185" s="12">
        <v>0</v>
      </c>
      <c r="R185" s="12">
        <f t="shared" si="44"/>
        <v>201798</v>
      </c>
      <c r="S185" s="27"/>
      <c r="T185" s="12">
        <v>1338623</v>
      </c>
      <c r="U185" s="12">
        <v>133852</v>
      </c>
      <c r="V185" s="12">
        <f t="shared" si="45"/>
        <v>1472475</v>
      </c>
      <c r="W185" s="27"/>
      <c r="X185" s="12">
        <v>152040</v>
      </c>
      <c r="Y185" s="277">
        <v>14064</v>
      </c>
      <c r="Z185" s="277">
        <f t="shared" si="46"/>
        <v>166104</v>
      </c>
      <c r="AA185" s="27"/>
      <c r="AB185" s="12"/>
      <c r="AC185" s="12"/>
      <c r="AD185" s="277"/>
      <c r="AU185" s="12"/>
    </row>
    <row r="186" spans="1:47" s="7" customFormat="1" ht="15" customHeight="1" outlineLevel="1">
      <c r="A186" s="1">
        <v>6604</v>
      </c>
      <c r="B186" s="10" t="s">
        <v>167</v>
      </c>
      <c r="C186" s="11">
        <v>2850900</v>
      </c>
      <c r="D186" s="12">
        <v>602600</v>
      </c>
      <c r="E186" s="12">
        <v>2234200</v>
      </c>
      <c r="F186" s="12">
        <v>14100</v>
      </c>
      <c r="G186" s="27"/>
      <c r="H186" s="12">
        <v>302189</v>
      </c>
      <c r="I186" s="12">
        <v>23032</v>
      </c>
      <c r="J186" s="12">
        <f t="shared" si="42"/>
        <v>325221</v>
      </c>
      <c r="K186" s="27"/>
      <c r="L186" s="12">
        <v>25214334</v>
      </c>
      <c r="M186" s="12">
        <v>184418</v>
      </c>
      <c r="N186" s="12">
        <f t="shared" si="43"/>
        <v>25398752</v>
      </c>
      <c r="O186" s="27"/>
      <c r="P186" s="12">
        <v>1641232</v>
      </c>
      <c r="Q186" s="12">
        <v>32317</v>
      </c>
      <c r="R186" s="12">
        <f t="shared" si="44"/>
        <v>1673549</v>
      </c>
      <c r="S186" s="27"/>
      <c r="T186" s="12">
        <v>5933933</v>
      </c>
      <c r="U186" s="12">
        <v>594263</v>
      </c>
      <c r="V186" s="12">
        <f t="shared" si="45"/>
        <v>6528196</v>
      </c>
      <c r="W186" s="27"/>
      <c r="X186" s="12">
        <v>1102348</v>
      </c>
      <c r="Y186" s="277">
        <v>68496</v>
      </c>
      <c r="Z186" s="277">
        <f t="shared" si="46"/>
        <v>1170844</v>
      </c>
      <c r="AA186" s="27"/>
      <c r="AB186" s="12"/>
      <c r="AC186" s="12"/>
      <c r="AD186" s="277"/>
      <c r="AU186" s="12"/>
    </row>
    <row r="187" spans="1:47" s="7" customFormat="1" ht="15" customHeight="1" outlineLevel="1">
      <c r="A187" s="1">
        <v>6605</v>
      </c>
      <c r="B187" s="10" t="s">
        <v>168</v>
      </c>
      <c r="C187" s="11">
        <v>860300</v>
      </c>
      <c r="D187" s="12">
        <v>54800</v>
      </c>
      <c r="E187" s="12">
        <v>800400</v>
      </c>
      <c r="F187" s="12">
        <v>5100</v>
      </c>
      <c r="G187" s="27"/>
      <c r="H187" s="12">
        <v>158549</v>
      </c>
      <c r="I187" s="12">
        <v>14397</v>
      </c>
      <c r="J187" s="12">
        <f t="shared" si="42"/>
        <v>172946</v>
      </c>
      <c r="K187" s="27"/>
      <c r="L187" s="12">
        <v>3887532</v>
      </c>
      <c r="M187" s="12">
        <v>31968</v>
      </c>
      <c r="N187" s="12">
        <f t="shared" si="43"/>
        <v>3919500</v>
      </c>
      <c r="O187" s="27"/>
      <c r="P187" s="12">
        <v>245349</v>
      </c>
      <c r="Q187" s="12">
        <v>2175</v>
      </c>
      <c r="R187" s="12">
        <f t="shared" si="44"/>
        <v>247524</v>
      </c>
      <c r="S187" s="27"/>
      <c r="T187" s="12">
        <v>338866</v>
      </c>
      <c r="U187" s="12">
        <v>33889</v>
      </c>
      <c r="V187" s="12">
        <f t="shared" si="45"/>
        <v>372755</v>
      </c>
      <c r="W187" s="27"/>
      <c r="X187" s="12">
        <v>50680</v>
      </c>
      <c r="Y187" s="277">
        <v>4688</v>
      </c>
      <c r="Z187" s="277">
        <f t="shared" si="46"/>
        <v>55368</v>
      </c>
      <c r="AA187" s="27"/>
      <c r="AB187" s="12"/>
      <c r="AC187" s="12"/>
      <c r="AD187" s="277"/>
      <c r="AU187" s="12"/>
    </row>
    <row r="188" spans="1:47" s="7" customFormat="1" ht="15" customHeight="1" outlineLevel="1">
      <c r="A188" s="1">
        <v>6606</v>
      </c>
      <c r="B188" s="10" t="s">
        <v>169</v>
      </c>
      <c r="C188" s="11">
        <v>737700</v>
      </c>
      <c r="D188" s="12">
        <v>178100</v>
      </c>
      <c r="E188" s="12">
        <v>556100</v>
      </c>
      <c r="F188" s="12">
        <v>3500</v>
      </c>
      <c r="G188" s="27"/>
      <c r="H188" s="12">
        <v>164178</v>
      </c>
      <c r="I188" s="12">
        <v>14648</v>
      </c>
      <c r="J188" s="12">
        <f t="shared" si="42"/>
        <v>178826</v>
      </c>
      <c r="K188" s="27"/>
      <c r="L188" s="12">
        <v>1026809</v>
      </c>
      <c r="M188" s="12">
        <v>7667</v>
      </c>
      <c r="N188" s="12">
        <f t="shared" si="43"/>
        <v>1034476</v>
      </c>
      <c r="O188" s="27"/>
      <c r="P188" s="12">
        <v>52875</v>
      </c>
      <c r="Q188" s="12">
        <v>0</v>
      </c>
      <c r="R188" s="12">
        <f t="shared" si="44"/>
        <v>52875</v>
      </c>
      <c r="S188" s="27"/>
      <c r="T188" s="12">
        <v>791658</v>
      </c>
      <c r="U188" s="12">
        <v>79152</v>
      </c>
      <c r="V188" s="12">
        <f t="shared" si="45"/>
        <v>870810</v>
      </c>
      <c r="W188" s="27"/>
      <c r="X188" s="12">
        <v>101360</v>
      </c>
      <c r="Y188" s="277">
        <v>9376</v>
      </c>
      <c r="Z188" s="277">
        <f t="shared" si="46"/>
        <v>110736</v>
      </c>
      <c r="AA188" s="27"/>
      <c r="AB188" s="12"/>
      <c r="AC188" s="12"/>
      <c r="AD188" s="277"/>
      <c r="AU188" s="12"/>
    </row>
    <row r="189" spans="1:47" s="7" customFormat="1" ht="15" customHeight="1" outlineLevel="1">
      <c r="A189" s="1">
        <v>6607</v>
      </c>
      <c r="B189" s="10" t="s">
        <v>170</v>
      </c>
      <c r="C189" s="11">
        <v>2044200</v>
      </c>
      <c r="D189" s="12">
        <v>506800</v>
      </c>
      <c r="E189" s="12">
        <v>1527600</v>
      </c>
      <c r="F189" s="12">
        <v>9800</v>
      </c>
      <c r="G189" s="27"/>
      <c r="H189" s="12">
        <v>241718</v>
      </c>
      <c r="I189" s="12">
        <v>20658</v>
      </c>
      <c r="J189" s="12">
        <f t="shared" si="42"/>
        <v>262376</v>
      </c>
      <c r="K189" s="27"/>
      <c r="L189" s="12">
        <v>16228790</v>
      </c>
      <c r="M189" s="12">
        <v>143132</v>
      </c>
      <c r="N189" s="12">
        <f t="shared" si="43"/>
        <v>16371922</v>
      </c>
      <c r="O189" s="27"/>
      <c r="P189" s="12">
        <v>757792</v>
      </c>
      <c r="Q189" s="12">
        <v>4350</v>
      </c>
      <c r="R189" s="12">
        <f t="shared" si="44"/>
        <v>762142</v>
      </c>
      <c r="S189" s="27"/>
      <c r="T189" s="12">
        <v>393198</v>
      </c>
      <c r="U189" s="12">
        <v>39312</v>
      </c>
      <c r="V189" s="12">
        <f t="shared" si="45"/>
        <v>432510</v>
      </c>
      <c r="W189" s="27"/>
      <c r="X189" s="12">
        <v>671510</v>
      </c>
      <c r="Y189" s="277">
        <v>62116</v>
      </c>
      <c r="Z189" s="277">
        <f t="shared" si="46"/>
        <v>733626</v>
      </c>
      <c r="AA189" s="27"/>
      <c r="AB189" s="12"/>
      <c r="AC189" s="12"/>
      <c r="AD189" s="277"/>
      <c r="AU189" s="12"/>
    </row>
    <row r="190" spans="1:47" s="7" customFormat="1" ht="15" customHeight="1" outlineLevel="1">
      <c r="A190" s="1">
        <v>6608</v>
      </c>
      <c r="B190" s="10" t="s">
        <v>171</v>
      </c>
      <c r="C190" s="11">
        <v>716700</v>
      </c>
      <c r="D190" s="12">
        <v>54800</v>
      </c>
      <c r="E190" s="12">
        <v>657800</v>
      </c>
      <c r="F190" s="12">
        <v>4100</v>
      </c>
      <c r="G190" s="27"/>
      <c r="H190" s="12">
        <v>136814</v>
      </c>
      <c r="I190" s="12">
        <v>12898</v>
      </c>
      <c r="J190" s="12">
        <f t="shared" si="42"/>
        <v>149712</v>
      </c>
      <c r="K190" s="27"/>
      <c r="L190" s="12">
        <v>3196900</v>
      </c>
      <c r="M190" s="12">
        <v>26106</v>
      </c>
      <c r="N190" s="12">
        <f t="shared" si="43"/>
        <v>3223006</v>
      </c>
      <c r="O190" s="27"/>
      <c r="P190" s="12">
        <v>195377</v>
      </c>
      <c r="Q190" s="12">
        <v>2791</v>
      </c>
      <c r="R190" s="12">
        <f t="shared" si="44"/>
        <v>198168</v>
      </c>
      <c r="S190" s="27"/>
      <c r="T190" s="12">
        <v>70574</v>
      </c>
      <c r="U190" s="12">
        <v>7056</v>
      </c>
      <c r="V190" s="12">
        <f t="shared" si="45"/>
        <v>77630</v>
      </c>
      <c r="W190" s="27"/>
      <c r="X190" s="12">
        <v>293436</v>
      </c>
      <c r="Y190" s="277">
        <v>10808</v>
      </c>
      <c r="Z190" s="277">
        <f t="shared" si="46"/>
        <v>304244</v>
      </c>
      <c r="AA190" s="27"/>
      <c r="AB190" s="12"/>
      <c r="AC190" s="12"/>
      <c r="AD190" s="277"/>
      <c r="AU190" s="12"/>
    </row>
    <row r="191" spans="1:47" s="7" customFormat="1" ht="15" customHeight="1" outlineLevel="1">
      <c r="A191" s="1">
        <v>6609</v>
      </c>
      <c r="B191" s="10" t="s">
        <v>172</v>
      </c>
      <c r="C191" s="11">
        <v>16889500</v>
      </c>
      <c r="D191" s="12">
        <v>365200</v>
      </c>
      <c r="E191" s="12">
        <v>16421800</v>
      </c>
      <c r="F191" s="12">
        <v>102500</v>
      </c>
      <c r="G191" s="27"/>
      <c r="H191" s="12">
        <v>1536679</v>
      </c>
      <c r="I191" s="12">
        <v>131385</v>
      </c>
      <c r="J191" s="12">
        <f t="shared" si="42"/>
        <v>1668064</v>
      </c>
      <c r="K191" s="27"/>
      <c r="L191" s="12">
        <v>191119449</v>
      </c>
      <c r="M191" s="12">
        <v>1429851</v>
      </c>
      <c r="N191" s="12">
        <f t="shared" si="43"/>
        <v>192549300</v>
      </c>
      <c r="O191" s="27"/>
      <c r="P191" s="12">
        <v>23017147</v>
      </c>
      <c r="Q191" s="12">
        <v>662259</v>
      </c>
      <c r="R191" s="12">
        <f t="shared" si="44"/>
        <v>23679406</v>
      </c>
      <c r="S191" s="27"/>
      <c r="T191" s="12">
        <v>24366035</v>
      </c>
      <c r="U191" s="12">
        <v>2442957</v>
      </c>
      <c r="V191" s="12">
        <f t="shared" si="45"/>
        <v>26808992</v>
      </c>
      <c r="W191" s="27"/>
      <c r="X191" s="12">
        <v>8067440</v>
      </c>
      <c r="Y191" s="277">
        <v>200580</v>
      </c>
      <c r="Z191" s="277">
        <f t="shared" si="46"/>
        <v>8268020</v>
      </c>
      <c r="AA191" s="27"/>
      <c r="AB191" s="12"/>
      <c r="AC191" s="12"/>
      <c r="AD191" s="277"/>
      <c r="AU191" s="12"/>
    </row>
    <row r="192" spans="1:47" s="7" customFormat="1" ht="15" customHeight="1" outlineLevel="1">
      <c r="A192" s="1">
        <v>6610</v>
      </c>
      <c r="B192" s="10" t="s">
        <v>173</v>
      </c>
      <c r="C192" s="11">
        <v>1783300</v>
      </c>
      <c r="D192" s="12">
        <v>387300</v>
      </c>
      <c r="E192" s="12">
        <v>1387100</v>
      </c>
      <c r="F192" s="12">
        <v>8900</v>
      </c>
      <c r="G192" s="27"/>
      <c r="H192" s="12">
        <v>205760</v>
      </c>
      <c r="I192" s="12">
        <v>16838</v>
      </c>
      <c r="J192" s="12">
        <f t="shared" si="42"/>
        <v>222598</v>
      </c>
      <c r="K192" s="27"/>
      <c r="L192" s="12">
        <v>14296147</v>
      </c>
      <c r="M192" s="12">
        <v>107979</v>
      </c>
      <c r="N192" s="12">
        <f t="shared" si="43"/>
        <v>14404126</v>
      </c>
      <c r="O192" s="27"/>
      <c r="P192" s="12">
        <v>587779</v>
      </c>
      <c r="Q192" s="12">
        <v>3552</v>
      </c>
      <c r="R192" s="12">
        <f t="shared" si="44"/>
        <v>591331</v>
      </c>
      <c r="S192" s="27"/>
      <c r="T192" s="12">
        <v>2254132</v>
      </c>
      <c r="U192" s="12">
        <v>225852</v>
      </c>
      <c r="V192" s="12">
        <f t="shared" si="45"/>
        <v>2479984</v>
      </c>
      <c r="W192" s="27"/>
      <c r="X192" s="12">
        <v>443450</v>
      </c>
      <c r="Y192" s="277">
        <v>41020</v>
      </c>
      <c r="Z192" s="277">
        <f t="shared" si="46"/>
        <v>484470</v>
      </c>
      <c r="AA192" s="27"/>
      <c r="AB192" s="12"/>
      <c r="AC192" s="12"/>
      <c r="AD192" s="277"/>
      <c r="AU192" s="12"/>
    </row>
    <row r="193" spans="1:47" s="7" customFormat="1" ht="15" customHeight="1" outlineLevel="1">
      <c r="A193" s="1">
        <v>6611</v>
      </c>
      <c r="B193" s="10" t="s">
        <v>174</v>
      </c>
      <c r="C193" s="11">
        <v>1624300</v>
      </c>
      <c r="D193" s="12">
        <v>199000</v>
      </c>
      <c r="E193" s="12">
        <v>1416300</v>
      </c>
      <c r="F193" s="12">
        <v>9000</v>
      </c>
      <c r="G193" s="27"/>
      <c r="H193" s="12">
        <v>147607</v>
      </c>
      <c r="I193" s="12">
        <v>12231</v>
      </c>
      <c r="J193" s="12">
        <f t="shared" si="42"/>
        <v>159838</v>
      </c>
      <c r="K193" s="27"/>
      <c r="L193" s="12">
        <v>16408714</v>
      </c>
      <c r="M193" s="12">
        <v>130718</v>
      </c>
      <c r="N193" s="12">
        <f t="shared" si="43"/>
        <v>16539432</v>
      </c>
      <c r="O193" s="27"/>
      <c r="P193" s="12">
        <v>1011995</v>
      </c>
      <c r="Q193" s="12">
        <v>2682</v>
      </c>
      <c r="R193" s="12">
        <f t="shared" si="44"/>
        <v>1014677</v>
      </c>
      <c r="S193" s="27"/>
      <c r="T193" s="12">
        <v>892074</v>
      </c>
      <c r="U193" s="12">
        <v>89533</v>
      </c>
      <c r="V193" s="12">
        <f t="shared" si="45"/>
        <v>981607</v>
      </c>
      <c r="W193" s="27"/>
      <c r="X193" s="12">
        <v>215390</v>
      </c>
      <c r="Y193" s="277">
        <v>19924</v>
      </c>
      <c r="Z193" s="277">
        <f t="shared" si="46"/>
        <v>235314</v>
      </c>
      <c r="AA193" s="27"/>
      <c r="AB193" s="12"/>
      <c r="AC193" s="12"/>
      <c r="AD193" s="277"/>
      <c r="AU193" s="12"/>
    </row>
    <row r="194" spans="1:47" s="7" customFormat="1" ht="15" customHeight="1" outlineLevel="1">
      <c r="A194" s="1">
        <v>6612</v>
      </c>
      <c r="B194" s="10" t="s">
        <v>175</v>
      </c>
      <c r="C194" s="11">
        <v>2102100</v>
      </c>
      <c r="D194" s="12">
        <v>509400</v>
      </c>
      <c r="E194" s="12">
        <v>1582500</v>
      </c>
      <c r="F194" s="12">
        <v>10200</v>
      </c>
      <c r="G194" s="27"/>
      <c r="H194" s="12">
        <v>168332</v>
      </c>
      <c r="I194" s="12">
        <v>12611</v>
      </c>
      <c r="J194" s="12">
        <f t="shared" si="42"/>
        <v>180943</v>
      </c>
      <c r="K194" s="27"/>
      <c r="L194" s="12">
        <v>13037964</v>
      </c>
      <c r="M194" s="12">
        <v>118768</v>
      </c>
      <c r="N194" s="12">
        <f t="shared" si="43"/>
        <v>13156732</v>
      </c>
      <c r="O194" s="27"/>
      <c r="P194" s="12">
        <v>855586</v>
      </c>
      <c r="Q194" s="12">
        <v>2320</v>
      </c>
      <c r="R194" s="12">
        <f t="shared" si="44"/>
        <v>857906</v>
      </c>
      <c r="S194" s="27"/>
      <c r="T194" s="12">
        <v>509141</v>
      </c>
      <c r="U194" s="12">
        <v>50904</v>
      </c>
      <c r="V194" s="12">
        <f t="shared" si="45"/>
        <v>560045</v>
      </c>
      <c r="W194" s="27"/>
      <c r="X194" s="12">
        <v>367430</v>
      </c>
      <c r="Y194" s="277">
        <v>33988</v>
      </c>
      <c r="Z194" s="277">
        <f t="shared" si="46"/>
        <v>401418</v>
      </c>
      <c r="AA194" s="27"/>
      <c r="AB194" s="12"/>
      <c r="AC194" s="12"/>
      <c r="AD194" s="277"/>
      <c r="AU194" s="12"/>
    </row>
    <row r="195" spans="1:47" s="7" customFormat="1" ht="15" customHeight="1" outlineLevel="1">
      <c r="A195" s="1">
        <v>6613</v>
      </c>
      <c r="B195" s="10" t="s">
        <v>176</v>
      </c>
      <c r="C195" s="11">
        <v>1306700</v>
      </c>
      <c r="D195" s="12">
        <v>299600</v>
      </c>
      <c r="E195" s="12">
        <v>1000900</v>
      </c>
      <c r="F195" s="12">
        <v>6200</v>
      </c>
      <c r="G195" s="27"/>
      <c r="H195" s="12">
        <v>123490</v>
      </c>
      <c r="I195" s="12">
        <v>10646</v>
      </c>
      <c r="J195" s="12">
        <f t="shared" si="42"/>
        <v>134136</v>
      </c>
      <c r="K195" s="27"/>
      <c r="L195" s="12">
        <v>9197036</v>
      </c>
      <c r="M195" s="12">
        <v>75773</v>
      </c>
      <c r="N195" s="12">
        <f t="shared" si="43"/>
        <v>9272809</v>
      </c>
      <c r="O195" s="27"/>
      <c r="P195" s="12">
        <v>347381</v>
      </c>
      <c r="Q195" s="12">
        <v>1341</v>
      </c>
      <c r="R195" s="12">
        <f t="shared" si="44"/>
        <v>348722</v>
      </c>
      <c r="S195" s="27"/>
      <c r="T195" s="12">
        <v>1038786</v>
      </c>
      <c r="U195" s="12">
        <v>103890</v>
      </c>
      <c r="V195" s="12">
        <f t="shared" si="45"/>
        <v>1142676</v>
      </c>
      <c r="W195" s="27"/>
      <c r="X195" s="12">
        <v>164710</v>
      </c>
      <c r="Y195" s="277">
        <v>15236</v>
      </c>
      <c r="Z195" s="277">
        <f t="shared" si="46"/>
        <v>179946</v>
      </c>
      <c r="AA195" s="27"/>
      <c r="AB195" s="12"/>
      <c r="AC195" s="12"/>
      <c r="AD195" s="277"/>
      <c r="AU195" s="12"/>
    </row>
    <row r="196" spans="1:47" s="7" customFormat="1" ht="15" customHeight="1" outlineLevel="1">
      <c r="A196" s="1">
        <v>6614</v>
      </c>
      <c r="B196" s="10" t="s">
        <v>177</v>
      </c>
      <c r="C196" s="11">
        <v>1415100</v>
      </c>
      <c r="D196" s="12">
        <v>164400</v>
      </c>
      <c r="E196" s="12">
        <v>1243000</v>
      </c>
      <c r="F196" s="12">
        <v>7700</v>
      </c>
      <c r="G196" s="27"/>
      <c r="H196" s="12">
        <v>158570</v>
      </c>
      <c r="I196" s="12">
        <v>14318</v>
      </c>
      <c r="J196" s="12">
        <f t="shared" si="42"/>
        <v>172888</v>
      </c>
      <c r="K196" s="27"/>
      <c r="L196" s="12">
        <v>9436720</v>
      </c>
      <c r="M196" s="12">
        <v>82205</v>
      </c>
      <c r="N196" s="12">
        <f t="shared" si="43"/>
        <v>9518925</v>
      </c>
      <c r="O196" s="27"/>
      <c r="P196" s="12">
        <v>985184</v>
      </c>
      <c r="Q196" s="12">
        <v>21550</v>
      </c>
      <c r="R196" s="12">
        <f t="shared" si="44"/>
        <v>1006734</v>
      </c>
      <c r="S196" s="27"/>
      <c r="T196" s="12">
        <v>690582</v>
      </c>
      <c r="U196" s="12">
        <v>69468</v>
      </c>
      <c r="V196" s="12">
        <f t="shared" si="45"/>
        <v>760050</v>
      </c>
      <c r="W196" s="27"/>
      <c r="X196" s="12">
        <v>202720</v>
      </c>
      <c r="Y196" s="277">
        <v>18752</v>
      </c>
      <c r="Z196" s="277">
        <f t="shared" si="46"/>
        <v>221472</v>
      </c>
      <c r="AA196" s="27"/>
      <c r="AB196" s="12"/>
      <c r="AC196" s="12"/>
      <c r="AD196" s="277"/>
      <c r="AU196" s="12"/>
    </row>
    <row r="197" spans="1:47" s="7" customFormat="1" ht="15" customHeight="1" outlineLevel="1">
      <c r="A197" s="1">
        <v>6615</v>
      </c>
      <c r="B197" s="10" t="s">
        <v>178</v>
      </c>
      <c r="C197" s="11">
        <v>1038500</v>
      </c>
      <c r="D197" s="12">
        <v>221100</v>
      </c>
      <c r="E197" s="12">
        <v>812200</v>
      </c>
      <c r="F197" s="12">
        <v>5200</v>
      </c>
      <c r="G197" s="27"/>
      <c r="H197" s="12">
        <v>191632</v>
      </c>
      <c r="I197" s="12">
        <v>17158</v>
      </c>
      <c r="J197" s="12">
        <f t="shared" si="42"/>
        <v>208790</v>
      </c>
      <c r="K197" s="27"/>
      <c r="L197" s="12">
        <v>3770152</v>
      </c>
      <c r="M197" s="12">
        <v>35203</v>
      </c>
      <c r="N197" s="12">
        <f t="shared" si="43"/>
        <v>3805355</v>
      </c>
      <c r="O197" s="27"/>
      <c r="P197" s="12">
        <v>232885</v>
      </c>
      <c r="Q197" s="12">
        <v>0</v>
      </c>
      <c r="R197" s="12">
        <f t="shared" si="44"/>
        <v>232885</v>
      </c>
      <c r="S197" s="27"/>
      <c r="T197" s="12">
        <v>283494</v>
      </c>
      <c r="U197" s="12">
        <v>28356</v>
      </c>
      <c r="V197" s="12">
        <f t="shared" si="45"/>
        <v>311850</v>
      </c>
      <c r="W197" s="27"/>
      <c r="X197" s="12">
        <v>215390</v>
      </c>
      <c r="Y197" s="277">
        <v>19924</v>
      </c>
      <c r="Z197" s="277">
        <f t="shared" si="46"/>
        <v>235314</v>
      </c>
      <c r="AA197" s="27"/>
      <c r="AB197" s="12"/>
      <c r="AC197" s="12"/>
      <c r="AD197" s="277"/>
      <c r="AU197" s="12"/>
    </row>
    <row r="198" spans="1:47" s="7" customFormat="1" ht="15" customHeight="1" outlineLevel="1">
      <c r="A198" s="1">
        <v>6616</v>
      </c>
      <c r="B198" s="10" t="s">
        <v>179</v>
      </c>
      <c r="C198" s="11">
        <v>1148500</v>
      </c>
      <c r="D198" s="12">
        <v>261200</v>
      </c>
      <c r="E198" s="12">
        <v>881700</v>
      </c>
      <c r="F198" s="12">
        <v>5600</v>
      </c>
      <c r="G198" s="27"/>
      <c r="H198" s="12">
        <v>174309</v>
      </c>
      <c r="I198" s="12">
        <v>13797</v>
      </c>
      <c r="J198" s="12">
        <f t="shared" si="42"/>
        <v>188106</v>
      </c>
      <c r="K198" s="27"/>
      <c r="L198" s="12">
        <v>5454112</v>
      </c>
      <c r="M198" s="12">
        <v>40554</v>
      </c>
      <c r="N198" s="12">
        <f t="shared" si="43"/>
        <v>5494666</v>
      </c>
      <c r="O198" s="27"/>
      <c r="P198" s="12">
        <v>165164</v>
      </c>
      <c r="Q198" s="12">
        <v>0</v>
      </c>
      <c r="R198" s="12">
        <f t="shared" si="44"/>
        <v>165164</v>
      </c>
      <c r="S198" s="27"/>
      <c r="T198" s="12">
        <v>953543</v>
      </c>
      <c r="U198" s="12">
        <v>95354</v>
      </c>
      <c r="V198" s="12">
        <f t="shared" si="45"/>
        <v>1048897</v>
      </c>
      <c r="W198" s="27"/>
      <c r="X198" s="12">
        <v>700878</v>
      </c>
      <c r="Y198" s="277">
        <v>38252</v>
      </c>
      <c r="Z198" s="277">
        <f t="shared" si="46"/>
        <v>739130</v>
      </c>
      <c r="AA198" s="27"/>
      <c r="AB198" s="12"/>
      <c r="AC198" s="12"/>
      <c r="AD198" s="277"/>
      <c r="AU198" s="12"/>
    </row>
    <row r="199" spans="1:47" s="7" customFormat="1" ht="15" customHeight="1" outlineLevel="1">
      <c r="A199" s="1">
        <v>6617</v>
      </c>
      <c r="B199" s="10" t="s">
        <v>180</v>
      </c>
      <c r="C199" s="11">
        <v>891900</v>
      </c>
      <c r="D199" s="12">
        <v>136900</v>
      </c>
      <c r="E199" s="12">
        <v>750300</v>
      </c>
      <c r="F199" s="12">
        <v>4700</v>
      </c>
      <c r="G199" s="27"/>
      <c r="H199" s="12">
        <v>121826</v>
      </c>
      <c r="I199" s="12">
        <v>10756</v>
      </c>
      <c r="J199" s="12">
        <f t="shared" si="42"/>
        <v>132582</v>
      </c>
      <c r="K199" s="27"/>
      <c r="L199" s="12">
        <v>3340773</v>
      </c>
      <c r="M199" s="12">
        <v>26946</v>
      </c>
      <c r="N199" s="12">
        <f t="shared" si="43"/>
        <v>3367719</v>
      </c>
      <c r="O199" s="27"/>
      <c r="P199" s="12">
        <v>191973</v>
      </c>
      <c r="Q199" s="12">
        <v>2211</v>
      </c>
      <c r="R199" s="12">
        <f t="shared" si="44"/>
        <v>194184</v>
      </c>
      <c r="S199" s="27"/>
      <c r="T199" s="12">
        <v>85697</v>
      </c>
      <c r="U199" s="12">
        <v>8568</v>
      </c>
      <c r="V199" s="12">
        <f t="shared" si="45"/>
        <v>94265</v>
      </c>
      <c r="W199" s="27"/>
      <c r="X199" s="12">
        <v>101360</v>
      </c>
      <c r="Y199" s="277">
        <v>9376</v>
      </c>
      <c r="Z199" s="277">
        <f t="shared" si="46"/>
        <v>110736</v>
      </c>
      <c r="AA199" s="27"/>
      <c r="AB199" s="12"/>
      <c r="AC199" s="12"/>
      <c r="AD199" s="277"/>
      <c r="AU199" s="12"/>
    </row>
    <row r="200" spans="1:47" s="7" customFormat="1" ht="15" customHeight="1" outlineLevel="1">
      <c r="A200" s="1">
        <v>6618</v>
      </c>
      <c r="B200" s="10" t="s">
        <v>181</v>
      </c>
      <c r="C200" s="11">
        <v>942100</v>
      </c>
      <c r="D200" s="12">
        <v>82200</v>
      </c>
      <c r="E200" s="12">
        <v>854600</v>
      </c>
      <c r="F200" s="12">
        <v>5300</v>
      </c>
      <c r="G200" s="27"/>
      <c r="H200" s="12">
        <v>165105</v>
      </c>
      <c r="I200" s="12">
        <v>15033</v>
      </c>
      <c r="J200" s="12">
        <f t="shared" ref="J200:J263" si="59">+H200+I200</f>
        <v>180138</v>
      </c>
      <c r="K200" s="27"/>
      <c r="L200" s="12">
        <v>5049892</v>
      </c>
      <c r="M200" s="12">
        <v>41320</v>
      </c>
      <c r="N200" s="12">
        <f t="shared" ref="N200:N263" si="60">+L200+M200</f>
        <v>5091212</v>
      </c>
      <c r="O200" s="27"/>
      <c r="P200" s="12">
        <v>567234</v>
      </c>
      <c r="Q200" s="12">
        <v>12595</v>
      </c>
      <c r="R200" s="12">
        <f t="shared" ref="R200:R263" si="61">+P200+Q200</f>
        <v>579829</v>
      </c>
      <c r="S200" s="27"/>
      <c r="T200" s="12">
        <v>943271</v>
      </c>
      <c r="U200" s="12">
        <v>94354</v>
      </c>
      <c r="V200" s="12">
        <f t="shared" ref="V200:V263" si="62">+T200+U200</f>
        <v>1037625</v>
      </c>
      <c r="W200" s="27"/>
      <c r="X200" s="12">
        <v>280766</v>
      </c>
      <c r="Y200" s="277">
        <v>9636</v>
      </c>
      <c r="Z200" s="277">
        <f t="shared" ref="Z200:Z263" si="63">+X200+Y200</f>
        <v>290402</v>
      </c>
      <c r="AA200" s="27"/>
      <c r="AB200" s="12"/>
      <c r="AC200" s="12"/>
      <c r="AD200" s="277"/>
      <c r="AU200" s="12"/>
    </row>
    <row r="201" spans="1:47" s="7" customFormat="1" ht="15" customHeight="1" outlineLevel="1">
      <c r="A201" s="1">
        <v>6695</v>
      </c>
      <c r="B201" s="13"/>
      <c r="C201" s="12">
        <f t="shared" ref="C201:F201" si="64">SUM(C183:C200)</f>
        <v>41940600</v>
      </c>
      <c r="D201" s="12">
        <f t="shared" si="64"/>
        <v>5151300</v>
      </c>
      <c r="E201" s="12">
        <f t="shared" si="64"/>
        <v>36559600</v>
      </c>
      <c r="F201" s="12">
        <f t="shared" si="64"/>
        <v>229700</v>
      </c>
      <c r="G201" s="27"/>
      <c r="H201" s="12">
        <f t="shared" ref="H201:AB201" si="65">SUM(H183:H200)</f>
        <v>4549714</v>
      </c>
      <c r="I201" s="276">
        <f>SUM(I183:I200)</f>
        <v>384673</v>
      </c>
      <c r="J201" s="276">
        <f>SUM(J183:J200)</f>
        <v>4934387</v>
      </c>
      <c r="K201" s="27"/>
      <c r="L201" s="12">
        <f t="shared" si="65"/>
        <v>358788321</v>
      </c>
      <c r="M201" s="12">
        <f t="shared" si="65"/>
        <v>2777740</v>
      </c>
      <c r="N201" s="12">
        <f t="shared" si="65"/>
        <v>361566061</v>
      </c>
      <c r="O201" s="27"/>
      <c r="P201" s="12">
        <f t="shared" si="65"/>
        <v>32876918</v>
      </c>
      <c r="Q201" s="12">
        <f>SUM(Q183:Q200)</f>
        <v>772639</v>
      </c>
      <c r="R201" s="276">
        <f>SUM(R183:R200)</f>
        <v>33649557</v>
      </c>
      <c r="S201" s="27"/>
      <c r="T201" s="12">
        <f t="shared" si="65"/>
        <v>45171094</v>
      </c>
      <c r="U201" s="276">
        <f>SUM(U183:U200)</f>
        <v>4527442</v>
      </c>
      <c r="V201" s="276">
        <f>SUM(V183:V200)</f>
        <v>49698536</v>
      </c>
      <c r="W201" s="27"/>
      <c r="X201" s="12">
        <f t="shared" si="65"/>
        <v>14069186</v>
      </c>
      <c r="Y201" s="277">
        <f>SUM(Y183:Y200)</f>
        <v>639328</v>
      </c>
      <c r="Z201" s="276">
        <f>SUM(Z183:Z200)</f>
        <v>14708514</v>
      </c>
      <c r="AA201" s="27"/>
      <c r="AB201" s="12">
        <f t="shared" si="65"/>
        <v>0</v>
      </c>
      <c r="AC201" s="12">
        <f t="shared" ref="AC201" si="66">SUM(AC183:AC200)</f>
        <v>0</v>
      </c>
      <c r="AD201" s="276">
        <f>SUM(AD183:AD200)</f>
        <v>0</v>
      </c>
      <c r="AU201" s="12">
        <f>SUM(AU183:AU200)</f>
        <v>0</v>
      </c>
    </row>
    <row r="202" spans="1:47" s="7" customFormat="1" ht="15" customHeight="1" outlineLevel="1">
      <c r="A202" s="1">
        <v>6700</v>
      </c>
      <c r="B202" s="10" t="s">
        <v>182</v>
      </c>
      <c r="C202" s="11"/>
      <c r="D202" s="12"/>
      <c r="E202" s="12"/>
      <c r="F202" s="12"/>
      <c r="G202" s="27"/>
      <c r="H202" s="12"/>
      <c r="I202" s="12"/>
      <c r="J202" s="12">
        <f t="shared" si="59"/>
        <v>0</v>
      </c>
      <c r="K202" s="27"/>
      <c r="L202" s="12"/>
      <c r="M202" s="12" t="s">
        <v>445</v>
      </c>
      <c r="N202" s="12"/>
      <c r="O202" s="27"/>
      <c r="P202" s="12">
        <v>0</v>
      </c>
      <c r="Q202" s="12"/>
      <c r="R202" s="12">
        <f t="shared" si="61"/>
        <v>0</v>
      </c>
      <c r="S202" s="27"/>
      <c r="T202" s="12">
        <v>0</v>
      </c>
      <c r="U202" s="12">
        <v>0</v>
      </c>
      <c r="V202" s="12">
        <f t="shared" si="62"/>
        <v>0</v>
      </c>
      <c r="W202" s="27"/>
      <c r="X202" s="12">
        <v>0</v>
      </c>
      <c r="Y202" s="277">
        <v>0</v>
      </c>
      <c r="Z202" s="277">
        <f t="shared" si="63"/>
        <v>0</v>
      </c>
      <c r="AA202" s="27"/>
      <c r="AB202" s="12"/>
      <c r="AC202" s="12"/>
      <c r="AD202" s="277"/>
      <c r="AU202" s="12"/>
    </row>
    <row r="203" spans="1:47" s="7" customFormat="1" ht="15" customHeight="1" outlineLevel="1">
      <c r="A203" s="1">
        <v>6701</v>
      </c>
      <c r="B203" s="10" t="s">
        <v>183</v>
      </c>
      <c r="C203" s="11">
        <v>1182200</v>
      </c>
      <c r="D203" s="12">
        <v>205500</v>
      </c>
      <c r="E203" s="12">
        <v>970600</v>
      </c>
      <c r="F203" s="12">
        <v>6100</v>
      </c>
      <c r="G203" s="27"/>
      <c r="H203" s="12">
        <v>157698</v>
      </c>
      <c r="I203" s="12">
        <v>13668</v>
      </c>
      <c r="J203" s="12">
        <f t="shared" si="59"/>
        <v>171366</v>
      </c>
      <c r="K203" s="27"/>
      <c r="L203" s="12">
        <v>4813631</v>
      </c>
      <c r="M203" s="12">
        <v>38306</v>
      </c>
      <c r="N203" s="12">
        <f t="shared" si="60"/>
        <v>4851937</v>
      </c>
      <c r="O203" s="27"/>
      <c r="P203" s="12">
        <v>158221</v>
      </c>
      <c r="Q203" s="12">
        <v>1341</v>
      </c>
      <c r="R203" s="12">
        <f t="shared" si="61"/>
        <v>159562</v>
      </c>
      <c r="S203" s="27"/>
      <c r="T203" s="12">
        <v>131066</v>
      </c>
      <c r="U203" s="12">
        <v>13104</v>
      </c>
      <c r="V203" s="12">
        <f t="shared" si="62"/>
        <v>144170</v>
      </c>
      <c r="W203" s="27"/>
      <c r="X203" s="12">
        <v>291410</v>
      </c>
      <c r="Y203" s="277">
        <v>26956</v>
      </c>
      <c r="Z203" s="277">
        <f t="shared" si="63"/>
        <v>318366</v>
      </c>
      <c r="AA203" s="27"/>
      <c r="AB203" s="12"/>
      <c r="AC203" s="12"/>
      <c r="AD203" s="277"/>
      <c r="AU203" s="12"/>
    </row>
    <row r="204" spans="1:47" s="7" customFormat="1" ht="15" customHeight="1" outlineLevel="1">
      <c r="A204" s="1">
        <v>6702</v>
      </c>
      <c r="B204" s="10" t="s">
        <v>184</v>
      </c>
      <c r="C204" s="11">
        <v>2157100</v>
      </c>
      <c r="D204" s="12">
        <v>548900</v>
      </c>
      <c r="E204" s="12">
        <v>1597800</v>
      </c>
      <c r="F204" s="12">
        <v>10400</v>
      </c>
      <c r="G204" s="27"/>
      <c r="H204" s="12">
        <v>197063</v>
      </c>
      <c r="I204" s="12">
        <v>16343</v>
      </c>
      <c r="J204" s="12">
        <f t="shared" si="59"/>
        <v>213406</v>
      </c>
      <c r="K204" s="27"/>
      <c r="L204" s="12">
        <v>14301818</v>
      </c>
      <c r="M204" s="12">
        <v>106897</v>
      </c>
      <c r="N204" s="12">
        <f t="shared" si="60"/>
        <v>14408715</v>
      </c>
      <c r="O204" s="27"/>
      <c r="P204" s="12">
        <v>1118634</v>
      </c>
      <c r="Q204" s="12">
        <v>33143</v>
      </c>
      <c r="R204" s="12">
        <f t="shared" si="61"/>
        <v>1151777</v>
      </c>
      <c r="S204" s="27"/>
      <c r="T204" s="12">
        <v>2735646</v>
      </c>
      <c r="U204" s="12">
        <v>274970</v>
      </c>
      <c r="V204" s="12">
        <f t="shared" si="62"/>
        <v>3010616</v>
      </c>
      <c r="W204" s="27"/>
      <c r="X204" s="12">
        <v>1148688</v>
      </c>
      <c r="Y204" s="277">
        <v>54936</v>
      </c>
      <c r="Z204" s="277">
        <f t="shared" si="63"/>
        <v>1203624</v>
      </c>
      <c r="AA204" s="27"/>
      <c r="AB204" s="12"/>
      <c r="AC204" s="12"/>
      <c r="AD204" s="277"/>
      <c r="AU204" s="12"/>
    </row>
    <row r="205" spans="1:47" s="7" customFormat="1" ht="15" customHeight="1" outlineLevel="1">
      <c r="A205" s="1">
        <v>6703</v>
      </c>
      <c r="B205" s="10" t="s">
        <v>185</v>
      </c>
      <c r="C205" s="11">
        <v>1672800</v>
      </c>
      <c r="D205" s="12">
        <v>389100</v>
      </c>
      <c r="E205" s="12">
        <v>1275600</v>
      </c>
      <c r="F205" s="12">
        <v>8100</v>
      </c>
      <c r="G205" s="27"/>
      <c r="H205" s="12">
        <v>132633</v>
      </c>
      <c r="I205" s="12">
        <v>10321</v>
      </c>
      <c r="J205" s="12">
        <f t="shared" si="59"/>
        <v>142954</v>
      </c>
      <c r="K205" s="27"/>
      <c r="L205" s="12">
        <v>8450719</v>
      </c>
      <c r="M205" s="12">
        <v>63094</v>
      </c>
      <c r="N205" s="12">
        <f t="shared" si="60"/>
        <v>8513813</v>
      </c>
      <c r="O205" s="27"/>
      <c r="P205" s="12">
        <v>829216</v>
      </c>
      <c r="Q205" s="12">
        <v>26197</v>
      </c>
      <c r="R205" s="12">
        <f t="shared" si="61"/>
        <v>855413</v>
      </c>
      <c r="S205" s="27"/>
      <c r="T205" s="12">
        <v>1682036</v>
      </c>
      <c r="U205" s="12">
        <v>168234</v>
      </c>
      <c r="V205" s="12">
        <f t="shared" si="62"/>
        <v>1850270</v>
      </c>
      <c r="W205" s="27"/>
      <c r="X205" s="12">
        <v>532140</v>
      </c>
      <c r="Y205" s="277">
        <v>49224</v>
      </c>
      <c r="Z205" s="277">
        <f t="shared" si="63"/>
        <v>581364</v>
      </c>
      <c r="AA205" s="27"/>
      <c r="AB205" s="12"/>
      <c r="AC205" s="12"/>
      <c r="AD205" s="277"/>
      <c r="AU205" s="12"/>
    </row>
    <row r="206" spans="1:47" s="7" customFormat="1" ht="15" customHeight="1" outlineLevel="1">
      <c r="A206" s="1">
        <v>6704</v>
      </c>
      <c r="B206" s="10" t="s">
        <v>186</v>
      </c>
      <c r="C206" s="11">
        <v>1312100</v>
      </c>
      <c r="D206" s="12">
        <v>371700</v>
      </c>
      <c r="E206" s="12">
        <v>934600</v>
      </c>
      <c r="F206" s="12">
        <v>5800</v>
      </c>
      <c r="G206" s="27"/>
      <c r="H206" s="12">
        <v>143046</v>
      </c>
      <c r="I206" s="12">
        <v>12322</v>
      </c>
      <c r="J206" s="12">
        <f t="shared" si="59"/>
        <v>155368</v>
      </c>
      <c r="K206" s="27"/>
      <c r="L206" s="12">
        <v>4969706</v>
      </c>
      <c r="M206" s="12">
        <v>32594</v>
      </c>
      <c r="N206" s="12">
        <f t="shared" si="60"/>
        <v>5002300</v>
      </c>
      <c r="O206" s="27"/>
      <c r="P206" s="12">
        <v>93388</v>
      </c>
      <c r="Q206" s="12">
        <v>0</v>
      </c>
      <c r="R206" s="12">
        <f t="shared" si="61"/>
        <v>93388</v>
      </c>
      <c r="S206" s="27"/>
      <c r="T206" s="12">
        <v>908223</v>
      </c>
      <c r="U206" s="12">
        <v>90818</v>
      </c>
      <c r="V206" s="12">
        <f t="shared" si="62"/>
        <v>999041</v>
      </c>
      <c r="W206" s="27"/>
      <c r="X206" s="12">
        <v>266070</v>
      </c>
      <c r="Y206" s="277">
        <v>24612</v>
      </c>
      <c r="Z206" s="277">
        <f t="shared" si="63"/>
        <v>290682</v>
      </c>
      <c r="AA206" s="27"/>
      <c r="AB206" s="12"/>
      <c r="AC206" s="12"/>
      <c r="AD206" s="277"/>
      <c r="AU206" s="12"/>
    </row>
    <row r="207" spans="1:47" s="7" customFormat="1" ht="15" customHeight="1" outlineLevel="1">
      <c r="A207" s="1">
        <v>6705</v>
      </c>
      <c r="B207" s="10" t="s">
        <v>187</v>
      </c>
      <c r="C207" s="11">
        <v>3183300</v>
      </c>
      <c r="D207" s="12">
        <v>510500</v>
      </c>
      <c r="E207" s="12">
        <v>2656000</v>
      </c>
      <c r="F207" s="12">
        <v>16800</v>
      </c>
      <c r="G207" s="27"/>
      <c r="H207" s="12">
        <v>298567</v>
      </c>
      <c r="I207" s="12">
        <v>22604</v>
      </c>
      <c r="J207" s="12">
        <f t="shared" si="59"/>
        <v>321171</v>
      </c>
      <c r="K207" s="27"/>
      <c r="L207" s="12">
        <v>29524108</v>
      </c>
      <c r="M207" s="12">
        <v>216934</v>
      </c>
      <c r="N207" s="12">
        <f t="shared" si="60"/>
        <v>29741042</v>
      </c>
      <c r="O207" s="27"/>
      <c r="P207" s="12">
        <v>2612389</v>
      </c>
      <c r="Q207" s="12">
        <v>75044</v>
      </c>
      <c r="R207" s="12">
        <f t="shared" si="61"/>
        <v>2687433</v>
      </c>
      <c r="S207" s="27"/>
      <c r="T207" s="12">
        <v>6657450</v>
      </c>
      <c r="U207" s="12">
        <v>667465</v>
      </c>
      <c r="V207" s="12">
        <f t="shared" si="62"/>
        <v>7324915</v>
      </c>
      <c r="W207" s="27"/>
      <c r="X207" s="12">
        <v>2669354</v>
      </c>
      <c r="Y207" s="277">
        <v>115276</v>
      </c>
      <c r="Z207" s="277">
        <f t="shared" si="63"/>
        <v>2784630</v>
      </c>
      <c r="AA207" s="27"/>
      <c r="AB207" s="12"/>
      <c r="AC207" s="12"/>
      <c r="AD207" s="277"/>
      <c r="AU207" s="12"/>
    </row>
    <row r="208" spans="1:47" s="7" customFormat="1" ht="15" customHeight="1" outlineLevel="1">
      <c r="A208" s="1">
        <v>6706</v>
      </c>
      <c r="B208" s="10" t="s">
        <v>188</v>
      </c>
      <c r="C208" s="11">
        <v>1233900</v>
      </c>
      <c r="D208" s="12">
        <v>340700</v>
      </c>
      <c r="E208" s="12">
        <v>887500</v>
      </c>
      <c r="F208" s="12">
        <v>5700</v>
      </c>
      <c r="G208" s="27"/>
      <c r="H208" s="12">
        <v>167610</v>
      </c>
      <c r="I208" s="12">
        <v>13448</v>
      </c>
      <c r="J208" s="12">
        <f t="shared" si="59"/>
        <v>181058</v>
      </c>
      <c r="K208" s="27"/>
      <c r="L208" s="12">
        <v>3411111</v>
      </c>
      <c r="M208" s="12">
        <v>26581</v>
      </c>
      <c r="N208" s="12">
        <f t="shared" si="60"/>
        <v>3437692</v>
      </c>
      <c r="O208" s="27"/>
      <c r="P208" s="12">
        <v>102903</v>
      </c>
      <c r="Q208" s="12">
        <v>0</v>
      </c>
      <c r="R208" s="12">
        <f t="shared" si="61"/>
        <v>102903</v>
      </c>
      <c r="S208" s="27"/>
      <c r="T208" s="12">
        <v>4292958</v>
      </c>
      <c r="U208" s="12">
        <v>429289</v>
      </c>
      <c r="V208" s="12">
        <f t="shared" si="62"/>
        <v>4722247</v>
      </c>
      <c r="W208" s="27"/>
      <c r="X208" s="12">
        <v>202720</v>
      </c>
      <c r="Y208" s="277">
        <v>18752</v>
      </c>
      <c r="Z208" s="277">
        <f t="shared" si="63"/>
        <v>221472</v>
      </c>
      <c r="AA208" s="27"/>
      <c r="AB208" s="12"/>
      <c r="AC208" s="12"/>
      <c r="AD208" s="277"/>
      <c r="AU208" s="12"/>
    </row>
    <row r="209" spans="1:47" s="7" customFormat="1" ht="15" customHeight="1" outlineLevel="1">
      <c r="A209" s="1">
        <v>6707</v>
      </c>
      <c r="B209" s="10" t="s">
        <v>189</v>
      </c>
      <c r="C209" s="11">
        <v>856500</v>
      </c>
      <c r="D209" s="12">
        <v>98700</v>
      </c>
      <c r="E209" s="12">
        <v>753000</v>
      </c>
      <c r="F209" s="12">
        <v>4800</v>
      </c>
      <c r="G209" s="27"/>
      <c r="H209" s="12">
        <v>124155</v>
      </c>
      <c r="I209" s="12">
        <v>11081</v>
      </c>
      <c r="J209" s="12">
        <f t="shared" si="59"/>
        <v>135236</v>
      </c>
      <c r="K209" s="27"/>
      <c r="L209" s="12">
        <v>2188125</v>
      </c>
      <c r="M209" s="12">
        <v>17338</v>
      </c>
      <c r="N209" s="12">
        <f t="shared" si="60"/>
        <v>2205463</v>
      </c>
      <c r="O209" s="27"/>
      <c r="P209" s="12">
        <v>78645</v>
      </c>
      <c r="Q209" s="12">
        <v>0</v>
      </c>
      <c r="R209" s="12">
        <f t="shared" si="61"/>
        <v>78645</v>
      </c>
      <c r="S209" s="27"/>
      <c r="T209" s="12">
        <v>624251</v>
      </c>
      <c r="U209" s="12">
        <v>62424</v>
      </c>
      <c r="V209" s="12">
        <f t="shared" si="62"/>
        <v>686675</v>
      </c>
      <c r="W209" s="27"/>
      <c r="X209" s="12">
        <v>139370</v>
      </c>
      <c r="Y209" s="277">
        <v>12892</v>
      </c>
      <c r="Z209" s="277">
        <f t="shared" si="63"/>
        <v>152262</v>
      </c>
      <c r="AA209" s="27"/>
      <c r="AB209" s="12"/>
      <c r="AC209" s="12"/>
      <c r="AD209" s="277"/>
      <c r="AU209" s="12"/>
    </row>
    <row r="210" spans="1:47" s="7" customFormat="1" ht="15" customHeight="1" outlineLevel="1">
      <c r="A210" s="1">
        <v>6795</v>
      </c>
      <c r="B210" s="13"/>
      <c r="C210" s="12">
        <f t="shared" ref="C210:F210" si="67">SUM(C203:C209)</f>
        <v>11597900</v>
      </c>
      <c r="D210" s="12">
        <f t="shared" si="67"/>
        <v>2465100</v>
      </c>
      <c r="E210" s="12">
        <f t="shared" si="67"/>
        <v>9075100</v>
      </c>
      <c r="F210" s="12">
        <f t="shared" si="67"/>
        <v>57700</v>
      </c>
      <c r="G210" s="27"/>
      <c r="H210" s="12">
        <f t="shared" ref="H210:AB210" si="68">SUM(H203:H209)</f>
        <v>1220772</v>
      </c>
      <c r="I210" s="276">
        <f>SUM(I203:I209)</f>
        <v>99787</v>
      </c>
      <c r="J210" s="276">
        <f>SUM(J203:J209)</f>
        <v>1320559</v>
      </c>
      <c r="K210" s="27"/>
      <c r="L210" s="12">
        <f t="shared" si="68"/>
        <v>67659218</v>
      </c>
      <c r="M210" s="12">
        <f t="shared" si="68"/>
        <v>501744</v>
      </c>
      <c r="N210" s="12">
        <f t="shared" si="68"/>
        <v>68160962</v>
      </c>
      <c r="O210" s="27"/>
      <c r="P210" s="12">
        <f t="shared" si="68"/>
        <v>4993396</v>
      </c>
      <c r="Q210" s="12">
        <f>SUM(Q203:Q209)</f>
        <v>135725</v>
      </c>
      <c r="R210" s="276">
        <f>SUM(R203:R209)</f>
        <v>5129121</v>
      </c>
      <c r="S210" s="27"/>
      <c r="T210" s="12">
        <f t="shared" si="68"/>
        <v>17031630</v>
      </c>
      <c r="U210" s="276">
        <f>SUM(U203:U209)</f>
        <v>1706304</v>
      </c>
      <c r="V210" s="276">
        <f>SUM(V203:V209)</f>
        <v>18737934</v>
      </c>
      <c r="W210" s="27"/>
      <c r="X210" s="12">
        <f t="shared" si="68"/>
        <v>5249752</v>
      </c>
      <c r="Y210" s="277">
        <f>SUM(Y203:Y209)</f>
        <v>302648</v>
      </c>
      <c r="Z210" s="276">
        <f>SUM(Z203:Z209)</f>
        <v>5552400</v>
      </c>
      <c r="AA210" s="27"/>
      <c r="AB210" s="12">
        <f t="shared" si="68"/>
        <v>0</v>
      </c>
      <c r="AC210" s="12">
        <f t="shared" ref="AC210" si="69">SUM(AC203:AC209)</f>
        <v>0</v>
      </c>
      <c r="AD210" s="276">
        <f>SUM(AD203:AD209)</f>
        <v>0</v>
      </c>
      <c r="AU210" s="12">
        <f>SUM(AU203:AU209)</f>
        <v>0</v>
      </c>
    </row>
    <row r="211" spans="1:47" s="7" customFormat="1" ht="15" customHeight="1" outlineLevel="1">
      <c r="A211" s="1">
        <v>6800</v>
      </c>
      <c r="B211" s="10" t="s">
        <v>190</v>
      </c>
      <c r="C211" s="11"/>
      <c r="D211" s="12"/>
      <c r="E211" s="12"/>
      <c r="F211" s="12"/>
      <c r="G211" s="27"/>
      <c r="H211" s="12"/>
      <c r="I211" s="12"/>
      <c r="J211" s="12">
        <f t="shared" si="59"/>
        <v>0</v>
      </c>
      <c r="K211" s="27"/>
      <c r="L211" s="12"/>
      <c r="M211" s="12" t="s">
        <v>445</v>
      </c>
      <c r="N211" s="12"/>
      <c r="O211" s="27"/>
      <c r="P211" s="12">
        <v>0</v>
      </c>
      <c r="Q211" s="12"/>
      <c r="R211" s="12">
        <f t="shared" si="61"/>
        <v>0</v>
      </c>
      <c r="S211" s="27"/>
      <c r="T211" s="12">
        <v>0</v>
      </c>
      <c r="U211" s="12">
        <v>0</v>
      </c>
      <c r="V211" s="12">
        <f t="shared" si="62"/>
        <v>0</v>
      </c>
      <c r="W211" s="27"/>
      <c r="X211" s="12">
        <v>0</v>
      </c>
      <c r="Y211" s="277">
        <v>0</v>
      </c>
      <c r="Z211" s="277">
        <f t="shared" si="63"/>
        <v>0</v>
      </c>
      <c r="AA211" s="27"/>
      <c r="AB211" s="12"/>
      <c r="AC211" s="12"/>
      <c r="AD211" s="277"/>
      <c r="AU211" s="12"/>
    </row>
    <row r="212" spans="1:47" s="7" customFormat="1" ht="15" customHeight="1" outlineLevel="1">
      <c r="A212" s="1">
        <v>6801</v>
      </c>
      <c r="B212" s="10" t="s">
        <v>191</v>
      </c>
      <c r="C212" s="11">
        <v>860400</v>
      </c>
      <c r="D212" s="12">
        <v>174500</v>
      </c>
      <c r="E212" s="12">
        <v>681500</v>
      </c>
      <c r="F212" s="12">
        <v>4400</v>
      </c>
      <c r="G212" s="27"/>
      <c r="H212" s="12">
        <v>138014</v>
      </c>
      <c r="I212" s="12">
        <v>12102</v>
      </c>
      <c r="J212" s="12">
        <f t="shared" si="59"/>
        <v>150116</v>
      </c>
      <c r="K212" s="27"/>
      <c r="L212" s="12">
        <v>1352690</v>
      </c>
      <c r="M212" s="12">
        <v>10939</v>
      </c>
      <c r="N212" s="12">
        <f t="shared" si="60"/>
        <v>1363629</v>
      </c>
      <c r="O212" s="27"/>
      <c r="P212" s="12">
        <v>70598</v>
      </c>
      <c r="Q212" s="12">
        <v>1341</v>
      </c>
      <c r="R212" s="12">
        <f t="shared" si="61"/>
        <v>71939</v>
      </c>
      <c r="S212" s="27"/>
      <c r="T212" s="12">
        <v>1840199</v>
      </c>
      <c r="U212" s="12">
        <v>184026</v>
      </c>
      <c r="V212" s="12">
        <f t="shared" si="62"/>
        <v>2024225</v>
      </c>
      <c r="W212" s="27"/>
      <c r="X212" s="12">
        <v>202720</v>
      </c>
      <c r="Y212" s="277">
        <v>18752</v>
      </c>
      <c r="Z212" s="277">
        <f t="shared" si="63"/>
        <v>221472</v>
      </c>
      <c r="AA212" s="27"/>
      <c r="AB212" s="12"/>
      <c r="AC212" s="12"/>
      <c r="AD212" s="277"/>
      <c r="AU212" s="12"/>
    </row>
    <row r="213" spans="1:47" s="7" customFormat="1" ht="15" customHeight="1" outlineLevel="1">
      <c r="A213" s="1">
        <v>6802</v>
      </c>
      <c r="B213" s="10" t="s">
        <v>35</v>
      </c>
      <c r="C213" s="11">
        <v>1215300</v>
      </c>
      <c r="D213" s="12">
        <v>251000</v>
      </c>
      <c r="E213" s="12">
        <v>958400</v>
      </c>
      <c r="F213" s="12">
        <v>5900</v>
      </c>
      <c r="G213" s="27"/>
      <c r="H213" s="12">
        <v>180492</v>
      </c>
      <c r="I213" s="12">
        <v>15418</v>
      </c>
      <c r="J213" s="12">
        <f t="shared" si="59"/>
        <v>195910</v>
      </c>
      <c r="K213" s="27"/>
      <c r="L213" s="12">
        <v>5353152</v>
      </c>
      <c r="M213" s="12">
        <v>41334</v>
      </c>
      <c r="N213" s="12">
        <f t="shared" si="60"/>
        <v>5394486</v>
      </c>
      <c r="O213" s="27"/>
      <c r="P213" s="12">
        <v>173464</v>
      </c>
      <c r="Q213" s="12">
        <v>2443</v>
      </c>
      <c r="R213" s="12">
        <f t="shared" si="61"/>
        <v>175907</v>
      </c>
      <c r="S213" s="27"/>
      <c r="T213" s="12">
        <v>979096</v>
      </c>
      <c r="U213" s="12">
        <v>98122</v>
      </c>
      <c r="V213" s="12">
        <f t="shared" si="62"/>
        <v>1077218</v>
      </c>
      <c r="W213" s="27"/>
      <c r="X213" s="12">
        <v>273750</v>
      </c>
      <c r="Y213" s="277">
        <v>18996</v>
      </c>
      <c r="Z213" s="277">
        <f t="shared" si="63"/>
        <v>292746</v>
      </c>
      <c r="AA213" s="27"/>
      <c r="AB213" s="12"/>
      <c r="AC213" s="12"/>
      <c r="AD213" s="277"/>
      <c r="AU213" s="12"/>
    </row>
    <row r="214" spans="1:47" s="7" customFormat="1" ht="15" customHeight="1" outlineLevel="1">
      <c r="A214" s="1">
        <v>6803</v>
      </c>
      <c r="B214" s="10" t="s">
        <v>192</v>
      </c>
      <c r="C214" s="11">
        <v>1190500</v>
      </c>
      <c r="D214" s="12">
        <v>171600</v>
      </c>
      <c r="E214" s="12">
        <v>1012600</v>
      </c>
      <c r="F214" s="12">
        <v>6300</v>
      </c>
      <c r="G214" s="27"/>
      <c r="H214" s="12">
        <v>178117</v>
      </c>
      <c r="I214" s="12">
        <v>12561</v>
      </c>
      <c r="J214" s="12">
        <f t="shared" si="59"/>
        <v>190678</v>
      </c>
      <c r="K214" s="27"/>
      <c r="L214" s="12">
        <v>5912059</v>
      </c>
      <c r="M214" s="12">
        <v>45246</v>
      </c>
      <c r="N214" s="12">
        <f t="shared" si="60"/>
        <v>5957305</v>
      </c>
      <c r="O214" s="27"/>
      <c r="P214" s="12">
        <v>286414</v>
      </c>
      <c r="Q214" s="12">
        <v>4748</v>
      </c>
      <c r="R214" s="12">
        <f t="shared" si="61"/>
        <v>291162</v>
      </c>
      <c r="S214" s="27"/>
      <c r="T214" s="12">
        <v>273412</v>
      </c>
      <c r="U214" s="12">
        <v>27348</v>
      </c>
      <c r="V214" s="12">
        <f t="shared" si="62"/>
        <v>300760</v>
      </c>
      <c r="W214" s="27"/>
      <c r="X214" s="12">
        <v>253400</v>
      </c>
      <c r="Y214" s="277">
        <v>23440</v>
      </c>
      <c r="Z214" s="277">
        <f t="shared" si="63"/>
        <v>276840</v>
      </c>
      <c r="AA214" s="27"/>
      <c r="AB214" s="12"/>
      <c r="AC214" s="12"/>
      <c r="AD214" s="277"/>
      <c r="AU214" s="12"/>
    </row>
    <row r="215" spans="1:47" s="7" customFormat="1" ht="15" customHeight="1" outlineLevel="1">
      <c r="A215" s="1">
        <v>6804</v>
      </c>
      <c r="B215" s="10" t="s">
        <v>193</v>
      </c>
      <c r="C215" s="11">
        <v>1072300</v>
      </c>
      <c r="D215" s="12">
        <v>264900</v>
      </c>
      <c r="E215" s="12">
        <v>802300</v>
      </c>
      <c r="F215" s="12">
        <v>5100</v>
      </c>
      <c r="G215" s="27"/>
      <c r="H215" s="12">
        <v>159095</v>
      </c>
      <c r="I215" s="12">
        <v>13723</v>
      </c>
      <c r="J215" s="12">
        <f t="shared" si="59"/>
        <v>172818</v>
      </c>
      <c r="K215" s="27"/>
      <c r="L215" s="12">
        <v>4198027</v>
      </c>
      <c r="M215" s="12">
        <v>29098</v>
      </c>
      <c r="N215" s="12">
        <f t="shared" si="60"/>
        <v>4227125</v>
      </c>
      <c r="O215" s="27"/>
      <c r="P215" s="12">
        <v>121639</v>
      </c>
      <c r="Q215" s="12">
        <v>0</v>
      </c>
      <c r="R215" s="12">
        <f t="shared" si="61"/>
        <v>121639</v>
      </c>
      <c r="S215" s="27"/>
      <c r="T215" s="12">
        <v>867765</v>
      </c>
      <c r="U215" s="12">
        <v>86795</v>
      </c>
      <c r="V215" s="12">
        <f t="shared" si="62"/>
        <v>954560</v>
      </c>
      <c r="W215" s="27"/>
      <c r="X215" s="12">
        <v>215390</v>
      </c>
      <c r="Y215" s="277">
        <v>19924</v>
      </c>
      <c r="Z215" s="277">
        <f t="shared" si="63"/>
        <v>235314</v>
      </c>
      <c r="AA215" s="27"/>
      <c r="AB215" s="12"/>
      <c r="AC215" s="12"/>
      <c r="AD215" s="277"/>
      <c r="AU215" s="12"/>
    </row>
    <row r="216" spans="1:47" s="7" customFormat="1" ht="15" customHeight="1" outlineLevel="1">
      <c r="A216" s="1">
        <v>6805</v>
      </c>
      <c r="B216" s="10" t="s">
        <v>194</v>
      </c>
      <c r="C216" s="11">
        <v>1059300</v>
      </c>
      <c r="D216" s="12">
        <v>290400</v>
      </c>
      <c r="E216" s="12">
        <v>764100</v>
      </c>
      <c r="F216" s="12">
        <v>4800</v>
      </c>
      <c r="G216" s="27"/>
      <c r="H216" s="12">
        <v>132430</v>
      </c>
      <c r="I216" s="12">
        <v>10756</v>
      </c>
      <c r="J216" s="12">
        <f t="shared" si="59"/>
        <v>143186</v>
      </c>
      <c r="K216" s="27"/>
      <c r="L216" s="12">
        <v>1980696</v>
      </c>
      <c r="M216" s="12">
        <v>17038</v>
      </c>
      <c r="N216" s="12">
        <f t="shared" si="60"/>
        <v>1997734</v>
      </c>
      <c r="O216" s="27"/>
      <c r="P216" s="12">
        <v>54159</v>
      </c>
      <c r="Q216" s="12">
        <v>0</v>
      </c>
      <c r="R216" s="12">
        <f t="shared" si="61"/>
        <v>54159</v>
      </c>
      <c r="S216" s="27"/>
      <c r="T216" s="12">
        <v>361862</v>
      </c>
      <c r="U216" s="12">
        <v>36176</v>
      </c>
      <c r="V216" s="12">
        <f t="shared" si="62"/>
        <v>398038</v>
      </c>
      <c r="W216" s="27"/>
      <c r="X216" s="12">
        <v>304080</v>
      </c>
      <c r="Y216" s="277">
        <v>28128</v>
      </c>
      <c r="Z216" s="277">
        <f t="shared" si="63"/>
        <v>332208</v>
      </c>
      <c r="AA216" s="27"/>
      <c r="AB216" s="12"/>
      <c r="AC216" s="12"/>
      <c r="AD216" s="277"/>
      <c r="AU216" s="12"/>
    </row>
    <row r="217" spans="1:47" s="7" customFormat="1" ht="15" customHeight="1" outlineLevel="1">
      <c r="A217" s="1">
        <v>6806</v>
      </c>
      <c r="B217" s="10" t="s">
        <v>195</v>
      </c>
      <c r="C217" s="11">
        <v>6318500</v>
      </c>
      <c r="D217" s="12">
        <v>363400</v>
      </c>
      <c r="E217" s="12">
        <v>5918100</v>
      </c>
      <c r="F217" s="12">
        <v>37000</v>
      </c>
      <c r="G217" s="27"/>
      <c r="H217" s="12">
        <v>448191</v>
      </c>
      <c r="I217" s="12">
        <v>33490</v>
      </c>
      <c r="J217" s="12">
        <f t="shared" si="59"/>
        <v>481681</v>
      </c>
      <c r="K217" s="27"/>
      <c r="L217" s="12">
        <v>70976896</v>
      </c>
      <c r="M217" s="12">
        <v>540305</v>
      </c>
      <c r="N217" s="12">
        <f t="shared" si="60"/>
        <v>71517201</v>
      </c>
      <c r="O217" s="27"/>
      <c r="P217" s="12">
        <v>9349115</v>
      </c>
      <c r="Q217" s="12">
        <v>266776</v>
      </c>
      <c r="R217" s="12">
        <f t="shared" si="61"/>
        <v>9615891</v>
      </c>
      <c r="S217" s="27"/>
      <c r="T217" s="12">
        <v>18315338</v>
      </c>
      <c r="U217" s="12">
        <v>1834610</v>
      </c>
      <c r="V217" s="12">
        <f t="shared" si="62"/>
        <v>20149948</v>
      </c>
      <c r="W217" s="27"/>
      <c r="X217" s="12">
        <v>3827940</v>
      </c>
      <c r="Y217" s="277">
        <v>126856</v>
      </c>
      <c r="Z217" s="277">
        <f t="shared" si="63"/>
        <v>3954796</v>
      </c>
      <c r="AA217" s="27"/>
      <c r="AB217" s="12"/>
      <c r="AC217" s="12"/>
      <c r="AD217" s="277"/>
      <c r="AU217" s="12"/>
    </row>
    <row r="218" spans="1:47" s="7" customFormat="1" ht="15" customHeight="1" outlineLevel="1">
      <c r="A218" s="1">
        <v>6807</v>
      </c>
      <c r="B218" s="10" t="s">
        <v>196</v>
      </c>
      <c r="C218" s="11">
        <v>1186600</v>
      </c>
      <c r="D218" s="12">
        <v>270400</v>
      </c>
      <c r="E218" s="12">
        <v>910700</v>
      </c>
      <c r="F218" s="12">
        <v>5500</v>
      </c>
      <c r="G218" s="27"/>
      <c r="H218" s="12">
        <v>135142</v>
      </c>
      <c r="I218" s="12">
        <v>11306</v>
      </c>
      <c r="J218" s="12">
        <f t="shared" si="59"/>
        <v>146448</v>
      </c>
      <c r="K218" s="27"/>
      <c r="L218" s="12">
        <v>4227122</v>
      </c>
      <c r="M218" s="12">
        <v>34127</v>
      </c>
      <c r="N218" s="12">
        <f t="shared" si="60"/>
        <v>4261249</v>
      </c>
      <c r="O218" s="27"/>
      <c r="P218" s="12">
        <v>163611</v>
      </c>
      <c r="Q218" s="12">
        <v>0</v>
      </c>
      <c r="R218" s="12">
        <f t="shared" si="61"/>
        <v>163611</v>
      </c>
      <c r="S218" s="27"/>
      <c r="T218" s="12">
        <v>595122</v>
      </c>
      <c r="U218" s="12">
        <v>59508</v>
      </c>
      <c r="V218" s="12">
        <f t="shared" si="62"/>
        <v>654630</v>
      </c>
      <c r="W218" s="27"/>
      <c r="X218" s="12">
        <v>253400</v>
      </c>
      <c r="Y218" s="277">
        <v>23440</v>
      </c>
      <c r="Z218" s="277">
        <f t="shared" si="63"/>
        <v>276840</v>
      </c>
      <c r="AA218" s="27"/>
      <c r="AB218" s="12"/>
      <c r="AC218" s="12"/>
      <c r="AD218" s="277"/>
      <c r="AU218" s="12"/>
    </row>
    <row r="219" spans="1:47" s="7" customFormat="1" ht="15" customHeight="1" outlineLevel="1">
      <c r="A219" s="1">
        <v>6808</v>
      </c>
      <c r="B219" s="10" t="s">
        <v>197</v>
      </c>
      <c r="C219" s="11">
        <v>870900</v>
      </c>
      <c r="D219" s="12">
        <v>209200</v>
      </c>
      <c r="E219" s="12">
        <v>657600</v>
      </c>
      <c r="F219" s="12">
        <v>4100</v>
      </c>
      <c r="G219" s="27"/>
      <c r="H219" s="12">
        <v>124640</v>
      </c>
      <c r="I219" s="12">
        <v>10756</v>
      </c>
      <c r="J219" s="12">
        <f t="shared" si="59"/>
        <v>135396</v>
      </c>
      <c r="K219" s="27"/>
      <c r="L219" s="12">
        <v>1765371</v>
      </c>
      <c r="M219" s="12">
        <v>16042</v>
      </c>
      <c r="N219" s="12">
        <f t="shared" si="60"/>
        <v>1781413</v>
      </c>
      <c r="O219" s="27"/>
      <c r="P219" s="12">
        <v>54626</v>
      </c>
      <c r="Q219" s="12">
        <v>1341</v>
      </c>
      <c r="R219" s="12">
        <f t="shared" si="61"/>
        <v>55967</v>
      </c>
      <c r="S219" s="27"/>
      <c r="T219" s="12">
        <v>336690</v>
      </c>
      <c r="U219" s="12">
        <v>33680</v>
      </c>
      <c r="V219" s="12">
        <f t="shared" si="62"/>
        <v>370370</v>
      </c>
      <c r="W219" s="27"/>
      <c r="X219" s="12">
        <v>240730</v>
      </c>
      <c r="Y219" s="277">
        <v>22268</v>
      </c>
      <c r="Z219" s="277">
        <f t="shared" si="63"/>
        <v>262998</v>
      </c>
      <c r="AA219" s="27"/>
      <c r="AB219" s="12"/>
      <c r="AC219" s="12"/>
      <c r="AD219" s="277"/>
      <c r="AU219" s="12"/>
    </row>
    <row r="220" spans="1:47" s="7" customFormat="1" ht="15" customHeight="1" outlineLevel="1">
      <c r="A220" s="1">
        <v>6895</v>
      </c>
      <c r="B220" s="13"/>
      <c r="C220" s="12">
        <f t="shared" ref="C220:F220" si="70">SUM(C212:C219)</f>
        <v>13773800</v>
      </c>
      <c r="D220" s="12">
        <f t="shared" si="70"/>
        <v>1995400</v>
      </c>
      <c r="E220" s="12">
        <f t="shared" si="70"/>
        <v>11705300</v>
      </c>
      <c r="F220" s="12">
        <f t="shared" si="70"/>
        <v>73100</v>
      </c>
      <c r="G220" s="27"/>
      <c r="H220" s="12">
        <f t="shared" ref="H220:AB220" si="71">SUM(H212:H219)</f>
        <v>1496121</v>
      </c>
      <c r="I220" s="276">
        <f>SUM(I212:I219)</f>
        <v>120112</v>
      </c>
      <c r="J220" s="276">
        <f>SUM(J212:J219)</f>
        <v>1616233</v>
      </c>
      <c r="K220" s="27"/>
      <c r="L220" s="12">
        <f t="shared" si="71"/>
        <v>95766013</v>
      </c>
      <c r="M220" s="12">
        <f t="shared" si="71"/>
        <v>734129</v>
      </c>
      <c r="N220" s="12">
        <f t="shared" si="71"/>
        <v>96500142</v>
      </c>
      <c r="O220" s="27"/>
      <c r="P220" s="12">
        <f t="shared" si="71"/>
        <v>10273626</v>
      </c>
      <c r="Q220" s="12">
        <f>SUM(Q212:Q219)</f>
        <v>276649</v>
      </c>
      <c r="R220" s="276">
        <f>SUM(R212:R219)</f>
        <v>10550275</v>
      </c>
      <c r="S220" s="27"/>
      <c r="T220" s="12">
        <f t="shared" si="71"/>
        <v>23569484</v>
      </c>
      <c r="U220" s="276">
        <f>SUM(U212:U219)</f>
        <v>2360265</v>
      </c>
      <c r="V220" s="276">
        <f>SUM(V212:V219)</f>
        <v>25929749</v>
      </c>
      <c r="W220" s="27"/>
      <c r="X220" s="12">
        <f t="shared" si="71"/>
        <v>5571410</v>
      </c>
      <c r="Y220" s="277">
        <f>SUM(Y212:Y219)</f>
        <v>281804</v>
      </c>
      <c r="Z220" s="276">
        <f>SUM(Z212:Z219)</f>
        <v>5853214</v>
      </c>
      <c r="AA220" s="27"/>
      <c r="AB220" s="12">
        <f t="shared" si="71"/>
        <v>0</v>
      </c>
      <c r="AC220" s="12">
        <f t="shared" ref="AC220" si="72">SUM(AC212:AC219)</f>
        <v>0</v>
      </c>
      <c r="AD220" s="276">
        <f>SUM(AD212:AD219)</f>
        <v>0</v>
      </c>
      <c r="AU220" s="12">
        <f>SUM(AU212:AU219)</f>
        <v>0</v>
      </c>
    </row>
    <row r="221" spans="1:47" s="7" customFormat="1" ht="15" customHeight="1" outlineLevel="1">
      <c r="A221" s="1">
        <v>6900</v>
      </c>
      <c r="B221" s="10" t="s">
        <v>198</v>
      </c>
      <c r="C221" s="11"/>
      <c r="D221" s="12"/>
      <c r="E221" s="12"/>
      <c r="F221" s="12"/>
      <c r="G221" s="27"/>
      <c r="H221" s="12"/>
      <c r="I221" s="12"/>
      <c r="J221" s="12">
        <f t="shared" si="59"/>
        <v>0</v>
      </c>
      <c r="K221" s="27"/>
      <c r="L221" s="12"/>
      <c r="M221" s="12" t="s">
        <v>445</v>
      </c>
      <c r="N221" s="12"/>
      <c r="O221" s="27"/>
      <c r="P221" s="12">
        <v>0</v>
      </c>
      <c r="Q221" s="12"/>
      <c r="R221" s="12">
        <f t="shared" si="61"/>
        <v>0</v>
      </c>
      <c r="S221" s="27"/>
      <c r="T221" s="12">
        <v>0</v>
      </c>
      <c r="U221" s="12">
        <v>0</v>
      </c>
      <c r="V221" s="12">
        <f t="shared" si="62"/>
        <v>0</v>
      </c>
      <c r="W221" s="27"/>
      <c r="X221" s="12">
        <v>0</v>
      </c>
      <c r="Y221" s="277">
        <v>0</v>
      </c>
      <c r="Z221" s="277">
        <f t="shared" si="63"/>
        <v>0</v>
      </c>
      <c r="AA221" s="27"/>
      <c r="AB221" s="12"/>
      <c r="AC221" s="12"/>
      <c r="AD221" s="277"/>
      <c r="AU221" s="12"/>
    </row>
    <row r="222" spans="1:47" s="7" customFormat="1" ht="15" customHeight="1" outlineLevel="1">
      <c r="A222" s="1">
        <v>6901</v>
      </c>
      <c r="B222" s="10" t="s">
        <v>199</v>
      </c>
      <c r="C222" s="11">
        <v>742600</v>
      </c>
      <c r="D222" s="12">
        <v>163600</v>
      </c>
      <c r="E222" s="12">
        <v>575300</v>
      </c>
      <c r="F222" s="12">
        <v>3700</v>
      </c>
      <c r="G222" s="27"/>
      <c r="H222" s="12">
        <v>155928</v>
      </c>
      <c r="I222" s="12">
        <v>13778</v>
      </c>
      <c r="J222" s="12">
        <f t="shared" si="59"/>
        <v>169706</v>
      </c>
      <c r="K222" s="27"/>
      <c r="L222" s="12">
        <v>1059781</v>
      </c>
      <c r="M222" s="12">
        <v>8622</v>
      </c>
      <c r="N222" s="12">
        <f t="shared" si="60"/>
        <v>1068403</v>
      </c>
      <c r="O222" s="27"/>
      <c r="P222" s="12">
        <v>40241</v>
      </c>
      <c r="Q222" s="12">
        <v>1341</v>
      </c>
      <c r="R222" s="12">
        <f t="shared" si="61"/>
        <v>41582</v>
      </c>
      <c r="S222" s="27"/>
      <c r="T222" s="12">
        <v>2031664</v>
      </c>
      <c r="U222" s="12">
        <v>203445</v>
      </c>
      <c r="V222" s="12">
        <f t="shared" si="62"/>
        <v>2235109</v>
      </c>
      <c r="W222" s="27"/>
      <c r="X222" s="12">
        <v>190050</v>
      </c>
      <c r="Y222" s="277">
        <v>17580</v>
      </c>
      <c r="Z222" s="277">
        <f t="shared" si="63"/>
        <v>207630</v>
      </c>
      <c r="AA222" s="27"/>
      <c r="AB222" s="12"/>
      <c r="AC222" s="12"/>
      <c r="AD222" s="277"/>
      <c r="AU222" s="12"/>
    </row>
    <row r="223" spans="1:47" s="7" customFormat="1" ht="15" customHeight="1" outlineLevel="1">
      <c r="A223" s="1">
        <v>6902</v>
      </c>
      <c r="B223" s="10" t="s">
        <v>200</v>
      </c>
      <c r="C223" s="11">
        <v>1466300</v>
      </c>
      <c r="D223" s="12">
        <v>497600</v>
      </c>
      <c r="E223" s="12">
        <v>962700</v>
      </c>
      <c r="F223" s="12">
        <v>6000</v>
      </c>
      <c r="G223" s="27"/>
      <c r="H223" s="12">
        <v>155678</v>
      </c>
      <c r="I223" s="12">
        <v>12958</v>
      </c>
      <c r="J223" s="12">
        <f t="shared" si="59"/>
        <v>168636</v>
      </c>
      <c r="K223" s="27"/>
      <c r="L223" s="12">
        <v>4751033</v>
      </c>
      <c r="M223" s="12">
        <v>35193</v>
      </c>
      <c r="N223" s="12">
        <f t="shared" si="60"/>
        <v>4786226</v>
      </c>
      <c r="O223" s="27"/>
      <c r="P223" s="12">
        <v>123197</v>
      </c>
      <c r="Q223" s="12">
        <v>1341</v>
      </c>
      <c r="R223" s="12">
        <f t="shared" si="61"/>
        <v>124538</v>
      </c>
      <c r="S223" s="27"/>
      <c r="T223" s="12">
        <v>1244343</v>
      </c>
      <c r="U223" s="12">
        <v>124881</v>
      </c>
      <c r="V223" s="12">
        <f t="shared" si="62"/>
        <v>1369224</v>
      </c>
      <c r="W223" s="27"/>
      <c r="X223" s="12">
        <v>468790</v>
      </c>
      <c r="Y223" s="277">
        <v>43364</v>
      </c>
      <c r="Z223" s="277">
        <f t="shared" si="63"/>
        <v>512154</v>
      </c>
      <c r="AA223" s="27"/>
      <c r="AB223" s="12"/>
      <c r="AC223" s="12"/>
      <c r="AD223" s="277"/>
      <c r="AU223" s="12"/>
    </row>
    <row r="224" spans="1:47" s="7" customFormat="1" ht="15" customHeight="1" outlineLevel="1">
      <c r="A224" s="1">
        <v>6903</v>
      </c>
      <c r="B224" s="10" t="s">
        <v>201</v>
      </c>
      <c r="C224" s="11">
        <v>2355300</v>
      </c>
      <c r="D224" s="12">
        <v>629200</v>
      </c>
      <c r="E224" s="12">
        <v>1714900</v>
      </c>
      <c r="F224" s="12">
        <v>11200</v>
      </c>
      <c r="G224" s="27"/>
      <c r="H224" s="12">
        <v>164636</v>
      </c>
      <c r="I224" s="12">
        <v>12972</v>
      </c>
      <c r="J224" s="12">
        <f t="shared" si="59"/>
        <v>177608</v>
      </c>
      <c r="K224" s="27"/>
      <c r="L224" s="12">
        <v>15990224</v>
      </c>
      <c r="M224" s="12">
        <v>122702</v>
      </c>
      <c r="N224" s="12">
        <f t="shared" si="60"/>
        <v>16112926</v>
      </c>
      <c r="O224" s="27"/>
      <c r="P224" s="12">
        <v>555123</v>
      </c>
      <c r="Q224" s="12">
        <v>0</v>
      </c>
      <c r="R224" s="12">
        <f t="shared" si="61"/>
        <v>555123</v>
      </c>
      <c r="S224" s="27"/>
      <c r="T224" s="12">
        <v>2392688</v>
      </c>
      <c r="U224" s="12">
        <v>239279</v>
      </c>
      <c r="V224" s="12">
        <f t="shared" si="62"/>
        <v>2631967</v>
      </c>
      <c r="W224" s="27"/>
      <c r="X224" s="12">
        <v>688198</v>
      </c>
      <c r="Y224" s="277">
        <v>58372</v>
      </c>
      <c r="Z224" s="277">
        <f t="shared" si="63"/>
        <v>746570</v>
      </c>
      <c r="AA224" s="27"/>
      <c r="AB224" s="12"/>
      <c r="AC224" s="12"/>
      <c r="AD224" s="277"/>
      <c r="AU224" s="12"/>
    </row>
    <row r="225" spans="1:47" s="7" customFormat="1" ht="15" customHeight="1" outlineLevel="1">
      <c r="A225" s="1">
        <v>6904</v>
      </c>
      <c r="B225" s="10" t="s">
        <v>202</v>
      </c>
      <c r="C225" s="11">
        <v>935800</v>
      </c>
      <c r="D225" s="12">
        <v>240200</v>
      </c>
      <c r="E225" s="12">
        <v>691300</v>
      </c>
      <c r="F225" s="12">
        <v>4300</v>
      </c>
      <c r="G225" s="27"/>
      <c r="H225" s="12">
        <v>153950</v>
      </c>
      <c r="I225" s="12">
        <v>13448</v>
      </c>
      <c r="J225" s="12">
        <f t="shared" si="59"/>
        <v>167398</v>
      </c>
      <c r="K225" s="27"/>
      <c r="L225" s="12">
        <v>5370989</v>
      </c>
      <c r="M225" s="12">
        <v>32128</v>
      </c>
      <c r="N225" s="12">
        <f t="shared" si="60"/>
        <v>5403117</v>
      </c>
      <c r="O225" s="27"/>
      <c r="P225" s="12">
        <v>90281</v>
      </c>
      <c r="Q225" s="12">
        <v>0</v>
      </c>
      <c r="R225" s="12">
        <f t="shared" si="61"/>
        <v>90281</v>
      </c>
      <c r="S225" s="27"/>
      <c r="T225" s="12">
        <v>953733</v>
      </c>
      <c r="U225" s="12">
        <v>95620</v>
      </c>
      <c r="V225" s="12">
        <f t="shared" si="62"/>
        <v>1049353</v>
      </c>
      <c r="W225" s="27"/>
      <c r="X225" s="12">
        <v>164710</v>
      </c>
      <c r="Y225" s="277">
        <v>15236</v>
      </c>
      <c r="Z225" s="277">
        <f t="shared" si="63"/>
        <v>179946</v>
      </c>
      <c r="AA225" s="27"/>
      <c r="AB225" s="12"/>
      <c r="AC225" s="12"/>
      <c r="AD225" s="277"/>
      <c r="AU225" s="12"/>
    </row>
    <row r="226" spans="1:47" s="7" customFormat="1" ht="15" customHeight="1" outlineLevel="1">
      <c r="A226" s="1">
        <v>6905</v>
      </c>
      <c r="B226" s="10" t="s">
        <v>203</v>
      </c>
      <c r="C226" s="11">
        <v>2769000</v>
      </c>
      <c r="D226" s="12">
        <v>404600</v>
      </c>
      <c r="E226" s="12">
        <v>2349500</v>
      </c>
      <c r="F226" s="12">
        <v>14900</v>
      </c>
      <c r="G226" s="27"/>
      <c r="H226" s="12">
        <v>319381</v>
      </c>
      <c r="I226" s="12">
        <v>26950</v>
      </c>
      <c r="J226" s="12">
        <f t="shared" si="59"/>
        <v>346331</v>
      </c>
      <c r="K226" s="27"/>
      <c r="L226" s="12">
        <v>23534085</v>
      </c>
      <c r="M226" s="12">
        <v>171768</v>
      </c>
      <c r="N226" s="12">
        <f t="shared" si="60"/>
        <v>23705853</v>
      </c>
      <c r="O226" s="27"/>
      <c r="P226" s="12">
        <v>3545872</v>
      </c>
      <c r="Q226" s="12">
        <v>118210</v>
      </c>
      <c r="R226" s="12">
        <f t="shared" si="61"/>
        <v>3664082</v>
      </c>
      <c r="S226" s="27"/>
      <c r="T226" s="12">
        <v>9287415</v>
      </c>
      <c r="U226" s="12">
        <v>929868</v>
      </c>
      <c r="V226" s="12">
        <f t="shared" si="62"/>
        <v>10217283</v>
      </c>
      <c r="W226" s="27"/>
      <c r="X226" s="12">
        <v>2446996</v>
      </c>
      <c r="Y226" s="277">
        <v>87684</v>
      </c>
      <c r="Z226" s="277">
        <f t="shared" si="63"/>
        <v>2534680</v>
      </c>
      <c r="AA226" s="27"/>
      <c r="AB226" s="12"/>
      <c r="AC226" s="12"/>
      <c r="AD226" s="277"/>
      <c r="AU226" s="12"/>
    </row>
    <row r="227" spans="1:47" s="7" customFormat="1" ht="15" customHeight="1" outlineLevel="1">
      <c r="A227" s="1">
        <v>6906</v>
      </c>
      <c r="B227" s="10" t="s">
        <v>204</v>
      </c>
      <c r="C227" s="11">
        <v>955300</v>
      </c>
      <c r="D227" s="12">
        <v>254800</v>
      </c>
      <c r="E227" s="12">
        <v>696100</v>
      </c>
      <c r="F227" s="12">
        <v>4400</v>
      </c>
      <c r="G227" s="27"/>
      <c r="H227" s="12">
        <v>125222</v>
      </c>
      <c r="I227" s="12">
        <v>10756</v>
      </c>
      <c r="J227" s="12">
        <f t="shared" si="59"/>
        <v>135978</v>
      </c>
      <c r="K227" s="27"/>
      <c r="L227" s="12">
        <v>3267291</v>
      </c>
      <c r="M227" s="12">
        <v>23087</v>
      </c>
      <c r="N227" s="12">
        <f t="shared" si="60"/>
        <v>3290378</v>
      </c>
      <c r="O227" s="27"/>
      <c r="P227" s="12">
        <v>65205</v>
      </c>
      <c r="Q227" s="12">
        <v>0</v>
      </c>
      <c r="R227" s="12">
        <f t="shared" si="61"/>
        <v>65205</v>
      </c>
      <c r="S227" s="27"/>
      <c r="T227" s="12">
        <v>292957</v>
      </c>
      <c r="U227" s="12">
        <v>29288</v>
      </c>
      <c r="V227" s="12">
        <f t="shared" si="62"/>
        <v>322245</v>
      </c>
      <c r="W227" s="27"/>
      <c r="X227" s="12">
        <v>177380</v>
      </c>
      <c r="Y227" s="277">
        <v>16408</v>
      </c>
      <c r="Z227" s="277">
        <f t="shared" si="63"/>
        <v>193788</v>
      </c>
      <c r="AA227" s="27"/>
      <c r="AB227" s="12"/>
      <c r="AC227" s="12"/>
      <c r="AD227" s="277"/>
      <c r="AU227" s="12"/>
    </row>
    <row r="228" spans="1:47" s="7" customFormat="1" ht="15" customHeight="1" outlineLevel="1">
      <c r="A228" s="1">
        <v>6907</v>
      </c>
      <c r="B228" s="10" t="s">
        <v>205</v>
      </c>
      <c r="C228" s="11">
        <v>1377400</v>
      </c>
      <c r="D228" s="12">
        <v>301300</v>
      </c>
      <c r="E228" s="12">
        <v>1069600</v>
      </c>
      <c r="F228" s="12">
        <v>6500</v>
      </c>
      <c r="G228" s="27"/>
      <c r="H228" s="12">
        <v>205721</v>
      </c>
      <c r="I228" s="12">
        <v>17579</v>
      </c>
      <c r="J228" s="12">
        <f t="shared" si="59"/>
        <v>223300</v>
      </c>
      <c r="K228" s="27"/>
      <c r="L228" s="12">
        <v>7424006</v>
      </c>
      <c r="M228" s="12">
        <v>56655</v>
      </c>
      <c r="N228" s="12">
        <f t="shared" si="60"/>
        <v>7480661</v>
      </c>
      <c r="O228" s="27"/>
      <c r="P228" s="12">
        <v>259652</v>
      </c>
      <c r="Q228" s="12">
        <v>1015</v>
      </c>
      <c r="R228" s="12">
        <f t="shared" si="61"/>
        <v>260667</v>
      </c>
      <c r="S228" s="27"/>
      <c r="T228" s="12">
        <v>2920633</v>
      </c>
      <c r="U228" s="12">
        <v>292513</v>
      </c>
      <c r="V228" s="12">
        <f t="shared" si="62"/>
        <v>3213146</v>
      </c>
      <c r="W228" s="27"/>
      <c r="X228" s="12">
        <v>906952</v>
      </c>
      <c r="Y228" s="277">
        <v>48344</v>
      </c>
      <c r="Z228" s="277">
        <f t="shared" si="63"/>
        <v>955296</v>
      </c>
      <c r="AA228" s="27"/>
      <c r="AB228" s="12"/>
      <c r="AC228" s="12"/>
      <c r="AD228" s="277"/>
      <c r="AU228" s="12"/>
    </row>
    <row r="229" spans="1:47" s="7" customFormat="1" ht="15" customHeight="1" outlineLevel="1">
      <c r="A229" s="1">
        <v>6995</v>
      </c>
      <c r="B229" s="13"/>
      <c r="C229" s="12">
        <f t="shared" ref="C229:F229" si="73">SUM(C222:C228)</f>
        <v>10601700</v>
      </c>
      <c r="D229" s="12">
        <f t="shared" si="73"/>
        <v>2491300</v>
      </c>
      <c r="E229" s="12">
        <f t="shared" si="73"/>
        <v>8059400</v>
      </c>
      <c r="F229" s="12">
        <f t="shared" si="73"/>
        <v>51000</v>
      </c>
      <c r="G229" s="27"/>
      <c r="H229" s="12">
        <f t="shared" ref="H229:AB229" si="74">SUM(H222:H228)</f>
        <v>1280516</v>
      </c>
      <c r="I229" s="276">
        <f>SUM(I222:I228)</f>
        <v>108441</v>
      </c>
      <c r="J229" s="276">
        <f>SUM(J222:J228)</f>
        <v>1388957</v>
      </c>
      <c r="K229" s="27"/>
      <c r="L229" s="12">
        <f t="shared" si="74"/>
        <v>61397409</v>
      </c>
      <c r="M229" s="12">
        <f t="shared" si="74"/>
        <v>450155</v>
      </c>
      <c r="N229" s="12">
        <f t="shared" si="74"/>
        <v>61847564</v>
      </c>
      <c r="O229" s="27"/>
      <c r="P229" s="12">
        <f t="shared" si="74"/>
        <v>4679571</v>
      </c>
      <c r="Q229" s="12">
        <f>SUM(Q222:Q228)</f>
        <v>121907</v>
      </c>
      <c r="R229" s="276">
        <f>SUM(R222:R228)</f>
        <v>4801478</v>
      </c>
      <c r="S229" s="27"/>
      <c r="T229" s="12">
        <f t="shared" si="74"/>
        <v>19123433</v>
      </c>
      <c r="U229" s="276">
        <f>SUM(U222:U228)</f>
        <v>1914894</v>
      </c>
      <c r="V229" s="276">
        <f>SUM(V222:V228)</f>
        <v>21038327</v>
      </c>
      <c r="W229" s="27"/>
      <c r="X229" s="12">
        <f t="shared" si="74"/>
        <v>5043076</v>
      </c>
      <c r="Y229" s="277">
        <f>SUM(Y222:Y228)</f>
        <v>286988</v>
      </c>
      <c r="Z229" s="276">
        <f>SUM(Z222:Z228)</f>
        <v>5330064</v>
      </c>
      <c r="AA229" s="27"/>
      <c r="AB229" s="12">
        <f t="shared" si="74"/>
        <v>0</v>
      </c>
      <c r="AC229" s="12">
        <f t="shared" ref="AC229" si="75">SUM(AC222:AC228)</f>
        <v>0</v>
      </c>
      <c r="AD229" s="276">
        <f>SUM(AD222:AD228)</f>
        <v>0</v>
      </c>
      <c r="AU229" s="12">
        <f>SUM(AU222:AU228)</f>
        <v>0</v>
      </c>
    </row>
    <row r="230" spans="1:47" s="7" customFormat="1" ht="15" customHeight="1" outlineLevel="1">
      <c r="A230" s="1">
        <v>7000</v>
      </c>
      <c r="B230" s="10" t="s">
        <v>206</v>
      </c>
      <c r="C230" s="11"/>
      <c r="D230" s="12"/>
      <c r="E230" s="12"/>
      <c r="F230" s="12"/>
      <c r="G230" s="27"/>
      <c r="H230" s="12"/>
      <c r="I230" s="12"/>
      <c r="J230" s="12">
        <f t="shared" si="59"/>
        <v>0</v>
      </c>
      <c r="K230" s="27"/>
      <c r="L230" s="12"/>
      <c r="M230" s="12" t="s">
        <v>445</v>
      </c>
      <c r="N230" s="12"/>
      <c r="O230" s="27"/>
      <c r="P230" s="12">
        <v>0</v>
      </c>
      <c r="Q230" s="12"/>
      <c r="R230" s="12">
        <f t="shared" si="61"/>
        <v>0</v>
      </c>
      <c r="S230" s="27"/>
      <c r="T230" s="12">
        <v>0</v>
      </c>
      <c r="U230" s="12">
        <v>0</v>
      </c>
      <c r="V230" s="12">
        <f t="shared" si="62"/>
        <v>0</v>
      </c>
      <c r="W230" s="27"/>
      <c r="X230" s="12">
        <v>0</v>
      </c>
      <c r="Y230" s="277">
        <v>0</v>
      </c>
      <c r="Z230" s="277">
        <f t="shared" si="63"/>
        <v>0</v>
      </c>
      <c r="AA230" s="27"/>
      <c r="AB230" s="12"/>
      <c r="AC230" s="12"/>
      <c r="AD230" s="277"/>
      <c r="AU230" s="12"/>
    </row>
    <row r="231" spans="1:47" s="7" customFormat="1" ht="15" customHeight="1" outlineLevel="1">
      <c r="A231" s="1">
        <v>7001</v>
      </c>
      <c r="B231" s="10" t="s">
        <v>207</v>
      </c>
      <c r="C231" s="11">
        <v>1807200</v>
      </c>
      <c r="D231" s="12">
        <v>476700</v>
      </c>
      <c r="E231" s="12">
        <v>1322200</v>
      </c>
      <c r="F231" s="12">
        <v>8300</v>
      </c>
      <c r="G231" s="27"/>
      <c r="H231" s="12">
        <v>168841</v>
      </c>
      <c r="I231" s="12">
        <v>12451</v>
      </c>
      <c r="J231" s="12">
        <f t="shared" si="59"/>
        <v>181292</v>
      </c>
      <c r="K231" s="27"/>
      <c r="L231" s="12">
        <v>9471703</v>
      </c>
      <c r="M231" s="12">
        <v>62766</v>
      </c>
      <c r="N231" s="12">
        <f t="shared" si="60"/>
        <v>9534469</v>
      </c>
      <c r="O231" s="27"/>
      <c r="P231" s="12">
        <v>225830</v>
      </c>
      <c r="Q231" s="12">
        <v>2682</v>
      </c>
      <c r="R231" s="12">
        <f t="shared" si="61"/>
        <v>228512</v>
      </c>
      <c r="S231" s="27"/>
      <c r="T231" s="12">
        <v>1130309</v>
      </c>
      <c r="U231" s="12">
        <v>113227</v>
      </c>
      <c r="V231" s="12">
        <f t="shared" si="62"/>
        <v>1243536</v>
      </c>
      <c r="W231" s="27"/>
      <c r="X231" s="12">
        <v>905292</v>
      </c>
      <c r="Y231" s="277">
        <v>38984</v>
      </c>
      <c r="Z231" s="277">
        <f t="shared" si="63"/>
        <v>944276</v>
      </c>
      <c r="AA231" s="27"/>
      <c r="AB231" s="12"/>
      <c r="AC231" s="12"/>
      <c r="AD231" s="277"/>
      <c r="AU231" s="12"/>
    </row>
    <row r="232" spans="1:47" s="7" customFormat="1" ht="15" customHeight="1" outlineLevel="1">
      <c r="A232" s="1">
        <v>7002</v>
      </c>
      <c r="B232" s="10" t="s">
        <v>208</v>
      </c>
      <c r="C232" s="11">
        <v>2492600</v>
      </c>
      <c r="D232" s="12">
        <v>650100</v>
      </c>
      <c r="E232" s="12">
        <v>1830900</v>
      </c>
      <c r="F232" s="12">
        <v>11600</v>
      </c>
      <c r="G232" s="27"/>
      <c r="H232" s="12">
        <v>227119</v>
      </c>
      <c r="I232" s="12">
        <v>17347</v>
      </c>
      <c r="J232" s="12">
        <f t="shared" si="59"/>
        <v>244466</v>
      </c>
      <c r="K232" s="27"/>
      <c r="L232" s="12">
        <v>19245606</v>
      </c>
      <c r="M232" s="12">
        <v>138212</v>
      </c>
      <c r="N232" s="12">
        <f t="shared" si="60"/>
        <v>19383818</v>
      </c>
      <c r="O232" s="27"/>
      <c r="P232" s="12">
        <v>1298376</v>
      </c>
      <c r="Q232" s="12">
        <v>31846</v>
      </c>
      <c r="R232" s="12">
        <f t="shared" si="61"/>
        <v>1330222</v>
      </c>
      <c r="S232" s="27"/>
      <c r="T232" s="12">
        <v>2177484</v>
      </c>
      <c r="U232" s="12">
        <v>218221</v>
      </c>
      <c r="V232" s="12">
        <f t="shared" si="62"/>
        <v>2395705</v>
      </c>
      <c r="W232" s="27"/>
      <c r="X232" s="12">
        <v>1196028</v>
      </c>
      <c r="Y232" s="277">
        <v>83488</v>
      </c>
      <c r="Z232" s="277">
        <f t="shared" si="63"/>
        <v>1279516</v>
      </c>
      <c r="AA232" s="27"/>
      <c r="AB232" s="12"/>
      <c r="AC232" s="12"/>
      <c r="AD232" s="277"/>
      <c r="AU232" s="12"/>
    </row>
    <row r="233" spans="1:47" s="7" customFormat="1" ht="15" customHeight="1" outlineLevel="1">
      <c r="A233" s="1">
        <v>7003</v>
      </c>
      <c r="B233" s="10" t="s">
        <v>209</v>
      </c>
      <c r="C233" s="11">
        <v>5481600</v>
      </c>
      <c r="D233" s="12">
        <v>955100</v>
      </c>
      <c r="E233" s="12">
        <v>4498800</v>
      </c>
      <c r="F233" s="12">
        <v>27700</v>
      </c>
      <c r="G233" s="27"/>
      <c r="H233" s="12">
        <v>408588</v>
      </c>
      <c r="I233" s="12">
        <v>29110</v>
      </c>
      <c r="J233" s="12">
        <f t="shared" si="59"/>
        <v>437698</v>
      </c>
      <c r="K233" s="27"/>
      <c r="L233" s="12">
        <v>68695585</v>
      </c>
      <c r="M233" s="12">
        <v>485851</v>
      </c>
      <c r="N233" s="12">
        <f t="shared" si="60"/>
        <v>69181436</v>
      </c>
      <c r="O233" s="27"/>
      <c r="P233" s="12">
        <v>6246509</v>
      </c>
      <c r="Q233" s="12">
        <v>191824</v>
      </c>
      <c r="R233" s="12">
        <f t="shared" si="61"/>
        <v>6438333</v>
      </c>
      <c r="S233" s="27"/>
      <c r="T233" s="12">
        <v>10969534</v>
      </c>
      <c r="U233" s="12">
        <v>1098792</v>
      </c>
      <c r="V233" s="12">
        <f t="shared" si="62"/>
        <v>12068326</v>
      </c>
      <c r="W233" s="27"/>
      <c r="X233" s="12">
        <v>3617028</v>
      </c>
      <c r="Y233" s="277">
        <v>155124</v>
      </c>
      <c r="Z233" s="277">
        <f t="shared" si="63"/>
        <v>3772152</v>
      </c>
      <c r="AA233" s="27"/>
      <c r="AB233" s="12"/>
      <c r="AC233" s="12"/>
      <c r="AD233" s="277"/>
      <c r="AU233" s="12"/>
    </row>
    <row r="234" spans="1:47" s="7" customFormat="1" ht="15" customHeight="1" outlineLevel="1">
      <c r="A234" s="1">
        <v>7004</v>
      </c>
      <c r="B234" s="10" t="s">
        <v>210</v>
      </c>
      <c r="C234" s="11">
        <v>1282700</v>
      </c>
      <c r="D234" s="12">
        <v>229200</v>
      </c>
      <c r="E234" s="12">
        <v>1046800</v>
      </c>
      <c r="F234" s="12">
        <v>6700</v>
      </c>
      <c r="G234" s="27"/>
      <c r="H234" s="12">
        <v>154047</v>
      </c>
      <c r="I234" s="12">
        <v>12377</v>
      </c>
      <c r="J234" s="12">
        <f t="shared" si="59"/>
        <v>166424</v>
      </c>
      <c r="K234" s="27"/>
      <c r="L234" s="12">
        <v>10527717</v>
      </c>
      <c r="M234" s="12">
        <v>81452</v>
      </c>
      <c r="N234" s="12">
        <f t="shared" si="60"/>
        <v>10609169</v>
      </c>
      <c r="O234" s="27"/>
      <c r="P234" s="12">
        <v>422500</v>
      </c>
      <c r="Q234" s="12">
        <v>5328</v>
      </c>
      <c r="R234" s="12">
        <f t="shared" si="61"/>
        <v>427828</v>
      </c>
      <c r="S234" s="27"/>
      <c r="T234" s="12">
        <v>4143723</v>
      </c>
      <c r="U234" s="12">
        <v>414342</v>
      </c>
      <c r="V234" s="12">
        <f t="shared" si="62"/>
        <v>4558065</v>
      </c>
      <c r="W234" s="27"/>
      <c r="X234" s="12">
        <v>215390</v>
      </c>
      <c r="Y234" s="277">
        <v>19924</v>
      </c>
      <c r="Z234" s="277">
        <f t="shared" si="63"/>
        <v>235314</v>
      </c>
      <c r="AA234" s="27"/>
      <c r="AB234" s="12"/>
      <c r="AC234" s="12"/>
      <c r="AD234" s="277"/>
      <c r="AU234" s="12"/>
    </row>
    <row r="235" spans="1:47" s="7" customFormat="1" ht="15" customHeight="1" outlineLevel="1">
      <c r="A235" s="1">
        <v>7095</v>
      </c>
      <c r="B235" s="13"/>
      <c r="C235" s="12">
        <f t="shared" ref="C235:F235" si="76">SUM(C231:C234)</f>
        <v>11064100</v>
      </c>
      <c r="D235" s="12">
        <f t="shared" si="76"/>
        <v>2311100</v>
      </c>
      <c r="E235" s="12">
        <f t="shared" si="76"/>
        <v>8698700</v>
      </c>
      <c r="F235" s="12">
        <f t="shared" si="76"/>
        <v>54300</v>
      </c>
      <c r="G235" s="27"/>
      <c r="H235" s="12">
        <f t="shared" ref="H235:AB235" si="77">SUM(H231:H234)</f>
        <v>958595</v>
      </c>
      <c r="I235" s="276">
        <f>SUM(I231:I234)</f>
        <v>71285</v>
      </c>
      <c r="J235" s="276">
        <f>SUM(J231:J234)</f>
        <v>1029880</v>
      </c>
      <c r="K235" s="27"/>
      <c r="L235" s="12">
        <f t="shared" si="77"/>
        <v>107940611</v>
      </c>
      <c r="M235" s="12">
        <f t="shared" si="77"/>
        <v>768281</v>
      </c>
      <c r="N235" s="12">
        <f t="shared" si="77"/>
        <v>108708892</v>
      </c>
      <c r="O235" s="27"/>
      <c r="P235" s="12">
        <f t="shared" si="77"/>
        <v>8193215</v>
      </c>
      <c r="Q235" s="12">
        <f>SUM(Q231:Q234)</f>
        <v>231680</v>
      </c>
      <c r="R235" s="276">
        <f>SUM(R231:R234)</f>
        <v>8424895</v>
      </c>
      <c r="S235" s="27"/>
      <c r="T235" s="12">
        <f t="shared" si="77"/>
        <v>18421050</v>
      </c>
      <c r="U235" s="276">
        <f>SUM(U231:U234)</f>
        <v>1844582</v>
      </c>
      <c r="V235" s="276">
        <f>SUM(V231:V234)</f>
        <v>20265632</v>
      </c>
      <c r="W235" s="27"/>
      <c r="X235" s="12">
        <f t="shared" si="77"/>
        <v>5933738</v>
      </c>
      <c r="Y235" s="277">
        <f>SUM(Y231:Y234)</f>
        <v>297520</v>
      </c>
      <c r="Z235" s="276">
        <f>SUM(Z231:Z234)</f>
        <v>6231258</v>
      </c>
      <c r="AA235" s="27"/>
      <c r="AB235" s="12">
        <f t="shared" si="77"/>
        <v>0</v>
      </c>
      <c r="AC235" s="12">
        <f t="shared" ref="AC235" si="78">SUM(AC231:AC234)</f>
        <v>0</v>
      </c>
      <c r="AD235" s="276">
        <f>SUM(AD231:AD234)</f>
        <v>0</v>
      </c>
      <c r="AU235" s="12">
        <f>SUM(AU231:AU234)</f>
        <v>0</v>
      </c>
    </row>
    <row r="236" spans="1:47" s="7" customFormat="1" ht="15" customHeight="1" outlineLevel="1">
      <c r="A236" s="1">
        <v>7100</v>
      </c>
      <c r="B236" s="10" t="s">
        <v>211</v>
      </c>
      <c r="C236" s="11"/>
      <c r="D236" s="12"/>
      <c r="E236" s="12"/>
      <c r="F236" s="12"/>
      <c r="G236" s="27"/>
      <c r="H236" s="12"/>
      <c r="I236" s="12"/>
      <c r="J236" s="12">
        <f t="shared" si="59"/>
        <v>0</v>
      </c>
      <c r="K236" s="27"/>
      <c r="L236" s="12"/>
      <c r="M236" s="12" t="s">
        <v>445</v>
      </c>
      <c r="N236" s="12"/>
      <c r="O236" s="27"/>
      <c r="P236" s="12">
        <v>0</v>
      </c>
      <c r="Q236" s="12"/>
      <c r="R236" s="12">
        <f t="shared" si="61"/>
        <v>0</v>
      </c>
      <c r="S236" s="27"/>
      <c r="T236" s="12">
        <v>0</v>
      </c>
      <c r="U236" s="12">
        <v>0</v>
      </c>
      <c r="V236" s="12">
        <f t="shared" si="62"/>
        <v>0</v>
      </c>
      <c r="W236" s="27"/>
      <c r="X236" s="12">
        <v>0</v>
      </c>
      <c r="Y236" s="277">
        <v>0</v>
      </c>
      <c r="Z236" s="277">
        <f t="shared" si="63"/>
        <v>0</v>
      </c>
      <c r="AA236" s="27"/>
      <c r="AB236" s="12"/>
      <c r="AC236" s="12"/>
      <c r="AD236" s="277"/>
      <c r="AU236" s="12"/>
    </row>
    <row r="237" spans="1:47" s="7" customFormat="1" ht="15" customHeight="1" outlineLevel="1">
      <c r="A237" s="1">
        <v>7101</v>
      </c>
      <c r="B237" s="10" t="s">
        <v>212</v>
      </c>
      <c r="C237" s="11">
        <v>854700</v>
      </c>
      <c r="D237" s="12">
        <v>250200</v>
      </c>
      <c r="E237" s="12">
        <v>600700</v>
      </c>
      <c r="F237" s="12">
        <v>3800</v>
      </c>
      <c r="G237" s="27"/>
      <c r="H237" s="12">
        <v>120558</v>
      </c>
      <c r="I237" s="12">
        <v>10426</v>
      </c>
      <c r="J237" s="12">
        <f t="shared" si="59"/>
        <v>130984</v>
      </c>
      <c r="K237" s="27"/>
      <c r="L237" s="12">
        <v>1843346</v>
      </c>
      <c r="M237" s="12">
        <v>12094</v>
      </c>
      <c r="N237" s="12">
        <f t="shared" si="60"/>
        <v>1855440</v>
      </c>
      <c r="O237" s="27"/>
      <c r="P237" s="12">
        <v>32487</v>
      </c>
      <c r="Q237" s="12">
        <v>0</v>
      </c>
      <c r="R237" s="12">
        <f t="shared" si="61"/>
        <v>32487</v>
      </c>
      <c r="S237" s="27"/>
      <c r="T237" s="12">
        <v>222383</v>
      </c>
      <c r="U237" s="12">
        <v>22232</v>
      </c>
      <c r="V237" s="12">
        <f t="shared" si="62"/>
        <v>244615</v>
      </c>
      <c r="W237" s="27"/>
      <c r="X237" s="12">
        <v>139370</v>
      </c>
      <c r="Y237" s="277">
        <v>12892</v>
      </c>
      <c r="Z237" s="277">
        <f t="shared" si="63"/>
        <v>152262</v>
      </c>
      <c r="AA237" s="27"/>
      <c r="AB237" s="12"/>
      <c r="AC237" s="12"/>
      <c r="AD237" s="277"/>
      <c r="AU237" s="12"/>
    </row>
    <row r="238" spans="1:47" s="7" customFormat="1" ht="15" customHeight="1" outlineLevel="1">
      <c r="A238" s="1">
        <v>7102</v>
      </c>
      <c r="B238" s="10" t="s">
        <v>213</v>
      </c>
      <c r="C238" s="11">
        <v>730500</v>
      </c>
      <c r="D238" s="12">
        <v>122400</v>
      </c>
      <c r="E238" s="12">
        <v>604400</v>
      </c>
      <c r="F238" s="12">
        <v>3700</v>
      </c>
      <c r="G238" s="27"/>
      <c r="H238" s="12">
        <v>140958</v>
      </c>
      <c r="I238" s="12">
        <v>12738</v>
      </c>
      <c r="J238" s="12">
        <f t="shared" si="59"/>
        <v>153696</v>
      </c>
      <c r="K238" s="27"/>
      <c r="L238" s="12">
        <v>1448425</v>
      </c>
      <c r="M238" s="12">
        <v>10305</v>
      </c>
      <c r="N238" s="12">
        <f t="shared" si="60"/>
        <v>1458730</v>
      </c>
      <c r="O238" s="27"/>
      <c r="P238" s="12">
        <v>26286</v>
      </c>
      <c r="Q238" s="12">
        <v>0</v>
      </c>
      <c r="R238" s="12">
        <f t="shared" si="61"/>
        <v>26286</v>
      </c>
      <c r="S238" s="27"/>
      <c r="T238" s="12">
        <v>126025</v>
      </c>
      <c r="U238" s="12">
        <v>12600</v>
      </c>
      <c r="V238" s="12">
        <f t="shared" si="62"/>
        <v>138625</v>
      </c>
      <c r="W238" s="27"/>
      <c r="X238" s="12">
        <v>101360</v>
      </c>
      <c r="Y238" s="277">
        <v>9376</v>
      </c>
      <c r="Z238" s="277">
        <f t="shared" si="63"/>
        <v>110736</v>
      </c>
      <c r="AA238" s="27"/>
      <c r="AB238" s="12"/>
      <c r="AC238" s="12"/>
      <c r="AD238" s="277"/>
      <c r="AU238" s="12"/>
    </row>
    <row r="239" spans="1:47" s="7" customFormat="1" ht="15" customHeight="1" outlineLevel="1">
      <c r="A239" s="1">
        <v>7103</v>
      </c>
      <c r="B239" s="10" t="s">
        <v>214</v>
      </c>
      <c r="C239" s="11">
        <v>1215900</v>
      </c>
      <c r="D239" s="12">
        <v>310400</v>
      </c>
      <c r="E239" s="12">
        <v>900000</v>
      </c>
      <c r="F239" s="12">
        <v>5500</v>
      </c>
      <c r="G239" s="27"/>
      <c r="H239" s="12">
        <v>203628</v>
      </c>
      <c r="I239" s="12">
        <v>14782</v>
      </c>
      <c r="J239" s="12">
        <f t="shared" si="59"/>
        <v>218410</v>
      </c>
      <c r="K239" s="27"/>
      <c r="L239" s="12">
        <v>6637694</v>
      </c>
      <c r="M239" s="12">
        <v>47448</v>
      </c>
      <c r="N239" s="12">
        <f t="shared" si="60"/>
        <v>6685142</v>
      </c>
      <c r="O239" s="27"/>
      <c r="P239" s="12">
        <v>233674</v>
      </c>
      <c r="Q239" s="12">
        <v>0</v>
      </c>
      <c r="R239" s="12">
        <f t="shared" si="61"/>
        <v>233674</v>
      </c>
      <c r="S239" s="27"/>
      <c r="T239" s="12">
        <v>672250</v>
      </c>
      <c r="U239" s="12">
        <v>67230</v>
      </c>
      <c r="V239" s="12">
        <f t="shared" si="62"/>
        <v>739480</v>
      </c>
      <c r="W239" s="27"/>
      <c r="X239" s="12">
        <v>253400</v>
      </c>
      <c r="Y239" s="277">
        <v>23440</v>
      </c>
      <c r="Z239" s="277">
        <f t="shared" si="63"/>
        <v>276840</v>
      </c>
      <c r="AA239" s="27"/>
      <c r="AB239" s="12"/>
      <c r="AC239" s="12"/>
      <c r="AD239" s="277"/>
      <c r="AU239" s="12"/>
    </row>
    <row r="240" spans="1:47" s="7" customFormat="1" ht="15" customHeight="1" outlineLevel="1">
      <c r="A240" s="1">
        <v>7104</v>
      </c>
      <c r="B240" s="10" t="s">
        <v>215</v>
      </c>
      <c r="C240" s="11">
        <v>1004700</v>
      </c>
      <c r="D240" s="12">
        <v>208300</v>
      </c>
      <c r="E240" s="12">
        <v>791500</v>
      </c>
      <c r="F240" s="12">
        <v>4900</v>
      </c>
      <c r="G240" s="27"/>
      <c r="H240" s="12">
        <v>122794</v>
      </c>
      <c r="I240" s="12">
        <v>10536</v>
      </c>
      <c r="J240" s="12">
        <f t="shared" si="59"/>
        <v>133330</v>
      </c>
      <c r="K240" s="27"/>
      <c r="L240" s="12">
        <v>5813860</v>
      </c>
      <c r="M240" s="12">
        <v>40733</v>
      </c>
      <c r="N240" s="12">
        <f t="shared" si="60"/>
        <v>5854593</v>
      </c>
      <c r="O240" s="27"/>
      <c r="P240" s="12">
        <v>119883</v>
      </c>
      <c r="Q240" s="12">
        <v>1341</v>
      </c>
      <c r="R240" s="12">
        <f t="shared" si="61"/>
        <v>121224</v>
      </c>
      <c r="S240" s="27"/>
      <c r="T240" s="12">
        <v>460460</v>
      </c>
      <c r="U240" s="12">
        <v>46060</v>
      </c>
      <c r="V240" s="12">
        <f t="shared" si="62"/>
        <v>506520</v>
      </c>
      <c r="W240" s="27"/>
      <c r="X240" s="12">
        <v>126700</v>
      </c>
      <c r="Y240" s="277">
        <v>11720</v>
      </c>
      <c r="Z240" s="277">
        <f t="shared" si="63"/>
        <v>138420</v>
      </c>
      <c r="AA240" s="27"/>
      <c r="AB240" s="12"/>
      <c r="AC240" s="12"/>
      <c r="AD240" s="277"/>
      <c r="AU240" s="12"/>
    </row>
    <row r="241" spans="1:47" s="7" customFormat="1" ht="15" customHeight="1" outlineLevel="1">
      <c r="A241" s="1">
        <v>7105</v>
      </c>
      <c r="B241" s="10" t="s">
        <v>216</v>
      </c>
      <c r="C241" s="11">
        <v>1115400</v>
      </c>
      <c r="D241" s="12">
        <v>201800</v>
      </c>
      <c r="E241" s="12">
        <v>907900</v>
      </c>
      <c r="F241" s="12">
        <v>5700</v>
      </c>
      <c r="G241" s="27"/>
      <c r="H241" s="12">
        <v>145979</v>
      </c>
      <c r="I241" s="12">
        <v>12867</v>
      </c>
      <c r="J241" s="12">
        <f t="shared" si="59"/>
        <v>158846</v>
      </c>
      <c r="K241" s="27"/>
      <c r="L241" s="12">
        <v>6593270</v>
      </c>
      <c r="M241" s="12">
        <v>48107</v>
      </c>
      <c r="N241" s="12">
        <f t="shared" si="60"/>
        <v>6641377</v>
      </c>
      <c r="O241" s="27"/>
      <c r="P241" s="12">
        <v>637580</v>
      </c>
      <c r="Q241" s="12">
        <v>17810</v>
      </c>
      <c r="R241" s="12">
        <f t="shared" si="61"/>
        <v>655390</v>
      </c>
      <c r="S241" s="27"/>
      <c r="T241" s="12">
        <v>917889</v>
      </c>
      <c r="U241" s="12">
        <v>91801</v>
      </c>
      <c r="V241" s="12">
        <f t="shared" si="62"/>
        <v>1009690</v>
      </c>
      <c r="W241" s="27"/>
      <c r="X241" s="12">
        <v>202720</v>
      </c>
      <c r="Y241" s="277">
        <v>18752</v>
      </c>
      <c r="Z241" s="277">
        <f t="shared" si="63"/>
        <v>221472</v>
      </c>
      <c r="AA241" s="27"/>
      <c r="AB241" s="12"/>
      <c r="AC241" s="12"/>
      <c r="AD241" s="277"/>
      <c r="AU241" s="12"/>
    </row>
    <row r="242" spans="1:47" s="7" customFormat="1" ht="15" customHeight="1" outlineLevel="1">
      <c r="A242" s="1">
        <v>7106</v>
      </c>
      <c r="B242" s="10" t="s">
        <v>217</v>
      </c>
      <c r="C242" s="11">
        <v>1346400</v>
      </c>
      <c r="D242" s="12">
        <v>439300</v>
      </c>
      <c r="E242" s="12">
        <v>901400</v>
      </c>
      <c r="F242" s="12">
        <v>5700</v>
      </c>
      <c r="G242" s="27"/>
      <c r="H242" s="12">
        <v>143037</v>
      </c>
      <c r="I242" s="12">
        <v>12611</v>
      </c>
      <c r="J242" s="12">
        <f t="shared" si="59"/>
        <v>155648</v>
      </c>
      <c r="K242" s="27"/>
      <c r="L242" s="12">
        <v>6179453</v>
      </c>
      <c r="M242" s="12">
        <v>45148</v>
      </c>
      <c r="N242" s="12">
        <f t="shared" si="60"/>
        <v>6224601</v>
      </c>
      <c r="O242" s="27"/>
      <c r="P242" s="12">
        <v>143410</v>
      </c>
      <c r="Q242" s="12">
        <v>0</v>
      </c>
      <c r="R242" s="12">
        <f t="shared" si="61"/>
        <v>143410</v>
      </c>
      <c r="S242" s="27"/>
      <c r="T242" s="12">
        <v>1535456</v>
      </c>
      <c r="U242" s="12">
        <v>153524</v>
      </c>
      <c r="V242" s="12">
        <f t="shared" si="62"/>
        <v>1688980</v>
      </c>
      <c r="W242" s="27"/>
      <c r="X242" s="12">
        <v>190050</v>
      </c>
      <c r="Y242" s="277">
        <v>17580</v>
      </c>
      <c r="Z242" s="277">
        <f t="shared" si="63"/>
        <v>207630</v>
      </c>
      <c r="AA242" s="27"/>
      <c r="AB242" s="12"/>
      <c r="AC242" s="12"/>
      <c r="AD242" s="277"/>
      <c r="AU242" s="12"/>
    </row>
    <row r="243" spans="1:47" s="7" customFormat="1" ht="15" customHeight="1" outlineLevel="1">
      <c r="A243" s="1">
        <v>7107</v>
      </c>
      <c r="B243" s="10" t="s">
        <v>218</v>
      </c>
      <c r="C243" s="11">
        <v>1000000</v>
      </c>
      <c r="D243" s="12">
        <v>303100</v>
      </c>
      <c r="E243" s="12">
        <v>692500</v>
      </c>
      <c r="F243" s="12">
        <v>4400</v>
      </c>
      <c r="G243" s="27"/>
      <c r="H243" s="12">
        <v>135642</v>
      </c>
      <c r="I243" s="12">
        <v>12176</v>
      </c>
      <c r="J243" s="12">
        <f t="shared" si="59"/>
        <v>147818</v>
      </c>
      <c r="K243" s="27"/>
      <c r="L243" s="12">
        <v>2573393</v>
      </c>
      <c r="M243" s="12">
        <v>20180</v>
      </c>
      <c r="N243" s="12">
        <f t="shared" si="60"/>
        <v>2593573</v>
      </c>
      <c r="O243" s="27"/>
      <c r="P243" s="12">
        <v>125036</v>
      </c>
      <c r="Q243" s="12">
        <v>0</v>
      </c>
      <c r="R243" s="12">
        <f t="shared" si="61"/>
        <v>125036</v>
      </c>
      <c r="S243" s="27"/>
      <c r="T243" s="12">
        <v>744648</v>
      </c>
      <c r="U243" s="12">
        <v>74472</v>
      </c>
      <c r="V243" s="12">
        <f t="shared" si="62"/>
        <v>819120</v>
      </c>
      <c r="W243" s="27"/>
      <c r="X243" s="12">
        <v>202720</v>
      </c>
      <c r="Y243" s="277">
        <v>18752</v>
      </c>
      <c r="Z243" s="277">
        <f t="shared" si="63"/>
        <v>221472</v>
      </c>
      <c r="AA243" s="27"/>
      <c r="AB243" s="12"/>
      <c r="AC243" s="12"/>
      <c r="AD243" s="277"/>
      <c r="AU243" s="12"/>
    </row>
    <row r="244" spans="1:47" s="7" customFormat="1" ht="15" customHeight="1" outlineLevel="1">
      <c r="A244" s="15">
        <v>7108</v>
      </c>
      <c r="B244" s="10" t="s">
        <v>219</v>
      </c>
      <c r="C244" s="11">
        <v>1194100</v>
      </c>
      <c r="D244" s="12">
        <v>357100</v>
      </c>
      <c r="E244" s="12">
        <v>831800</v>
      </c>
      <c r="F244" s="12">
        <v>5200</v>
      </c>
      <c r="G244" s="27"/>
      <c r="H244" s="12">
        <v>197700</v>
      </c>
      <c r="I244" s="12">
        <v>16838</v>
      </c>
      <c r="J244" s="12">
        <f t="shared" si="59"/>
        <v>214538</v>
      </c>
      <c r="K244" s="27"/>
      <c r="L244" s="12">
        <v>6514923</v>
      </c>
      <c r="M244" s="12">
        <v>50315</v>
      </c>
      <c r="N244" s="12">
        <f t="shared" si="60"/>
        <v>6565238</v>
      </c>
      <c r="O244" s="27"/>
      <c r="P244" s="12">
        <v>149359</v>
      </c>
      <c r="Q244" s="12">
        <v>0</v>
      </c>
      <c r="R244" s="12">
        <f t="shared" si="61"/>
        <v>149359</v>
      </c>
      <c r="S244" s="27"/>
      <c r="T244" s="12">
        <v>791510</v>
      </c>
      <c r="U244" s="12">
        <v>79170</v>
      </c>
      <c r="V244" s="12">
        <f t="shared" si="62"/>
        <v>870680</v>
      </c>
      <c r="W244" s="27"/>
      <c r="X244" s="12">
        <v>228060</v>
      </c>
      <c r="Y244" s="277">
        <v>21096</v>
      </c>
      <c r="Z244" s="277">
        <f t="shared" si="63"/>
        <v>249156</v>
      </c>
      <c r="AA244" s="27"/>
      <c r="AB244" s="12"/>
      <c r="AC244" s="12"/>
      <c r="AD244" s="277"/>
      <c r="AU244" s="12"/>
    </row>
    <row r="245" spans="1:47" s="7" customFormat="1" ht="15" customHeight="1" outlineLevel="1">
      <c r="A245" s="1">
        <v>7109</v>
      </c>
      <c r="B245" s="10" t="s">
        <v>220</v>
      </c>
      <c r="C245" s="11">
        <v>2591900</v>
      </c>
      <c r="D245" s="12">
        <v>809100</v>
      </c>
      <c r="E245" s="12">
        <v>1771400</v>
      </c>
      <c r="F245" s="12">
        <v>11400</v>
      </c>
      <c r="G245" s="27"/>
      <c r="H245" s="12">
        <v>293040</v>
      </c>
      <c r="I245" s="12">
        <v>23735</v>
      </c>
      <c r="J245" s="12">
        <f t="shared" si="59"/>
        <v>316775</v>
      </c>
      <c r="K245" s="27"/>
      <c r="L245" s="12">
        <v>21758231</v>
      </c>
      <c r="M245" s="12">
        <v>165111</v>
      </c>
      <c r="N245" s="12">
        <f t="shared" si="60"/>
        <v>21923342</v>
      </c>
      <c r="O245" s="27"/>
      <c r="P245" s="12">
        <v>1158308</v>
      </c>
      <c r="Q245" s="12">
        <v>17681</v>
      </c>
      <c r="R245" s="12">
        <f t="shared" si="61"/>
        <v>1175989</v>
      </c>
      <c r="S245" s="27"/>
      <c r="T245" s="12">
        <v>6985694</v>
      </c>
      <c r="U245" s="12">
        <v>699424</v>
      </c>
      <c r="V245" s="12">
        <f t="shared" si="62"/>
        <v>7685118</v>
      </c>
      <c r="W245" s="27"/>
      <c r="X245" s="12">
        <v>2853870</v>
      </c>
      <c r="Y245" s="277">
        <v>128232</v>
      </c>
      <c r="Z245" s="277">
        <f t="shared" si="63"/>
        <v>2982102</v>
      </c>
      <c r="AA245" s="27"/>
      <c r="AB245" s="12"/>
      <c r="AC245" s="12"/>
      <c r="AD245" s="277"/>
      <c r="AU245" s="12"/>
    </row>
    <row r="246" spans="1:47" s="7" customFormat="1" ht="15" customHeight="1" outlineLevel="1">
      <c r="A246" s="1">
        <v>7110</v>
      </c>
      <c r="B246" s="10" t="s">
        <v>221</v>
      </c>
      <c r="C246" s="11">
        <v>947300</v>
      </c>
      <c r="D246" s="12">
        <v>229200</v>
      </c>
      <c r="E246" s="12">
        <v>713600</v>
      </c>
      <c r="F246" s="12">
        <v>4500</v>
      </c>
      <c r="G246" s="27"/>
      <c r="H246" s="12">
        <v>147992</v>
      </c>
      <c r="I246" s="12">
        <v>12702</v>
      </c>
      <c r="J246" s="12">
        <f t="shared" si="59"/>
        <v>160694</v>
      </c>
      <c r="K246" s="27"/>
      <c r="L246" s="12">
        <v>4377816</v>
      </c>
      <c r="M246" s="12">
        <v>29890</v>
      </c>
      <c r="N246" s="12">
        <f t="shared" si="60"/>
        <v>4407706</v>
      </c>
      <c r="O246" s="27"/>
      <c r="P246" s="12">
        <v>175887</v>
      </c>
      <c r="Q246" s="12">
        <v>870</v>
      </c>
      <c r="R246" s="12">
        <f t="shared" si="61"/>
        <v>176757</v>
      </c>
      <c r="S246" s="27"/>
      <c r="T246" s="12">
        <v>344110</v>
      </c>
      <c r="U246" s="12">
        <v>34710</v>
      </c>
      <c r="V246" s="12">
        <f t="shared" si="62"/>
        <v>378820</v>
      </c>
      <c r="W246" s="27"/>
      <c r="X246" s="12">
        <v>202720</v>
      </c>
      <c r="Y246" s="277">
        <v>18752</v>
      </c>
      <c r="Z246" s="277">
        <f t="shared" si="63"/>
        <v>221472</v>
      </c>
      <c r="AA246" s="27"/>
      <c r="AB246" s="12"/>
      <c r="AC246" s="12"/>
      <c r="AD246" s="277"/>
      <c r="AU246" s="12"/>
    </row>
    <row r="247" spans="1:47" s="7" customFormat="1" ht="15" customHeight="1" outlineLevel="1">
      <c r="A247" s="1">
        <v>7195</v>
      </c>
      <c r="B247" s="13"/>
      <c r="C247" s="12">
        <f t="shared" ref="C247:F247" si="79">SUM(C237:C246)</f>
        <v>12000900</v>
      </c>
      <c r="D247" s="12">
        <f t="shared" si="79"/>
        <v>3230900</v>
      </c>
      <c r="E247" s="12">
        <f t="shared" si="79"/>
        <v>8715200</v>
      </c>
      <c r="F247" s="12">
        <f t="shared" si="79"/>
        <v>54800</v>
      </c>
      <c r="G247" s="27"/>
      <c r="H247" s="12">
        <f t="shared" ref="H247:AB247" si="80">SUM(H237:H246)</f>
        <v>1651328</v>
      </c>
      <c r="I247" s="276">
        <f>SUM(I237:I246)</f>
        <v>139411</v>
      </c>
      <c r="J247" s="276">
        <f>SUM(J237:J246)</f>
        <v>1790739</v>
      </c>
      <c r="K247" s="27"/>
      <c r="L247" s="12">
        <f t="shared" si="80"/>
        <v>63740411</v>
      </c>
      <c r="M247" s="12">
        <f t="shared" si="80"/>
        <v>469331</v>
      </c>
      <c r="N247" s="12">
        <f t="shared" si="80"/>
        <v>64209742</v>
      </c>
      <c r="O247" s="27"/>
      <c r="P247" s="12">
        <f t="shared" si="80"/>
        <v>2801910</v>
      </c>
      <c r="Q247" s="12">
        <f>SUM(Q237:Q246)</f>
        <v>37702</v>
      </c>
      <c r="R247" s="276">
        <f>SUM(R237:R246)</f>
        <v>2839612</v>
      </c>
      <c r="S247" s="27"/>
      <c r="T247" s="12">
        <f t="shared" si="80"/>
        <v>12800425</v>
      </c>
      <c r="U247" s="276">
        <f>SUM(U237:U246)</f>
        <v>1281223</v>
      </c>
      <c r="V247" s="276">
        <f>SUM(V237:V246)</f>
        <v>14081648</v>
      </c>
      <c r="W247" s="27"/>
      <c r="X247" s="12">
        <f t="shared" si="80"/>
        <v>4500970</v>
      </c>
      <c r="Y247" s="277">
        <f>SUM(Y237:Y246)</f>
        <v>280592</v>
      </c>
      <c r="Z247" s="276">
        <f>SUM(Z237:Z246)</f>
        <v>4781562</v>
      </c>
      <c r="AA247" s="27"/>
      <c r="AB247" s="12">
        <f t="shared" si="80"/>
        <v>0</v>
      </c>
      <c r="AC247" s="12">
        <f t="shared" ref="AC247" si="81">SUM(AC237:AC246)</f>
        <v>0</v>
      </c>
      <c r="AD247" s="276">
        <f>SUM(AD237:AD246)</f>
        <v>0</v>
      </c>
      <c r="AU247" s="12">
        <f>SUM(AU237:AU246)</f>
        <v>0</v>
      </c>
    </row>
    <row r="248" spans="1:47" s="7" customFormat="1" ht="15" customHeight="1" outlineLevel="1">
      <c r="A248" s="1">
        <v>7225</v>
      </c>
      <c r="B248" s="13" t="s">
        <v>222</v>
      </c>
      <c r="C248" s="11">
        <v>54682500</v>
      </c>
      <c r="D248" s="12">
        <v>2032700</v>
      </c>
      <c r="E248" s="12">
        <v>52315900</v>
      </c>
      <c r="F248" s="12">
        <v>333900</v>
      </c>
      <c r="G248" s="27"/>
      <c r="H248" s="12">
        <v>8523151</v>
      </c>
      <c r="I248" s="12">
        <v>753140</v>
      </c>
      <c r="J248" s="12">
        <f t="shared" si="59"/>
        <v>9276291</v>
      </c>
      <c r="K248" s="27"/>
      <c r="L248" s="12">
        <v>653875436</v>
      </c>
      <c r="M248" s="12">
        <v>5257197</v>
      </c>
      <c r="N248" s="12">
        <f t="shared" si="60"/>
        <v>659132633</v>
      </c>
      <c r="O248" s="27"/>
      <c r="P248" s="12">
        <v>57183200</v>
      </c>
      <c r="Q248" s="12">
        <v>921206</v>
      </c>
      <c r="R248" s="12">
        <f t="shared" si="61"/>
        <v>58104406</v>
      </c>
      <c r="S248" s="27"/>
      <c r="T248" s="12">
        <v>58034760</v>
      </c>
      <c r="U248" s="12">
        <v>5813416</v>
      </c>
      <c r="V248" s="12">
        <f t="shared" si="62"/>
        <v>63848176</v>
      </c>
      <c r="W248" s="27"/>
      <c r="X248" s="12">
        <v>14974875</v>
      </c>
      <c r="Y248" s="277">
        <v>912869</v>
      </c>
      <c r="Z248" s="277">
        <f t="shared" si="63"/>
        <v>15887744</v>
      </c>
      <c r="AA248" s="27"/>
      <c r="AB248" s="12"/>
      <c r="AC248" s="12"/>
      <c r="AD248" s="277"/>
      <c r="AU248" s="12"/>
    </row>
    <row r="249" spans="1:47" s="7" customFormat="1" ht="15" customHeight="1" outlineLevel="1">
      <c r="A249" s="1">
        <v>7300</v>
      </c>
      <c r="B249" s="10" t="s">
        <v>223</v>
      </c>
      <c r="C249" s="11"/>
      <c r="D249" s="12"/>
      <c r="E249" s="12"/>
      <c r="F249" s="12"/>
      <c r="G249" s="27"/>
      <c r="H249" s="12"/>
      <c r="I249" s="12"/>
      <c r="J249" s="12">
        <f t="shared" si="59"/>
        <v>0</v>
      </c>
      <c r="K249" s="27"/>
      <c r="L249" s="12"/>
      <c r="M249" s="12" t="s">
        <v>445</v>
      </c>
      <c r="N249" s="12"/>
      <c r="O249" s="27"/>
      <c r="P249" s="12">
        <v>0</v>
      </c>
      <c r="Q249" s="12"/>
      <c r="R249" s="12">
        <f t="shared" si="61"/>
        <v>0</v>
      </c>
      <c r="S249" s="27"/>
      <c r="T249" s="12">
        <v>0</v>
      </c>
      <c r="U249" s="12">
        <v>0</v>
      </c>
      <c r="V249" s="12">
        <f t="shared" si="62"/>
        <v>0</v>
      </c>
      <c r="W249" s="27"/>
      <c r="X249" s="12">
        <v>0</v>
      </c>
      <c r="Y249" s="277">
        <v>0</v>
      </c>
      <c r="Z249" s="277">
        <f t="shared" si="63"/>
        <v>0</v>
      </c>
      <c r="AA249" s="27"/>
      <c r="AB249" s="12"/>
      <c r="AC249" s="12"/>
      <c r="AD249" s="277"/>
      <c r="AU249" s="12"/>
    </row>
    <row r="250" spans="1:47" s="7" customFormat="1" ht="15" customHeight="1" outlineLevel="1">
      <c r="A250" s="1">
        <v>7301</v>
      </c>
      <c r="B250" s="10" t="s">
        <v>224</v>
      </c>
      <c r="C250" s="11">
        <v>575000</v>
      </c>
      <c r="D250" s="12">
        <v>54800</v>
      </c>
      <c r="E250" s="12">
        <v>516800</v>
      </c>
      <c r="F250" s="12">
        <v>3400</v>
      </c>
      <c r="G250" s="27"/>
      <c r="H250" s="12">
        <v>114451</v>
      </c>
      <c r="I250" s="12">
        <v>10481</v>
      </c>
      <c r="J250" s="12">
        <f t="shared" si="59"/>
        <v>124932</v>
      </c>
      <c r="K250" s="27"/>
      <c r="L250" s="12">
        <v>815111</v>
      </c>
      <c r="M250" s="12">
        <v>7247</v>
      </c>
      <c r="N250" s="12">
        <f t="shared" si="60"/>
        <v>822358</v>
      </c>
      <c r="O250" s="27"/>
      <c r="P250" s="12">
        <v>55875</v>
      </c>
      <c r="Q250" s="12">
        <v>0</v>
      </c>
      <c r="R250" s="12">
        <f t="shared" si="61"/>
        <v>55875</v>
      </c>
      <c r="S250" s="27"/>
      <c r="T250" s="12">
        <v>25205</v>
      </c>
      <c r="U250" s="12">
        <v>2520</v>
      </c>
      <c r="V250" s="12">
        <f t="shared" si="62"/>
        <v>27725</v>
      </c>
      <c r="W250" s="27"/>
      <c r="X250" s="12">
        <v>38010</v>
      </c>
      <c r="Y250" s="277">
        <v>3516</v>
      </c>
      <c r="Z250" s="277">
        <f t="shared" si="63"/>
        <v>41526</v>
      </c>
      <c r="AA250" s="27"/>
      <c r="AB250" s="12"/>
      <c r="AC250" s="12"/>
      <c r="AD250" s="277"/>
      <c r="AU250" s="12"/>
    </row>
    <row r="251" spans="1:47" s="7" customFormat="1" ht="15" customHeight="1" outlineLevel="1">
      <c r="A251" s="1">
        <v>7302</v>
      </c>
      <c r="B251" s="10" t="s">
        <v>225</v>
      </c>
      <c r="C251" s="11">
        <v>908900</v>
      </c>
      <c r="D251" s="12">
        <v>159000</v>
      </c>
      <c r="E251" s="12">
        <v>745300</v>
      </c>
      <c r="F251" s="12">
        <v>4600</v>
      </c>
      <c r="G251" s="27"/>
      <c r="H251" s="12">
        <v>139494</v>
      </c>
      <c r="I251" s="12">
        <v>12592</v>
      </c>
      <c r="J251" s="12">
        <f t="shared" si="59"/>
        <v>152086</v>
      </c>
      <c r="K251" s="27"/>
      <c r="L251" s="12">
        <v>5407978</v>
      </c>
      <c r="M251" s="12">
        <v>49483</v>
      </c>
      <c r="N251" s="12">
        <f t="shared" si="60"/>
        <v>5457461</v>
      </c>
      <c r="O251" s="27"/>
      <c r="P251" s="12">
        <v>314488</v>
      </c>
      <c r="Q251" s="12">
        <v>1015</v>
      </c>
      <c r="R251" s="12">
        <f t="shared" si="61"/>
        <v>315503</v>
      </c>
      <c r="S251" s="27"/>
      <c r="T251" s="12">
        <v>58920</v>
      </c>
      <c r="U251" s="12">
        <v>5892</v>
      </c>
      <c r="V251" s="12">
        <f t="shared" si="62"/>
        <v>64812</v>
      </c>
      <c r="W251" s="27"/>
      <c r="X251" s="12">
        <v>202720</v>
      </c>
      <c r="Y251" s="277">
        <v>18752</v>
      </c>
      <c r="Z251" s="277">
        <f t="shared" si="63"/>
        <v>221472</v>
      </c>
      <c r="AA251" s="27"/>
      <c r="AB251" s="12"/>
      <c r="AC251" s="12"/>
      <c r="AD251" s="277"/>
      <c r="AU251" s="12"/>
    </row>
    <row r="252" spans="1:47" s="7" customFormat="1" ht="15" customHeight="1" outlineLevel="1">
      <c r="A252" s="1">
        <v>7303</v>
      </c>
      <c r="B252" s="10" t="s">
        <v>226</v>
      </c>
      <c r="C252" s="11">
        <v>1883800</v>
      </c>
      <c r="D252" s="12">
        <v>281200</v>
      </c>
      <c r="E252" s="12">
        <v>1592400</v>
      </c>
      <c r="F252" s="12">
        <v>10200</v>
      </c>
      <c r="G252" s="27"/>
      <c r="H252" s="12">
        <v>179787</v>
      </c>
      <c r="I252" s="12">
        <v>14378</v>
      </c>
      <c r="J252" s="12">
        <f t="shared" si="59"/>
        <v>194165</v>
      </c>
      <c r="K252" s="27"/>
      <c r="L252" s="12">
        <v>18951251</v>
      </c>
      <c r="M252" s="12">
        <v>160345</v>
      </c>
      <c r="N252" s="12">
        <f t="shared" si="60"/>
        <v>19111596</v>
      </c>
      <c r="O252" s="27"/>
      <c r="P252" s="12">
        <v>2540240</v>
      </c>
      <c r="Q252" s="12">
        <v>63423</v>
      </c>
      <c r="R252" s="12">
        <f t="shared" si="61"/>
        <v>2603663</v>
      </c>
      <c r="S252" s="27"/>
      <c r="T252" s="12">
        <v>2552865</v>
      </c>
      <c r="U252" s="12">
        <v>256120</v>
      </c>
      <c r="V252" s="12">
        <f t="shared" si="62"/>
        <v>2808985</v>
      </c>
      <c r="W252" s="27"/>
      <c r="X252" s="12">
        <v>787566</v>
      </c>
      <c r="Y252" s="277">
        <v>56516</v>
      </c>
      <c r="Z252" s="277">
        <f t="shared" si="63"/>
        <v>844082</v>
      </c>
      <c r="AA252" s="27"/>
      <c r="AB252" s="12"/>
      <c r="AC252" s="12"/>
      <c r="AD252" s="277"/>
      <c r="AU252" s="12"/>
    </row>
    <row r="253" spans="1:47" s="7" customFormat="1" ht="15" customHeight="1" outlineLevel="1">
      <c r="A253" s="1">
        <v>7304</v>
      </c>
      <c r="B253" s="10" t="s">
        <v>227</v>
      </c>
      <c r="C253" s="11">
        <v>848400</v>
      </c>
      <c r="D253" s="12">
        <v>202800</v>
      </c>
      <c r="E253" s="12">
        <v>641600</v>
      </c>
      <c r="F253" s="12">
        <v>4000</v>
      </c>
      <c r="G253" s="27"/>
      <c r="H253" s="12">
        <v>126344</v>
      </c>
      <c r="I253" s="12">
        <v>10646</v>
      </c>
      <c r="J253" s="12">
        <f t="shared" si="59"/>
        <v>136990</v>
      </c>
      <c r="K253" s="27"/>
      <c r="L253" s="12">
        <v>2180333</v>
      </c>
      <c r="M253" s="12">
        <v>17752</v>
      </c>
      <c r="N253" s="12">
        <f t="shared" si="60"/>
        <v>2198085</v>
      </c>
      <c r="O253" s="27"/>
      <c r="P253" s="12">
        <v>130576</v>
      </c>
      <c r="Q253" s="12">
        <v>0</v>
      </c>
      <c r="R253" s="12">
        <f t="shared" si="61"/>
        <v>130576</v>
      </c>
      <c r="S253" s="27"/>
      <c r="T253" s="12">
        <v>131066</v>
      </c>
      <c r="U253" s="12">
        <v>13104</v>
      </c>
      <c r="V253" s="12">
        <f t="shared" si="62"/>
        <v>144170</v>
      </c>
      <c r="W253" s="27"/>
      <c r="X253" s="12">
        <v>88690</v>
      </c>
      <c r="Y253" s="277">
        <v>8204</v>
      </c>
      <c r="Z253" s="277">
        <f t="shared" si="63"/>
        <v>96894</v>
      </c>
      <c r="AA253" s="27"/>
      <c r="AB253" s="12"/>
      <c r="AC253" s="12"/>
      <c r="AD253" s="277"/>
      <c r="AU253" s="12"/>
    </row>
    <row r="254" spans="1:47" s="7" customFormat="1" ht="15" customHeight="1" outlineLevel="1">
      <c r="A254" s="1">
        <v>7305</v>
      </c>
      <c r="B254" s="10" t="s">
        <v>228</v>
      </c>
      <c r="C254" s="11">
        <v>944200</v>
      </c>
      <c r="D254" s="12">
        <v>283100</v>
      </c>
      <c r="E254" s="12">
        <v>657000</v>
      </c>
      <c r="F254" s="12">
        <v>4100</v>
      </c>
      <c r="G254" s="27"/>
      <c r="H254" s="12">
        <v>142361</v>
      </c>
      <c r="I254" s="12">
        <v>11251</v>
      </c>
      <c r="J254" s="12">
        <f t="shared" si="59"/>
        <v>153612</v>
      </c>
      <c r="K254" s="27"/>
      <c r="L254" s="12">
        <v>3956133</v>
      </c>
      <c r="M254" s="12">
        <v>29794</v>
      </c>
      <c r="N254" s="12">
        <f t="shared" si="60"/>
        <v>3985927</v>
      </c>
      <c r="O254" s="27"/>
      <c r="P254" s="12">
        <v>189269</v>
      </c>
      <c r="Q254" s="12">
        <v>0</v>
      </c>
      <c r="R254" s="12">
        <f t="shared" si="61"/>
        <v>189269</v>
      </c>
      <c r="S254" s="27"/>
      <c r="T254" s="12">
        <v>387084</v>
      </c>
      <c r="U254" s="12">
        <v>38696</v>
      </c>
      <c r="V254" s="12">
        <f t="shared" si="62"/>
        <v>425780</v>
      </c>
      <c r="W254" s="27"/>
      <c r="X254" s="12">
        <v>190050</v>
      </c>
      <c r="Y254" s="277">
        <v>17580</v>
      </c>
      <c r="Z254" s="277">
        <f t="shared" si="63"/>
        <v>207630</v>
      </c>
      <c r="AA254" s="27"/>
      <c r="AB254" s="12"/>
      <c r="AC254" s="12"/>
      <c r="AD254" s="277"/>
      <c r="AU254" s="12"/>
    </row>
    <row r="255" spans="1:47" s="7" customFormat="1" ht="15" customHeight="1" outlineLevel="1">
      <c r="A255" s="1">
        <v>7306</v>
      </c>
      <c r="B255" s="10" t="s">
        <v>229</v>
      </c>
      <c r="C255" s="11">
        <v>718400</v>
      </c>
      <c r="D255" s="12">
        <v>71300</v>
      </c>
      <c r="E255" s="12">
        <v>643100</v>
      </c>
      <c r="F255" s="12">
        <v>4000</v>
      </c>
      <c r="G255" s="27"/>
      <c r="H255" s="12">
        <v>146553</v>
      </c>
      <c r="I255" s="12">
        <v>13503</v>
      </c>
      <c r="J255" s="12">
        <f t="shared" si="59"/>
        <v>160056</v>
      </c>
      <c r="K255" s="27"/>
      <c r="L255" s="12">
        <v>3345829</v>
      </c>
      <c r="M255" s="12">
        <v>25555</v>
      </c>
      <c r="N255" s="12">
        <f t="shared" si="60"/>
        <v>3371384</v>
      </c>
      <c r="O255" s="27"/>
      <c r="P255" s="12">
        <v>231191</v>
      </c>
      <c r="Q255" s="12">
        <v>6851</v>
      </c>
      <c r="R255" s="12">
        <f t="shared" si="61"/>
        <v>238042</v>
      </c>
      <c r="S255" s="27"/>
      <c r="T255" s="12">
        <v>3698664</v>
      </c>
      <c r="U255" s="12">
        <v>370523</v>
      </c>
      <c r="V255" s="12">
        <f t="shared" si="62"/>
        <v>4069187</v>
      </c>
      <c r="W255" s="27"/>
      <c r="X255" s="12">
        <v>76020</v>
      </c>
      <c r="Y255" s="277">
        <v>7032</v>
      </c>
      <c r="Z255" s="277">
        <f t="shared" si="63"/>
        <v>83052</v>
      </c>
      <c r="AA255" s="27"/>
      <c r="AB255" s="12"/>
      <c r="AC255" s="12"/>
      <c r="AD255" s="277"/>
      <c r="AU255" s="12"/>
    </row>
    <row r="256" spans="1:47" s="7" customFormat="1" ht="15" customHeight="1" outlineLevel="1">
      <c r="A256" s="1">
        <v>7307</v>
      </c>
      <c r="B256" s="10" t="s">
        <v>230</v>
      </c>
      <c r="C256" s="11">
        <v>900500</v>
      </c>
      <c r="D256" s="12">
        <v>262200</v>
      </c>
      <c r="E256" s="12">
        <v>634300</v>
      </c>
      <c r="F256" s="12">
        <v>4000</v>
      </c>
      <c r="G256" s="27"/>
      <c r="H256" s="12">
        <v>179845</v>
      </c>
      <c r="I256" s="12">
        <v>15671</v>
      </c>
      <c r="J256" s="12">
        <f t="shared" si="59"/>
        <v>195516</v>
      </c>
      <c r="K256" s="27"/>
      <c r="L256" s="12">
        <v>1592854</v>
      </c>
      <c r="M256" s="12">
        <v>12152</v>
      </c>
      <c r="N256" s="12">
        <f t="shared" si="60"/>
        <v>1605006</v>
      </c>
      <c r="O256" s="27"/>
      <c r="P256" s="12">
        <v>220109</v>
      </c>
      <c r="Q256" s="12">
        <v>6700</v>
      </c>
      <c r="R256" s="12">
        <f t="shared" si="61"/>
        <v>226809</v>
      </c>
      <c r="S256" s="27"/>
      <c r="T256" s="12">
        <v>1075002</v>
      </c>
      <c r="U256" s="12">
        <v>108180</v>
      </c>
      <c r="V256" s="12">
        <f t="shared" si="62"/>
        <v>1183182</v>
      </c>
      <c r="W256" s="27"/>
      <c r="X256" s="12">
        <v>164710</v>
      </c>
      <c r="Y256" s="277">
        <v>15236</v>
      </c>
      <c r="Z256" s="277">
        <f t="shared" si="63"/>
        <v>179946</v>
      </c>
      <c r="AA256" s="27"/>
      <c r="AB256" s="12"/>
      <c r="AC256" s="12"/>
      <c r="AD256" s="277"/>
      <c r="AU256" s="12"/>
    </row>
    <row r="257" spans="1:47" s="7" customFormat="1" ht="15" customHeight="1" outlineLevel="1">
      <c r="A257" s="1">
        <v>7308</v>
      </c>
      <c r="B257" s="10" t="s">
        <v>231</v>
      </c>
      <c r="C257" s="11">
        <v>1635000</v>
      </c>
      <c r="D257" s="12">
        <v>419100</v>
      </c>
      <c r="E257" s="12">
        <v>1208400</v>
      </c>
      <c r="F257" s="12">
        <v>7500</v>
      </c>
      <c r="G257" s="27"/>
      <c r="H257" s="12">
        <v>194164</v>
      </c>
      <c r="I257" s="12">
        <v>16128</v>
      </c>
      <c r="J257" s="12">
        <f t="shared" si="59"/>
        <v>210292</v>
      </c>
      <c r="K257" s="27"/>
      <c r="L257" s="12">
        <v>14565295</v>
      </c>
      <c r="M257" s="12">
        <v>126529</v>
      </c>
      <c r="N257" s="12">
        <f t="shared" si="60"/>
        <v>14691824</v>
      </c>
      <c r="O257" s="27"/>
      <c r="P257" s="12">
        <v>763244</v>
      </c>
      <c r="Q257" s="12">
        <v>2030</v>
      </c>
      <c r="R257" s="12">
        <f t="shared" si="61"/>
        <v>765274</v>
      </c>
      <c r="S257" s="27"/>
      <c r="T257" s="12">
        <v>766956</v>
      </c>
      <c r="U257" s="12">
        <v>76694</v>
      </c>
      <c r="V257" s="12">
        <f t="shared" si="62"/>
        <v>843650</v>
      </c>
      <c r="W257" s="27"/>
      <c r="X257" s="12">
        <v>481460</v>
      </c>
      <c r="Y257" s="277">
        <v>44536</v>
      </c>
      <c r="Z257" s="277">
        <f t="shared" si="63"/>
        <v>525996</v>
      </c>
      <c r="AA257" s="27"/>
      <c r="AB257" s="12"/>
      <c r="AC257" s="12"/>
      <c r="AD257" s="277"/>
      <c r="AU257" s="12"/>
    </row>
    <row r="258" spans="1:47" s="7" customFormat="1" ht="15" customHeight="1" outlineLevel="1">
      <c r="A258" s="1">
        <v>7309</v>
      </c>
      <c r="B258" s="10" t="s">
        <v>232</v>
      </c>
      <c r="C258" s="11">
        <v>1108700</v>
      </c>
      <c r="D258" s="12">
        <v>192700</v>
      </c>
      <c r="E258" s="12">
        <v>910300</v>
      </c>
      <c r="F258" s="12">
        <v>5700</v>
      </c>
      <c r="G258" s="27"/>
      <c r="H258" s="12">
        <v>184399</v>
      </c>
      <c r="I258" s="12">
        <v>15853</v>
      </c>
      <c r="J258" s="12">
        <f t="shared" si="59"/>
        <v>200252</v>
      </c>
      <c r="K258" s="27"/>
      <c r="L258" s="12">
        <v>8168019</v>
      </c>
      <c r="M258" s="12">
        <v>59208</v>
      </c>
      <c r="N258" s="12">
        <f t="shared" si="60"/>
        <v>8227227</v>
      </c>
      <c r="O258" s="27"/>
      <c r="P258" s="12">
        <v>778984</v>
      </c>
      <c r="Q258" s="12">
        <v>24051</v>
      </c>
      <c r="R258" s="12">
        <f t="shared" si="61"/>
        <v>803035</v>
      </c>
      <c r="S258" s="27"/>
      <c r="T258" s="12">
        <v>866174</v>
      </c>
      <c r="U258" s="12">
        <v>86626</v>
      </c>
      <c r="V258" s="12">
        <f t="shared" si="62"/>
        <v>952800</v>
      </c>
      <c r="W258" s="27"/>
      <c r="X258" s="12">
        <v>386784</v>
      </c>
      <c r="Y258" s="277">
        <v>23928</v>
      </c>
      <c r="Z258" s="277">
        <f t="shared" si="63"/>
        <v>410712</v>
      </c>
      <c r="AA258" s="27"/>
      <c r="AB258" s="12"/>
      <c r="AC258" s="12"/>
      <c r="AD258" s="277"/>
      <c r="AU258" s="12"/>
    </row>
    <row r="259" spans="1:47" s="7" customFormat="1" ht="15" customHeight="1" outlineLevel="1">
      <c r="A259" s="1">
        <v>7310</v>
      </c>
      <c r="B259" s="10" t="s">
        <v>233</v>
      </c>
      <c r="C259" s="11">
        <v>783000</v>
      </c>
      <c r="D259" s="12">
        <v>104200</v>
      </c>
      <c r="E259" s="12">
        <v>674600</v>
      </c>
      <c r="F259" s="12">
        <v>4200</v>
      </c>
      <c r="G259" s="27"/>
      <c r="H259" s="12">
        <v>131968</v>
      </c>
      <c r="I259" s="12">
        <v>11882</v>
      </c>
      <c r="J259" s="12">
        <f t="shared" si="59"/>
        <v>143850</v>
      </c>
      <c r="K259" s="27"/>
      <c r="L259" s="12">
        <v>3663157</v>
      </c>
      <c r="M259" s="12">
        <v>27344</v>
      </c>
      <c r="N259" s="12">
        <f t="shared" si="60"/>
        <v>3690501</v>
      </c>
      <c r="O259" s="27"/>
      <c r="P259" s="12">
        <v>130338</v>
      </c>
      <c r="Q259" s="12">
        <v>725</v>
      </c>
      <c r="R259" s="12">
        <f t="shared" si="61"/>
        <v>131063</v>
      </c>
      <c r="S259" s="27"/>
      <c r="T259" s="12">
        <v>390081</v>
      </c>
      <c r="U259" s="12">
        <v>39014</v>
      </c>
      <c r="V259" s="12">
        <f t="shared" si="62"/>
        <v>429095</v>
      </c>
      <c r="W259" s="27"/>
      <c r="X259" s="12">
        <v>139370</v>
      </c>
      <c r="Y259" s="277">
        <v>12892</v>
      </c>
      <c r="Z259" s="277">
        <f t="shared" si="63"/>
        <v>152262</v>
      </c>
      <c r="AA259" s="27"/>
      <c r="AB259" s="12"/>
      <c r="AC259" s="12"/>
      <c r="AD259" s="277"/>
      <c r="AU259" s="12"/>
    </row>
    <row r="260" spans="1:47" s="7" customFormat="1" ht="15" customHeight="1" outlineLevel="1">
      <c r="A260" s="1">
        <v>7311</v>
      </c>
      <c r="B260" s="10" t="s">
        <v>234</v>
      </c>
      <c r="C260" s="11">
        <v>1439300</v>
      </c>
      <c r="D260" s="12">
        <v>320500</v>
      </c>
      <c r="E260" s="12">
        <v>1111800</v>
      </c>
      <c r="F260" s="12">
        <v>7000</v>
      </c>
      <c r="G260" s="27"/>
      <c r="H260" s="12">
        <v>172223</v>
      </c>
      <c r="I260" s="12">
        <v>14158</v>
      </c>
      <c r="J260" s="12">
        <f t="shared" si="59"/>
        <v>186381</v>
      </c>
      <c r="K260" s="27"/>
      <c r="L260" s="12">
        <v>10723054</v>
      </c>
      <c r="M260" s="12">
        <v>68599</v>
      </c>
      <c r="N260" s="12">
        <f t="shared" si="60"/>
        <v>10791653</v>
      </c>
      <c r="O260" s="27"/>
      <c r="P260" s="12">
        <v>384816</v>
      </c>
      <c r="Q260" s="12">
        <v>4603</v>
      </c>
      <c r="R260" s="12">
        <f t="shared" si="61"/>
        <v>389419</v>
      </c>
      <c r="S260" s="27"/>
      <c r="T260" s="12">
        <v>921822</v>
      </c>
      <c r="U260" s="12">
        <v>92208</v>
      </c>
      <c r="V260" s="12">
        <f t="shared" si="62"/>
        <v>1014030</v>
      </c>
      <c r="W260" s="27"/>
      <c r="X260" s="12">
        <v>228060</v>
      </c>
      <c r="Y260" s="277">
        <v>21096</v>
      </c>
      <c r="Z260" s="277">
        <f t="shared" si="63"/>
        <v>249156</v>
      </c>
      <c r="AA260" s="27"/>
      <c r="AB260" s="12"/>
      <c r="AC260" s="12"/>
      <c r="AD260" s="277"/>
      <c r="AU260" s="12"/>
    </row>
    <row r="261" spans="1:47" s="7" customFormat="1" ht="15" customHeight="1" outlineLevel="1">
      <c r="A261" s="1">
        <v>7312</v>
      </c>
      <c r="B261" s="10" t="s">
        <v>235</v>
      </c>
      <c r="C261" s="11">
        <v>598200</v>
      </c>
      <c r="D261" s="12">
        <v>54800</v>
      </c>
      <c r="E261" s="12">
        <v>540100</v>
      </c>
      <c r="F261" s="12">
        <v>3300</v>
      </c>
      <c r="G261" s="27"/>
      <c r="H261" s="12">
        <v>116343</v>
      </c>
      <c r="I261" s="12">
        <v>10481</v>
      </c>
      <c r="J261" s="12">
        <f t="shared" si="59"/>
        <v>126824</v>
      </c>
      <c r="K261" s="27"/>
      <c r="L261" s="12">
        <v>1626141</v>
      </c>
      <c r="M261" s="12">
        <v>9219</v>
      </c>
      <c r="N261" s="12">
        <f t="shared" si="60"/>
        <v>1635360</v>
      </c>
      <c r="O261" s="27"/>
      <c r="P261" s="12">
        <v>25734</v>
      </c>
      <c r="Q261" s="12">
        <v>0</v>
      </c>
      <c r="R261" s="12">
        <f t="shared" si="61"/>
        <v>25734</v>
      </c>
      <c r="S261" s="27"/>
      <c r="T261" s="12">
        <v>35287</v>
      </c>
      <c r="U261" s="12">
        <v>3528</v>
      </c>
      <c r="V261" s="12">
        <f t="shared" si="62"/>
        <v>38815</v>
      </c>
      <c r="W261" s="27"/>
      <c r="X261" s="12">
        <v>648230</v>
      </c>
      <c r="Y261" s="277">
        <v>16244</v>
      </c>
      <c r="Z261" s="277">
        <f t="shared" si="63"/>
        <v>664474</v>
      </c>
      <c r="AA261" s="27"/>
      <c r="AB261" s="12"/>
      <c r="AC261" s="12"/>
      <c r="AD261" s="277"/>
      <c r="AU261" s="12"/>
    </row>
    <row r="262" spans="1:47" s="7" customFormat="1" ht="15" customHeight="1" outlineLevel="1">
      <c r="A262" s="1">
        <v>7313</v>
      </c>
      <c r="B262" s="10" t="s">
        <v>236</v>
      </c>
      <c r="C262" s="11">
        <v>1064500</v>
      </c>
      <c r="D262" s="12">
        <v>158900</v>
      </c>
      <c r="E262" s="12">
        <v>900000</v>
      </c>
      <c r="F262" s="12">
        <v>5600</v>
      </c>
      <c r="G262" s="27"/>
      <c r="H262" s="12">
        <v>139956</v>
      </c>
      <c r="I262" s="12">
        <v>11956</v>
      </c>
      <c r="J262" s="12">
        <f t="shared" si="59"/>
        <v>151912</v>
      </c>
      <c r="K262" s="27"/>
      <c r="L262" s="12">
        <v>7644114</v>
      </c>
      <c r="M262" s="12">
        <v>60177</v>
      </c>
      <c r="N262" s="12">
        <f t="shared" si="60"/>
        <v>7704291</v>
      </c>
      <c r="O262" s="27"/>
      <c r="P262" s="12">
        <v>404215</v>
      </c>
      <c r="Q262" s="12">
        <v>3697</v>
      </c>
      <c r="R262" s="12">
        <f t="shared" si="61"/>
        <v>407912</v>
      </c>
      <c r="S262" s="27"/>
      <c r="T262" s="12">
        <v>216763</v>
      </c>
      <c r="U262" s="12">
        <v>21672</v>
      </c>
      <c r="V262" s="12">
        <f t="shared" si="62"/>
        <v>238435</v>
      </c>
      <c r="W262" s="27"/>
      <c r="X262" s="12">
        <v>329420</v>
      </c>
      <c r="Y262" s="277">
        <v>30472</v>
      </c>
      <c r="Z262" s="277">
        <f t="shared" si="63"/>
        <v>359892</v>
      </c>
      <c r="AA262" s="27"/>
      <c r="AB262" s="12"/>
      <c r="AC262" s="12"/>
      <c r="AD262" s="277"/>
      <c r="AU262" s="12"/>
    </row>
    <row r="263" spans="1:47" s="7" customFormat="1" ht="15" customHeight="1" outlineLevel="1">
      <c r="A263" s="1">
        <v>7314</v>
      </c>
      <c r="B263" s="10" t="s">
        <v>237</v>
      </c>
      <c r="C263" s="11">
        <v>1281500</v>
      </c>
      <c r="D263" s="12">
        <v>238300</v>
      </c>
      <c r="E263" s="12">
        <v>1036800</v>
      </c>
      <c r="F263" s="12">
        <v>6400</v>
      </c>
      <c r="G263" s="27"/>
      <c r="H263" s="12">
        <v>202266</v>
      </c>
      <c r="I263" s="12">
        <v>17366</v>
      </c>
      <c r="J263" s="12">
        <f t="shared" si="59"/>
        <v>219632</v>
      </c>
      <c r="K263" s="27"/>
      <c r="L263" s="12">
        <v>9089572</v>
      </c>
      <c r="M263" s="12">
        <v>75727</v>
      </c>
      <c r="N263" s="12">
        <f t="shared" si="60"/>
        <v>9165299</v>
      </c>
      <c r="O263" s="27"/>
      <c r="P263" s="12">
        <v>597139</v>
      </c>
      <c r="Q263" s="12">
        <v>0</v>
      </c>
      <c r="R263" s="12">
        <f t="shared" si="61"/>
        <v>597139</v>
      </c>
      <c r="S263" s="27"/>
      <c r="T263" s="12">
        <v>1112193</v>
      </c>
      <c r="U263" s="12">
        <v>111232</v>
      </c>
      <c r="V263" s="12">
        <f t="shared" si="62"/>
        <v>1223425</v>
      </c>
      <c r="W263" s="27"/>
      <c r="X263" s="12">
        <v>215390</v>
      </c>
      <c r="Y263" s="277">
        <v>19924</v>
      </c>
      <c r="Z263" s="277">
        <f t="shared" si="63"/>
        <v>235314</v>
      </c>
      <c r="AA263" s="27"/>
      <c r="AB263" s="12"/>
      <c r="AC263" s="12"/>
      <c r="AD263" s="277"/>
      <c r="AU263" s="12"/>
    </row>
    <row r="264" spans="1:47" s="7" customFormat="1" ht="15" customHeight="1" outlineLevel="1">
      <c r="A264" s="1">
        <v>7315</v>
      </c>
      <c r="B264" s="10" t="s">
        <v>238</v>
      </c>
      <c r="C264" s="11">
        <v>658800</v>
      </c>
      <c r="D264" s="12">
        <v>120700</v>
      </c>
      <c r="E264" s="12">
        <v>534900</v>
      </c>
      <c r="F264" s="12">
        <v>3200</v>
      </c>
      <c r="G264" s="27"/>
      <c r="H264" s="12">
        <v>142464</v>
      </c>
      <c r="I264" s="12">
        <v>12322</v>
      </c>
      <c r="J264" s="12">
        <f t="shared" ref="J264:J323" si="82">+H264+I264</f>
        <v>154786</v>
      </c>
      <c r="K264" s="27"/>
      <c r="L264" s="12">
        <v>938860</v>
      </c>
      <c r="M264" s="12">
        <v>7770</v>
      </c>
      <c r="N264" s="12">
        <f t="shared" ref="N264:N323" si="83">+L264+M264</f>
        <v>946630</v>
      </c>
      <c r="O264" s="27"/>
      <c r="P264" s="12">
        <v>25314</v>
      </c>
      <c r="Q264" s="12">
        <v>0</v>
      </c>
      <c r="R264" s="12">
        <f t="shared" ref="R264:R323" si="84">+P264+Q264</f>
        <v>25314</v>
      </c>
      <c r="S264" s="27"/>
      <c r="T264" s="12">
        <v>45369</v>
      </c>
      <c r="U264" s="12">
        <v>4536</v>
      </c>
      <c r="V264" s="12">
        <f t="shared" ref="V264:V323" si="85">+T264+U264</f>
        <v>49905</v>
      </c>
      <c r="W264" s="27"/>
      <c r="X264" s="12">
        <v>88690</v>
      </c>
      <c r="Y264" s="277">
        <v>8204</v>
      </c>
      <c r="Z264" s="277">
        <f t="shared" ref="Z264:Z323" si="86">+X264+Y264</f>
        <v>96894</v>
      </c>
      <c r="AA264" s="27"/>
      <c r="AB264" s="12"/>
      <c r="AC264" s="12"/>
      <c r="AD264" s="277"/>
      <c r="AU264" s="12"/>
    </row>
    <row r="265" spans="1:47" s="7" customFormat="1" ht="15" customHeight="1" outlineLevel="1">
      <c r="A265" s="1">
        <v>7316</v>
      </c>
      <c r="B265" s="10" t="s">
        <v>239</v>
      </c>
      <c r="C265" s="11">
        <v>836600</v>
      </c>
      <c r="D265" s="12">
        <v>77700</v>
      </c>
      <c r="E265" s="12">
        <v>754200</v>
      </c>
      <c r="F265" s="12">
        <v>4700</v>
      </c>
      <c r="G265" s="27"/>
      <c r="H265" s="12">
        <v>128618</v>
      </c>
      <c r="I265" s="12">
        <v>11356</v>
      </c>
      <c r="J265" s="12">
        <f t="shared" si="82"/>
        <v>139974</v>
      </c>
      <c r="K265" s="27"/>
      <c r="L265" s="12">
        <v>4009039</v>
      </c>
      <c r="M265" s="12">
        <v>33938</v>
      </c>
      <c r="N265" s="12">
        <f t="shared" si="83"/>
        <v>4042977</v>
      </c>
      <c r="O265" s="27"/>
      <c r="P265" s="12">
        <v>213427</v>
      </c>
      <c r="Q265" s="12">
        <v>1160</v>
      </c>
      <c r="R265" s="12">
        <f t="shared" si="84"/>
        <v>214587</v>
      </c>
      <c r="S265" s="27"/>
      <c r="T265" s="12">
        <v>736250</v>
      </c>
      <c r="U265" s="12">
        <v>73638</v>
      </c>
      <c r="V265" s="12">
        <f t="shared" si="85"/>
        <v>809888</v>
      </c>
      <c r="W265" s="27"/>
      <c r="X265" s="12">
        <v>101360</v>
      </c>
      <c r="Y265" s="277">
        <v>9376</v>
      </c>
      <c r="Z265" s="277">
        <f t="shared" si="86"/>
        <v>110736</v>
      </c>
      <c r="AA265" s="27"/>
      <c r="AB265" s="12"/>
      <c r="AC265" s="12"/>
      <c r="AD265" s="277"/>
      <c r="AU265" s="12"/>
    </row>
    <row r="266" spans="1:47" s="7" customFormat="1" ht="15" customHeight="1" outlineLevel="1">
      <c r="A266" s="1">
        <v>7317</v>
      </c>
      <c r="B266" s="10" t="s">
        <v>240</v>
      </c>
      <c r="C266" s="11">
        <v>993000</v>
      </c>
      <c r="D266" s="12">
        <v>240200</v>
      </c>
      <c r="E266" s="12">
        <v>748100</v>
      </c>
      <c r="F266" s="12">
        <v>4700</v>
      </c>
      <c r="G266" s="27"/>
      <c r="H266" s="12">
        <v>166269</v>
      </c>
      <c r="I266" s="12">
        <v>14433</v>
      </c>
      <c r="J266" s="12">
        <f t="shared" si="82"/>
        <v>180702</v>
      </c>
      <c r="K266" s="27"/>
      <c r="L266" s="12">
        <v>6694738</v>
      </c>
      <c r="M266" s="12">
        <v>49537</v>
      </c>
      <c r="N266" s="12">
        <f t="shared" si="83"/>
        <v>6744275</v>
      </c>
      <c r="O266" s="27"/>
      <c r="P266" s="12">
        <v>287263</v>
      </c>
      <c r="Q266" s="12">
        <v>725</v>
      </c>
      <c r="R266" s="12">
        <f t="shared" si="84"/>
        <v>287988</v>
      </c>
      <c r="S266" s="27"/>
      <c r="T266" s="12">
        <v>1475484</v>
      </c>
      <c r="U266" s="12">
        <v>147966</v>
      </c>
      <c r="V266" s="12">
        <f t="shared" si="85"/>
        <v>1623450</v>
      </c>
      <c r="W266" s="27"/>
      <c r="X266" s="12">
        <v>471148</v>
      </c>
      <c r="Y266" s="277">
        <v>29088</v>
      </c>
      <c r="Z266" s="277">
        <f t="shared" si="86"/>
        <v>500236</v>
      </c>
      <c r="AA266" s="27"/>
      <c r="AB266" s="12"/>
      <c r="AC266" s="12"/>
      <c r="AD266" s="277"/>
      <c r="AU266" s="12"/>
    </row>
    <row r="267" spans="1:47" s="7" customFormat="1" ht="15" customHeight="1" outlineLevel="1">
      <c r="A267" s="1">
        <v>7318</v>
      </c>
      <c r="B267" s="10" t="s">
        <v>241</v>
      </c>
      <c r="C267" s="11">
        <v>2219300</v>
      </c>
      <c r="D267" s="12">
        <v>505900</v>
      </c>
      <c r="E267" s="12">
        <v>1702500</v>
      </c>
      <c r="F267" s="12">
        <v>10900</v>
      </c>
      <c r="G267" s="27"/>
      <c r="H267" s="12">
        <v>223205</v>
      </c>
      <c r="I267" s="12">
        <v>16522</v>
      </c>
      <c r="J267" s="12">
        <f t="shared" si="82"/>
        <v>239727</v>
      </c>
      <c r="K267" s="27"/>
      <c r="L267" s="12">
        <v>20425120</v>
      </c>
      <c r="M267" s="12">
        <v>146089</v>
      </c>
      <c r="N267" s="12">
        <f t="shared" si="83"/>
        <v>20571209</v>
      </c>
      <c r="O267" s="27"/>
      <c r="P267" s="12">
        <v>783714</v>
      </c>
      <c r="Q267" s="12">
        <v>4023</v>
      </c>
      <c r="R267" s="12">
        <f t="shared" si="84"/>
        <v>787737</v>
      </c>
      <c r="S267" s="27"/>
      <c r="T267" s="12">
        <v>3574172</v>
      </c>
      <c r="U267" s="12">
        <v>357856</v>
      </c>
      <c r="V267" s="12">
        <f t="shared" si="85"/>
        <v>3932028</v>
      </c>
      <c r="W267" s="27"/>
      <c r="X267" s="12">
        <v>1042598</v>
      </c>
      <c r="Y267" s="277">
        <v>67308</v>
      </c>
      <c r="Z267" s="277">
        <f t="shared" si="86"/>
        <v>1109906</v>
      </c>
      <c r="AA267" s="27"/>
      <c r="AB267" s="12"/>
      <c r="AC267" s="12"/>
      <c r="AD267" s="277"/>
      <c r="AU267" s="12"/>
    </row>
    <row r="268" spans="1:47" s="7" customFormat="1" ht="15" customHeight="1" outlineLevel="1">
      <c r="A268" s="1">
        <v>7319</v>
      </c>
      <c r="B268" s="10" t="s">
        <v>242</v>
      </c>
      <c r="C268" s="11">
        <v>1703700</v>
      </c>
      <c r="D268" s="12">
        <v>572600</v>
      </c>
      <c r="E268" s="12">
        <v>1124200</v>
      </c>
      <c r="F268" s="12">
        <v>6900</v>
      </c>
      <c r="G268" s="27"/>
      <c r="H268" s="12">
        <v>168636</v>
      </c>
      <c r="I268" s="12">
        <v>12972</v>
      </c>
      <c r="J268" s="12">
        <f t="shared" si="82"/>
        <v>181608</v>
      </c>
      <c r="K268" s="27"/>
      <c r="L268" s="12">
        <v>7788909</v>
      </c>
      <c r="M268" s="12">
        <v>65469</v>
      </c>
      <c r="N268" s="12">
        <f t="shared" si="83"/>
        <v>7854378</v>
      </c>
      <c r="O268" s="27"/>
      <c r="P268" s="12">
        <v>318506</v>
      </c>
      <c r="Q268" s="12">
        <v>0</v>
      </c>
      <c r="R268" s="12">
        <f t="shared" si="84"/>
        <v>318506</v>
      </c>
      <c r="S268" s="27"/>
      <c r="T268" s="12">
        <v>2158283</v>
      </c>
      <c r="U268" s="12">
        <v>215848</v>
      </c>
      <c r="V268" s="12">
        <f t="shared" si="85"/>
        <v>2374131</v>
      </c>
      <c r="W268" s="27"/>
      <c r="X268" s="12">
        <v>380100</v>
      </c>
      <c r="Y268" s="277">
        <v>35160</v>
      </c>
      <c r="Z268" s="277">
        <f t="shared" si="86"/>
        <v>415260</v>
      </c>
      <c r="AA268" s="27"/>
      <c r="AB268" s="12"/>
      <c r="AC268" s="12"/>
      <c r="AD268" s="277"/>
      <c r="AU268" s="12"/>
    </row>
    <row r="269" spans="1:47" s="7" customFormat="1" ht="15" customHeight="1" outlineLevel="1">
      <c r="A269" s="1">
        <v>7320</v>
      </c>
      <c r="B269" s="10" t="s">
        <v>243</v>
      </c>
      <c r="C269" s="11">
        <v>996500</v>
      </c>
      <c r="D269" s="12">
        <v>209200</v>
      </c>
      <c r="E269" s="12">
        <v>782500</v>
      </c>
      <c r="F269" s="12">
        <v>4800</v>
      </c>
      <c r="G269" s="27"/>
      <c r="H269" s="12">
        <v>144910</v>
      </c>
      <c r="I269" s="12">
        <v>12812</v>
      </c>
      <c r="J269" s="12">
        <f t="shared" si="82"/>
        <v>157722</v>
      </c>
      <c r="K269" s="27"/>
      <c r="L269" s="12">
        <v>5000214</v>
      </c>
      <c r="M269" s="12">
        <v>38751</v>
      </c>
      <c r="N269" s="12">
        <f t="shared" si="83"/>
        <v>5038965</v>
      </c>
      <c r="O269" s="27"/>
      <c r="P269" s="12">
        <v>227453</v>
      </c>
      <c r="Q269" s="12">
        <v>0</v>
      </c>
      <c r="R269" s="12">
        <f t="shared" si="84"/>
        <v>227453</v>
      </c>
      <c r="S269" s="27"/>
      <c r="T269" s="12">
        <v>501586</v>
      </c>
      <c r="U269" s="12">
        <v>50154</v>
      </c>
      <c r="V269" s="12">
        <f t="shared" si="85"/>
        <v>551740</v>
      </c>
      <c r="W269" s="27"/>
      <c r="X269" s="12">
        <v>190050</v>
      </c>
      <c r="Y269" s="277">
        <v>17580</v>
      </c>
      <c r="Z269" s="277">
        <f t="shared" si="86"/>
        <v>207630</v>
      </c>
      <c r="AA269" s="27"/>
      <c r="AB269" s="12"/>
      <c r="AC269" s="12"/>
      <c r="AD269" s="277"/>
      <c r="AU269" s="12"/>
    </row>
    <row r="270" spans="1:47" s="7" customFormat="1" ht="15" customHeight="1" outlineLevel="1">
      <c r="A270" s="1">
        <v>7321</v>
      </c>
      <c r="B270" s="10" t="s">
        <v>244</v>
      </c>
      <c r="C270" s="11">
        <v>562800</v>
      </c>
      <c r="D270" s="12">
        <v>54800</v>
      </c>
      <c r="E270" s="12">
        <v>504900</v>
      </c>
      <c r="F270" s="12">
        <v>3100</v>
      </c>
      <c r="G270" s="27"/>
      <c r="H270" s="12">
        <v>130282</v>
      </c>
      <c r="I270" s="12">
        <v>11992</v>
      </c>
      <c r="J270" s="12">
        <f t="shared" si="82"/>
        <v>142274</v>
      </c>
      <c r="K270" s="27"/>
      <c r="L270" s="12">
        <v>780635</v>
      </c>
      <c r="M270" s="12">
        <v>6048</v>
      </c>
      <c r="N270" s="12">
        <f t="shared" si="83"/>
        <v>786683</v>
      </c>
      <c r="O270" s="27"/>
      <c r="P270" s="12">
        <v>24320</v>
      </c>
      <c r="Q270" s="12">
        <v>0</v>
      </c>
      <c r="R270" s="12">
        <f t="shared" si="84"/>
        <v>24320</v>
      </c>
      <c r="S270" s="27"/>
      <c r="T270" s="12">
        <v>20164</v>
      </c>
      <c r="U270" s="12">
        <v>2016</v>
      </c>
      <c r="V270" s="12">
        <f t="shared" si="85"/>
        <v>22180</v>
      </c>
      <c r="W270" s="27"/>
      <c r="X270" s="12">
        <v>38010</v>
      </c>
      <c r="Y270" s="277">
        <v>3516</v>
      </c>
      <c r="Z270" s="277">
        <f t="shared" si="86"/>
        <v>41526</v>
      </c>
      <c r="AA270" s="27"/>
      <c r="AB270" s="12"/>
      <c r="AC270" s="12"/>
      <c r="AD270" s="277"/>
      <c r="AU270" s="12"/>
    </row>
    <row r="271" spans="1:47" s="7" customFormat="1" ht="15" customHeight="1" outlineLevel="1">
      <c r="A271" s="1">
        <v>7322</v>
      </c>
      <c r="B271" s="10" t="s">
        <v>245</v>
      </c>
      <c r="C271" s="11">
        <v>574700</v>
      </c>
      <c r="D271" s="12">
        <v>54800</v>
      </c>
      <c r="E271" s="12">
        <v>516700</v>
      </c>
      <c r="F271" s="12">
        <v>3200</v>
      </c>
      <c r="G271" s="27"/>
      <c r="H271" s="12">
        <v>127800</v>
      </c>
      <c r="I271" s="12">
        <v>11882</v>
      </c>
      <c r="J271" s="12">
        <f t="shared" si="82"/>
        <v>139682</v>
      </c>
      <c r="K271" s="27"/>
      <c r="L271" s="12">
        <v>1590293</v>
      </c>
      <c r="M271" s="12">
        <v>14068</v>
      </c>
      <c r="N271" s="12">
        <f t="shared" si="83"/>
        <v>1604361</v>
      </c>
      <c r="O271" s="27"/>
      <c r="P271" s="12">
        <v>95557</v>
      </c>
      <c r="Q271" s="12">
        <v>0</v>
      </c>
      <c r="R271" s="12">
        <f t="shared" si="84"/>
        <v>95557</v>
      </c>
      <c r="S271" s="27"/>
      <c r="T271" s="12">
        <v>20164</v>
      </c>
      <c r="U271" s="12">
        <v>2016</v>
      </c>
      <c r="V271" s="12">
        <f t="shared" si="85"/>
        <v>22180</v>
      </c>
      <c r="W271" s="27"/>
      <c r="X271" s="12">
        <v>88690</v>
      </c>
      <c r="Y271" s="277">
        <v>8204</v>
      </c>
      <c r="Z271" s="277">
        <f t="shared" si="86"/>
        <v>96894</v>
      </c>
      <c r="AA271" s="27"/>
      <c r="AB271" s="12"/>
      <c r="AC271" s="12"/>
      <c r="AD271" s="277"/>
      <c r="AU271" s="12"/>
    </row>
    <row r="272" spans="1:47" s="7" customFormat="1" ht="15" customHeight="1" outlineLevel="1">
      <c r="A272" s="1">
        <v>7395</v>
      </c>
      <c r="B272" s="13"/>
      <c r="C272" s="12">
        <f t="shared" ref="C272:F272" si="87">SUM(C250:C271)</f>
        <v>23234800</v>
      </c>
      <c r="D272" s="12">
        <f t="shared" si="87"/>
        <v>4638800</v>
      </c>
      <c r="E272" s="12">
        <f t="shared" si="87"/>
        <v>18480500</v>
      </c>
      <c r="F272" s="12">
        <f t="shared" si="87"/>
        <v>115500</v>
      </c>
      <c r="G272" s="27"/>
      <c r="H272" s="12">
        <f t="shared" ref="H272:AB272" si="88">SUM(H250:H271)</f>
        <v>3402338</v>
      </c>
      <c r="I272" s="276">
        <f>SUM(I250:I271)</f>
        <v>290637</v>
      </c>
      <c r="J272" s="276">
        <f>SUM(J250:J271)</f>
        <v>3692975</v>
      </c>
      <c r="K272" s="27"/>
      <c r="L272" s="12">
        <f t="shared" si="88"/>
        <v>138956649</v>
      </c>
      <c r="M272" s="12">
        <f t="shared" si="88"/>
        <v>1090801</v>
      </c>
      <c r="N272" s="12">
        <f t="shared" si="88"/>
        <v>140047450</v>
      </c>
      <c r="O272" s="27"/>
      <c r="P272" s="12">
        <f t="shared" si="88"/>
        <v>8741772</v>
      </c>
      <c r="Q272" s="12">
        <f>SUM(Q250:Q271)</f>
        <v>119003</v>
      </c>
      <c r="R272" s="276">
        <f>SUM(R250:R271)</f>
        <v>8860775</v>
      </c>
      <c r="S272" s="27"/>
      <c r="T272" s="12">
        <f t="shared" si="88"/>
        <v>20769554</v>
      </c>
      <c r="U272" s="276">
        <f>SUM(U250:U271)</f>
        <v>2080039</v>
      </c>
      <c r="V272" s="276">
        <f>SUM(V250:V271)</f>
        <v>22849593</v>
      </c>
      <c r="W272" s="27"/>
      <c r="X272" s="12">
        <f t="shared" si="88"/>
        <v>6377126</v>
      </c>
      <c r="Y272" s="277">
        <f>SUM(Y250:Y271)</f>
        <v>474364</v>
      </c>
      <c r="Z272" s="276">
        <f>SUM(Z250:Z271)</f>
        <v>6851490</v>
      </c>
      <c r="AA272" s="27"/>
      <c r="AB272" s="12">
        <f t="shared" si="88"/>
        <v>0</v>
      </c>
      <c r="AC272" s="12">
        <f t="shared" ref="AC272" si="89">SUM(AC250:AC271)</f>
        <v>0</v>
      </c>
      <c r="AD272" s="276">
        <f>SUM(AD250:AD271)</f>
        <v>0</v>
      </c>
      <c r="AU272" s="12">
        <f>SUM(AU250:AU271)</f>
        <v>0</v>
      </c>
    </row>
    <row r="273" spans="1:47" s="7" customFormat="1" ht="15" customHeight="1" outlineLevel="1">
      <c r="A273" s="1">
        <v>7400</v>
      </c>
      <c r="B273" s="10" t="s">
        <v>246</v>
      </c>
      <c r="C273" s="11"/>
      <c r="D273" s="12"/>
      <c r="E273" s="12"/>
      <c r="F273" s="12"/>
      <c r="G273" s="27"/>
      <c r="H273" s="12"/>
      <c r="I273" s="12"/>
      <c r="J273" s="12">
        <f t="shared" si="82"/>
        <v>0</v>
      </c>
      <c r="K273" s="27"/>
      <c r="L273" s="12"/>
      <c r="M273" s="12" t="s">
        <v>445</v>
      </c>
      <c r="N273" s="12"/>
      <c r="O273" s="27"/>
      <c r="P273" s="12">
        <v>0</v>
      </c>
      <c r="Q273" s="12"/>
      <c r="R273" s="12">
        <f t="shared" si="84"/>
        <v>0</v>
      </c>
      <c r="S273" s="27"/>
      <c r="T273" s="12">
        <v>0</v>
      </c>
      <c r="U273" s="12">
        <v>0</v>
      </c>
      <c r="V273" s="12">
        <f t="shared" si="85"/>
        <v>0</v>
      </c>
      <c r="W273" s="27"/>
      <c r="X273" s="12">
        <v>0</v>
      </c>
      <c r="Y273" s="277">
        <v>0</v>
      </c>
      <c r="Z273" s="277">
        <f t="shared" si="86"/>
        <v>0</v>
      </c>
      <c r="AA273" s="27"/>
      <c r="AB273" s="12"/>
      <c r="AC273" s="12"/>
      <c r="AD273" s="277"/>
      <c r="AU273" s="12"/>
    </row>
    <row r="274" spans="1:47" s="7" customFormat="1" ht="15" customHeight="1" outlineLevel="1">
      <c r="A274" s="1">
        <v>7401</v>
      </c>
      <c r="B274" s="10" t="s">
        <v>247</v>
      </c>
      <c r="C274" s="11">
        <v>1167800</v>
      </c>
      <c r="D274" s="12">
        <v>445600</v>
      </c>
      <c r="E274" s="12">
        <v>717700</v>
      </c>
      <c r="F274" s="12">
        <v>4500</v>
      </c>
      <c r="G274" s="27"/>
      <c r="H274" s="12">
        <v>140993</v>
      </c>
      <c r="I274" s="12">
        <v>11827</v>
      </c>
      <c r="J274" s="12">
        <f t="shared" si="82"/>
        <v>152820</v>
      </c>
      <c r="K274" s="27"/>
      <c r="L274" s="12">
        <v>4191567</v>
      </c>
      <c r="M274" s="12">
        <v>32955</v>
      </c>
      <c r="N274" s="12">
        <f t="shared" si="83"/>
        <v>4224522</v>
      </c>
      <c r="O274" s="27"/>
      <c r="P274" s="12">
        <v>110716</v>
      </c>
      <c r="Q274" s="12">
        <v>0</v>
      </c>
      <c r="R274" s="12">
        <f t="shared" si="84"/>
        <v>110716</v>
      </c>
      <c r="S274" s="27"/>
      <c r="T274" s="12">
        <v>225350</v>
      </c>
      <c r="U274" s="12">
        <v>22520</v>
      </c>
      <c r="V274" s="12">
        <f t="shared" si="85"/>
        <v>247870</v>
      </c>
      <c r="W274" s="27"/>
      <c r="X274" s="12">
        <v>228060</v>
      </c>
      <c r="Y274" s="277">
        <v>21096</v>
      </c>
      <c r="Z274" s="277">
        <f t="shared" si="86"/>
        <v>249156</v>
      </c>
      <c r="AA274" s="27"/>
      <c r="AB274" s="12"/>
      <c r="AC274" s="12"/>
      <c r="AD274" s="277"/>
      <c r="AU274" s="12"/>
    </row>
    <row r="275" spans="1:47" s="7" customFormat="1" ht="15" customHeight="1" outlineLevel="1">
      <c r="A275" s="1">
        <v>7402</v>
      </c>
      <c r="B275" s="10" t="s">
        <v>248</v>
      </c>
      <c r="C275" s="11">
        <v>825500</v>
      </c>
      <c r="D275" s="12">
        <v>145400</v>
      </c>
      <c r="E275" s="12">
        <v>676000</v>
      </c>
      <c r="F275" s="12">
        <v>4100</v>
      </c>
      <c r="G275" s="27"/>
      <c r="H275" s="12">
        <v>135836</v>
      </c>
      <c r="I275" s="12">
        <v>11882</v>
      </c>
      <c r="J275" s="12">
        <f t="shared" si="82"/>
        <v>147718</v>
      </c>
      <c r="K275" s="27"/>
      <c r="L275" s="12">
        <v>3183902</v>
      </c>
      <c r="M275" s="12">
        <v>23716</v>
      </c>
      <c r="N275" s="12">
        <f t="shared" si="83"/>
        <v>3207618</v>
      </c>
      <c r="O275" s="27"/>
      <c r="P275" s="12">
        <v>162248</v>
      </c>
      <c r="Q275" s="12">
        <v>1341</v>
      </c>
      <c r="R275" s="12">
        <f t="shared" si="84"/>
        <v>163589</v>
      </c>
      <c r="S275" s="27"/>
      <c r="T275" s="12">
        <v>80656</v>
      </c>
      <c r="U275" s="12">
        <v>8064</v>
      </c>
      <c r="V275" s="12">
        <f t="shared" si="85"/>
        <v>88720</v>
      </c>
      <c r="W275" s="27"/>
      <c r="X275" s="12">
        <v>114030</v>
      </c>
      <c r="Y275" s="277">
        <v>10548</v>
      </c>
      <c r="Z275" s="277">
        <f t="shared" si="86"/>
        <v>124578</v>
      </c>
      <c r="AA275" s="27"/>
      <c r="AB275" s="12"/>
      <c r="AC275" s="12"/>
      <c r="AD275" s="277"/>
      <c r="AU275" s="12"/>
    </row>
    <row r="276" spans="1:47" s="7" customFormat="1" ht="15" customHeight="1" outlineLevel="1">
      <c r="A276" s="1">
        <v>7403</v>
      </c>
      <c r="B276" s="10" t="s">
        <v>249</v>
      </c>
      <c r="C276" s="11">
        <v>1144200</v>
      </c>
      <c r="D276" s="12">
        <v>244800</v>
      </c>
      <c r="E276" s="12">
        <v>893800</v>
      </c>
      <c r="F276" s="12">
        <v>5600</v>
      </c>
      <c r="G276" s="27"/>
      <c r="H276" s="12">
        <v>168195</v>
      </c>
      <c r="I276" s="12">
        <v>12021</v>
      </c>
      <c r="J276" s="12">
        <f t="shared" si="82"/>
        <v>180216</v>
      </c>
      <c r="K276" s="27"/>
      <c r="L276" s="12">
        <v>6846073</v>
      </c>
      <c r="M276" s="12">
        <v>46555</v>
      </c>
      <c r="N276" s="12">
        <f t="shared" si="83"/>
        <v>6892628</v>
      </c>
      <c r="O276" s="27"/>
      <c r="P276" s="12">
        <v>215348</v>
      </c>
      <c r="Q276" s="12">
        <v>1740</v>
      </c>
      <c r="R276" s="12">
        <f t="shared" si="84"/>
        <v>217088</v>
      </c>
      <c r="S276" s="27"/>
      <c r="T276" s="12">
        <v>1268503</v>
      </c>
      <c r="U276" s="12">
        <v>126868</v>
      </c>
      <c r="V276" s="12">
        <f t="shared" si="85"/>
        <v>1395371</v>
      </c>
      <c r="W276" s="27"/>
      <c r="X276" s="12">
        <v>215390</v>
      </c>
      <c r="Y276" s="277">
        <v>19924</v>
      </c>
      <c r="Z276" s="277">
        <f t="shared" si="86"/>
        <v>235314</v>
      </c>
      <c r="AA276" s="27"/>
      <c r="AB276" s="12"/>
      <c r="AC276" s="12"/>
      <c r="AD276" s="277"/>
      <c r="AU276" s="12"/>
    </row>
    <row r="277" spans="1:47" s="7" customFormat="1" ht="15" customHeight="1" outlineLevel="1">
      <c r="A277" s="1">
        <v>7404</v>
      </c>
      <c r="B277" s="10" t="s">
        <v>250</v>
      </c>
      <c r="C277" s="11">
        <v>3635300</v>
      </c>
      <c r="D277" s="12">
        <v>487600</v>
      </c>
      <c r="E277" s="12">
        <v>3128300</v>
      </c>
      <c r="F277" s="12">
        <v>19400</v>
      </c>
      <c r="G277" s="27"/>
      <c r="H277" s="12">
        <v>285213</v>
      </c>
      <c r="I277" s="12">
        <v>21648</v>
      </c>
      <c r="J277" s="12">
        <f t="shared" si="82"/>
        <v>306861</v>
      </c>
      <c r="K277" s="27"/>
      <c r="L277" s="12">
        <v>37825546</v>
      </c>
      <c r="M277" s="12">
        <v>291130</v>
      </c>
      <c r="N277" s="12">
        <f t="shared" si="83"/>
        <v>38116676</v>
      </c>
      <c r="O277" s="27"/>
      <c r="P277" s="12">
        <v>4552258</v>
      </c>
      <c r="Q277" s="12">
        <v>115812</v>
      </c>
      <c r="R277" s="12">
        <f t="shared" si="84"/>
        <v>4668070</v>
      </c>
      <c r="S277" s="27"/>
      <c r="T277" s="12">
        <v>7824181</v>
      </c>
      <c r="U277" s="12">
        <v>784192</v>
      </c>
      <c r="V277" s="12">
        <f t="shared" si="85"/>
        <v>8608373</v>
      </c>
      <c r="W277" s="27"/>
      <c r="X277" s="12">
        <v>1694518</v>
      </c>
      <c r="Y277" s="277">
        <v>104860</v>
      </c>
      <c r="Z277" s="277">
        <f t="shared" si="86"/>
        <v>1799378</v>
      </c>
      <c r="AA277" s="27"/>
      <c r="AB277" s="12"/>
      <c r="AC277" s="12"/>
      <c r="AD277" s="277"/>
      <c r="AU277" s="12"/>
    </row>
    <row r="278" spans="1:47" s="7" customFormat="1" ht="15" customHeight="1" outlineLevel="1">
      <c r="A278" s="1">
        <v>7405</v>
      </c>
      <c r="B278" s="10" t="s">
        <v>251</v>
      </c>
      <c r="C278" s="11">
        <v>1192500</v>
      </c>
      <c r="D278" s="12">
        <v>283000</v>
      </c>
      <c r="E278" s="12">
        <v>903900</v>
      </c>
      <c r="F278" s="12">
        <v>5600</v>
      </c>
      <c r="G278" s="27"/>
      <c r="H278" s="12">
        <v>178053</v>
      </c>
      <c r="I278" s="12">
        <v>15413</v>
      </c>
      <c r="J278" s="12">
        <f t="shared" si="82"/>
        <v>193466</v>
      </c>
      <c r="K278" s="27"/>
      <c r="L278" s="12">
        <v>7642506</v>
      </c>
      <c r="M278" s="12">
        <v>56086</v>
      </c>
      <c r="N278" s="12">
        <f t="shared" si="83"/>
        <v>7698592</v>
      </c>
      <c r="O278" s="27"/>
      <c r="P278" s="12">
        <v>308577</v>
      </c>
      <c r="Q278" s="12">
        <v>4023</v>
      </c>
      <c r="R278" s="12">
        <f t="shared" si="84"/>
        <v>312600</v>
      </c>
      <c r="S278" s="27"/>
      <c r="T278" s="12">
        <v>356398</v>
      </c>
      <c r="U278" s="12">
        <v>35622</v>
      </c>
      <c r="V278" s="12">
        <f t="shared" si="85"/>
        <v>392020</v>
      </c>
      <c r="W278" s="27"/>
      <c r="X278" s="12">
        <v>190050</v>
      </c>
      <c r="Y278" s="277">
        <v>17580</v>
      </c>
      <c r="Z278" s="277">
        <f t="shared" si="86"/>
        <v>207630</v>
      </c>
      <c r="AA278" s="27"/>
      <c r="AB278" s="12"/>
      <c r="AC278" s="12"/>
      <c r="AD278" s="277"/>
      <c r="AU278" s="12"/>
    </row>
    <row r="279" spans="1:47" s="7" customFormat="1" ht="15" customHeight="1" outlineLevel="1">
      <c r="A279" s="1">
        <v>7406</v>
      </c>
      <c r="B279" s="10" t="s">
        <v>252</v>
      </c>
      <c r="C279" s="11">
        <v>786100</v>
      </c>
      <c r="D279" s="12">
        <v>118700</v>
      </c>
      <c r="E279" s="12">
        <v>663200</v>
      </c>
      <c r="F279" s="12">
        <v>4200</v>
      </c>
      <c r="G279" s="27"/>
      <c r="H279" s="12">
        <v>142473</v>
      </c>
      <c r="I279" s="12">
        <v>13173</v>
      </c>
      <c r="J279" s="12">
        <f t="shared" si="82"/>
        <v>155646</v>
      </c>
      <c r="K279" s="27"/>
      <c r="L279" s="12">
        <v>4080941</v>
      </c>
      <c r="M279" s="12">
        <v>29153</v>
      </c>
      <c r="N279" s="12">
        <f t="shared" si="83"/>
        <v>4110094</v>
      </c>
      <c r="O279" s="27"/>
      <c r="P279" s="12">
        <v>155076</v>
      </c>
      <c r="Q279" s="12">
        <v>1341</v>
      </c>
      <c r="R279" s="12">
        <f t="shared" si="84"/>
        <v>156417</v>
      </c>
      <c r="S279" s="27"/>
      <c r="T279" s="12">
        <v>151809</v>
      </c>
      <c r="U279" s="12">
        <v>15176</v>
      </c>
      <c r="V279" s="12">
        <f t="shared" si="85"/>
        <v>166985</v>
      </c>
      <c r="W279" s="27"/>
      <c r="X279" s="12">
        <v>126700</v>
      </c>
      <c r="Y279" s="277">
        <v>11720</v>
      </c>
      <c r="Z279" s="277">
        <f t="shared" si="86"/>
        <v>138420</v>
      </c>
      <c r="AA279" s="27"/>
      <c r="AB279" s="12"/>
      <c r="AC279" s="12"/>
      <c r="AD279" s="277"/>
      <c r="AU279" s="12"/>
    </row>
    <row r="280" spans="1:47" s="7" customFormat="1" ht="15" customHeight="1" outlineLevel="1">
      <c r="A280" s="1">
        <v>7407</v>
      </c>
      <c r="B280" s="10" t="s">
        <v>253</v>
      </c>
      <c r="C280" s="11">
        <v>793500</v>
      </c>
      <c r="D280" s="12">
        <v>253900</v>
      </c>
      <c r="E280" s="12">
        <v>536200</v>
      </c>
      <c r="F280" s="12">
        <v>3400</v>
      </c>
      <c r="G280" s="27"/>
      <c r="H280" s="12">
        <v>112153</v>
      </c>
      <c r="I280" s="12">
        <v>9771</v>
      </c>
      <c r="J280" s="12">
        <f t="shared" si="82"/>
        <v>121924</v>
      </c>
      <c r="K280" s="27"/>
      <c r="L280" s="12">
        <v>1123028</v>
      </c>
      <c r="M280" s="12">
        <v>6330</v>
      </c>
      <c r="N280" s="12">
        <f t="shared" si="83"/>
        <v>1129358</v>
      </c>
      <c r="O280" s="27"/>
      <c r="P280" s="12">
        <v>22554</v>
      </c>
      <c r="Q280" s="12">
        <v>0</v>
      </c>
      <c r="R280" s="12">
        <f t="shared" si="84"/>
        <v>22554</v>
      </c>
      <c r="S280" s="27"/>
      <c r="T280" s="12">
        <v>80656</v>
      </c>
      <c r="U280" s="12">
        <v>8064</v>
      </c>
      <c r="V280" s="12">
        <f t="shared" si="85"/>
        <v>88720</v>
      </c>
      <c r="W280" s="27"/>
      <c r="X280" s="12">
        <v>152040</v>
      </c>
      <c r="Y280" s="277">
        <v>14064</v>
      </c>
      <c r="Z280" s="277">
        <f t="shared" si="86"/>
        <v>166104</v>
      </c>
      <c r="AA280" s="27"/>
      <c r="AB280" s="12"/>
      <c r="AC280" s="12"/>
      <c r="AD280" s="277"/>
      <c r="AU280" s="12"/>
    </row>
    <row r="281" spans="1:47" s="7" customFormat="1" ht="15" customHeight="1" outlineLevel="1">
      <c r="A281" s="1">
        <v>7408</v>
      </c>
      <c r="B281" s="10" t="s">
        <v>254</v>
      </c>
      <c r="C281" s="11">
        <v>1394400</v>
      </c>
      <c r="D281" s="12">
        <v>308600</v>
      </c>
      <c r="E281" s="12">
        <v>1079100</v>
      </c>
      <c r="F281" s="12">
        <v>6700</v>
      </c>
      <c r="G281" s="27"/>
      <c r="H281" s="12">
        <v>168622</v>
      </c>
      <c r="I281" s="12">
        <v>13938</v>
      </c>
      <c r="J281" s="12">
        <f t="shared" si="82"/>
        <v>182560</v>
      </c>
      <c r="K281" s="27"/>
      <c r="L281" s="12">
        <v>9006947</v>
      </c>
      <c r="M281" s="12">
        <v>67417</v>
      </c>
      <c r="N281" s="12">
        <f t="shared" si="83"/>
        <v>9074364</v>
      </c>
      <c r="O281" s="27"/>
      <c r="P281" s="12">
        <v>796434</v>
      </c>
      <c r="Q281" s="12">
        <v>23361</v>
      </c>
      <c r="R281" s="12">
        <f t="shared" si="84"/>
        <v>819795</v>
      </c>
      <c r="S281" s="27"/>
      <c r="T281" s="12">
        <v>558576</v>
      </c>
      <c r="U281" s="12">
        <v>55844</v>
      </c>
      <c r="V281" s="12">
        <f t="shared" si="85"/>
        <v>614420</v>
      </c>
      <c r="W281" s="27"/>
      <c r="X281" s="12">
        <v>253400</v>
      </c>
      <c r="Y281" s="277">
        <v>23440</v>
      </c>
      <c r="Z281" s="277">
        <f t="shared" si="86"/>
        <v>276840</v>
      </c>
      <c r="AA281" s="27"/>
      <c r="AB281" s="12"/>
      <c r="AC281" s="12"/>
      <c r="AD281" s="277"/>
      <c r="AU281" s="12"/>
    </row>
    <row r="282" spans="1:47" s="7" customFormat="1" ht="15" customHeight="1" outlineLevel="1">
      <c r="A282" s="1">
        <v>7409</v>
      </c>
      <c r="B282" s="10" t="s">
        <v>255</v>
      </c>
      <c r="C282" s="11">
        <v>1556400</v>
      </c>
      <c r="D282" s="12">
        <v>430200</v>
      </c>
      <c r="E282" s="12">
        <v>1119300</v>
      </c>
      <c r="F282" s="12">
        <v>6900</v>
      </c>
      <c r="G282" s="27"/>
      <c r="H282" s="12">
        <v>201521</v>
      </c>
      <c r="I282" s="12">
        <v>16833</v>
      </c>
      <c r="J282" s="12">
        <f t="shared" si="82"/>
        <v>218354</v>
      </c>
      <c r="K282" s="27"/>
      <c r="L282" s="12">
        <v>9530519</v>
      </c>
      <c r="M282" s="12">
        <v>76047</v>
      </c>
      <c r="N282" s="12">
        <f t="shared" si="83"/>
        <v>9606566</v>
      </c>
      <c r="O282" s="27"/>
      <c r="P282" s="12">
        <v>433207</v>
      </c>
      <c r="Q282" s="12">
        <v>4277</v>
      </c>
      <c r="R282" s="12">
        <f t="shared" si="84"/>
        <v>437484</v>
      </c>
      <c r="S282" s="27"/>
      <c r="T282" s="12">
        <v>1256581</v>
      </c>
      <c r="U282" s="12">
        <v>126058</v>
      </c>
      <c r="V282" s="12">
        <f t="shared" si="85"/>
        <v>1382639</v>
      </c>
      <c r="W282" s="27"/>
      <c r="X282" s="12">
        <v>496156</v>
      </c>
      <c r="Y282" s="277">
        <v>29560</v>
      </c>
      <c r="Z282" s="277">
        <f t="shared" si="86"/>
        <v>525716</v>
      </c>
      <c r="AA282" s="27"/>
      <c r="AB282" s="12"/>
      <c r="AC282" s="12"/>
      <c r="AD282" s="277"/>
      <c r="AU282" s="12"/>
    </row>
    <row r="283" spans="1:47" s="7" customFormat="1" ht="15" customHeight="1" outlineLevel="1">
      <c r="A283" s="1">
        <v>7410</v>
      </c>
      <c r="B283" s="10" t="s">
        <v>256</v>
      </c>
      <c r="C283" s="11">
        <v>6807000</v>
      </c>
      <c r="D283" s="12">
        <v>1001600</v>
      </c>
      <c r="E283" s="12">
        <v>5769400</v>
      </c>
      <c r="F283" s="12">
        <v>36000</v>
      </c>
      <c r="G283" s="27"/>
      <c r="H283" s="12">
        <v>470605</v>
      </c>
      <c r="I283" s="12">
        <v>33960</v>
      </c>
      <c r="J283" s="12">
        <f t="shared" si="82"/>
        <v>504565</v>
      </c>
      <c r="K283" s="27"/>
      <c r="L283" s="12">
        <v>80326930</v>
      </c>
      <c r="M283" s="12">
        <v>584927</v>
      </c>
      <c r="N283" s="12">
        <f t="shared" si="83"/>
        <v>80911857</v>
      </c>
      <c r="O283" s="27"/>
      <c r="P283" s="12">
        <v>11227917</v>
      </c>
      <c r="Q283" s="12">
        <v>338915</v>
      </c>
      <c r="R283" s="12">
        <f t="shared" si="84"/>
        <v>11566832</v>
      </c>
      <c r="S283" s="27"/>
      <c r="T283" s="12">
        <v>14949022</v>
      </c>
      <c r="U283" s="12">
        <v>1499712</v>
      </c>
      <c r="V283" s="12">
        <f t="shared" si="85"/>
        <v>16448734</v>
      </c>
      <c r="W283" s="27"/>
      <c r="X283" s="12">
        <v>3619120</v>
      </c>
      <c r="Y283" s="277">
        <v>175564</v>
      </c>
      <c r="Z283" s="277">
        <f t="shared" si="86"/>
        <v>3794684</v>
      </c>
      <c r="AA283" s="27"/>
      <c r="AB283" s="12"/>
      <c r="AC283" s="12"/>
      <c r="AD283" s="277"/>
      <c r="AU283" s="12"/>
    </row>
    <row r="284" spans="1:47" s="7" customFormat="1" ht="15" customHeight="1" outlineLevel="1">
      <c r="A284" s="1">
        <v>7411</v>
      </c>
      <c r="B284" s="10" t="s">
        <v>257</v>
      </c>
      <c r="C284" s="11">
        <v>1589800</v>
      </c>
      <c r="D284" s="12">
        <v>359800</v>
      </c>
      <c r="E284" s="12">
        <v>1222400</v>
      </c>
      <c r="F284" s="12">
        <v>7600</v>
      </c>
      <c r="G284" s="27"/>
      <c r="H284" s="12">
        <v>252691</v>
      </c>
      <c r="I284" s="12">
        <v>21729</v>
      </c>
      <c r="J284" s="12">
        <f t="shared" si="82"/>
        <v>274420</v>
      </c>
      <c r="K284" s="27"/>
      <c r="L284" s="12">
        <v>13343683</v>
      </c>
      <c r="M284" s="12">
        <v>83267</v>
      </c>
      <c r="N284" s="12">
        <f t="shared" si="83"/>
        <v>13426950</v>
      </c>
      <c r="O284" s="27"/>
      <c r="P284" s="12">
        <v>903241</v>
      </c>
      <c r="Q284" s="12">
        <v>27842</v>
      </c>
      <c r="R284" s="12">
        <f t="shared" si="84"/>
        <v>931083</v>
      </c>
      <c r="S284" s="27"/>
      <c r="T284" s="12">
        <v>1026882</v>
      </c>
      <c r="U284" s="12">
        <v>103128</v>
      </c>
      <c r="V284" s="12">
        <f t="shared" si="85"/>
        <v>1130010</v>
      </c>
      <c r="W284" s="27"/>
      <c r="X284" s="12">
        <v>540152</v>
      </c>
      <c r="Y284" s="277">
        <v>45480</v>
      </c>
      <c r="Z284" s="277">
        <f t="shared" si="86"/>
        <v>585632</v>
      </c>
      <c r="AA284" s="27"/>
      <c r="AB284" s="12"/>
      <c r="AC284" s="12"/>
      <c r="AD284" s="277"/>
      <c r="AU284" s="12"/>
    </row>
    <row r="285" spans="1:47" s="7" customFormat="1" ht="15" customHeight="1" outlineLevel="1">
      <c r="A285" s="1">
        <v>7495</v>
      </c>
      <c r="B285" s="13"/>
      <c r="C285" s="12">
        <f t="shared" ref="C285:F285" si="90">SUM(C274:C284)</f>
        <v>20892500</v>
      </c>
      <c r="D285" s="12">
        <f t="shared" si="90"/>
        <v>4079200</v>
      </c>
      <c r="E285" s="12">
        <f t="shared" si="90"/>
        <v>16709300</v>
      </c>
      <c r="F285" s="12">
        <f t="shared" si="90"/>
        <v>104000</v>
      </c>
      <c r="G285" s="27"/>
      <c r="H285" s="12">
        <f t="shared" ref="H285:AB285" si="91">SUM(H274:H284)</f>
        <v>2256355</v>
      </c>
      <c r="I285" s="276">
        <f>SUM(I274:I284)</f>
        <v>182195</v>
      </c>
      <c r="J285" s="276">
        <f>SUM(J274:J284)</f>
        <v>2438550</v>
      </c>
      <c r="K285" s="27"/>
      <c r="L285" s="12">
        <f t="shared" si="91"/>
        <v>177101642</v>
      </c>
      <c r="M285" s="12">
        <f t="shared" si="91"/>
        <v>1297583</v>
      </c>
      <c r="N285" s="12">
        <f t="shared" si="91"/>
        <v>178399225</v>
      </c>
      <c r="O285" s="27"/>
      <c r="P285" s="12">
        <f t="shared" si="91"/>
        <v>18887576</v>
      </c>
      <c r="Q285" s="12">
        <f>SUM(Q274:Q284)</f>
        <v>518652</v>
      </c>
      <c r="R285" s="276">
        <f>SUM(R274:R284)</f>
        <v>19406228</v>
      </c>
      <c r="S285" s="27"/>
      <c r="T285" s="12">
        <f t="shared" si="91"/>
        <v>27778614</v>
      </c>
      <c r="U285" s="276">
        <f>SUM(U274:U284)</f>
        <v>2785248</v>
      </c>
      <c r="V285" s="276">
        <f>SUM(V274:V284)</f>
        <v>30563862</v>
      </c>
      <c r="W285" s="27"/>
      <c r="X285" s="12">
        <f t="shared" si="91"/>
        <v>7629616</v>
      </c>
      <c r="Y285" s="277">
        <f>SUM(Y274:Y284)</f>
        <v>473836</v>
      </c>
      <c r="Z285" s="276">
        <f>SUM(Z274:Z284)</f>
        <v>8103452</v>
      </c>
      <c r="AA285" s="27"/>
      <c r="AB285" s="12">
        <f t="shared" si="91"/>
        <v>0</v>
      </c>
      <c r="AC285" s="12">
        <f t="shared" ref="AC285" si="92">SUM(AC274:AC284)</f>
        <v>0</v>
      </c>
      <c r="AD285" s="276">
        <f>SUM(AD274:AD284)</f>
        <v>0</v>
      </c>
      <c r="AU285" s="12">
        <f>SUM(AU274:AU284)</f>
        <v>0</v>
      </c>
    </row>
    <row r="286" spans="1:47" s="7" customFormat="1" ht="15" customHeight="1" outlineLevel="1">
      <c r="A286" s="1">
        <v>7500</v>
      </c>
      <c r="B286" s="10" t="s">
        <v>258</v>
      </c>
      <c r="C286" s="11"/>
      <c r="D286" s="12"/>
      <c r="E286" s="12"/>
      <c r="F286" s="12"/>
      <c r="G286" s="27"/>
      <c r="H286" s="12"/>
      <c r="I286" s="12"/>
      <c r="J286" s="12">
        <f t="shared" si="82"/>
        <v>0</v>
      </c>
      <c r="K286" s="27"/>
      <c r="L286" s="12"/>
      <c r="M286" s="12" t="s">
        <v>445</v>
      </c>
      <c r="N286" s="12"/>
      <c r="O286" s="27"/>
      <c r="P286" s="12">
        <v>0</v>
      </c>
      <c r="Q286" s="12"/>
      <c r="R286" s="12">
        <f t="shared" si="84"/>
        <v>0</v>
      </c>
      <c r="S286" s="27"/>
      <c r="T286" s="12">
        <v>0</v>
      </c>
      <c r="U286" s="12">
        <v>0</v>
      </c>
      <c r="V286" s="12">
        <f t="shared" si="85"/>
        <v>0</v>
      </c>
      <c r="W286" s="27"/>
      <c r="X286" s="12">
        <v>0</v>
      </c>
      <c r="Y286" s="277">
        <v>0</v>
      </c>
      <c r="Z286" s="277">
        <f t="shared" si="86"/>
        <v>0</v>
      </c>
      <c r="AA286" s="27"/>
      <c r="AB286" s="12"/>
      <c r="AC286" s="12"/>
      <c r="AD286" s="277"/>
      <c r="AU286" s="12"/>
    </row>
    <row r="287" spans="1:47" s="7" customFormat="1" ht="15" customHeight="1" outlineLevel="1">
      <c r="A287" s="1">
        <v>7501</v>
      </c>
      <c r="B287" s="10" t="s">
        <v>259</v>
      </c>
      <c r="C287" s="11">
        <v>1285200</v>
      </c>
      <c r="D287" s="12">
        <v>558000</v>
      </c>
      <c r="E287" s="12">
        <v>722600</v>
      </c>
      <c r="F287" s="12">
        <v>4600</v>
      </c>
      <c r="G287" s="27"/>
      <c r="H287" s="12">
        <v>163771</v>
      </c>
      <c r="I287" s="12">
        <v>13993</v>
      </c>
      <c r="J287" s="12">
        <f t="shared" si="82"/>
        <v>177764</v>
      </c>
      <c r="K287" s="27"/>
      <c r="L287" s="12">
        <v>2595422</v>
      </c>
      <c r="M287" s="12">
        <v>18287</v>
      </c>
      <c r="N287" s="12">
        <f t="shared" si="83"/>
        <v>2613709</v>
      </c>
      <c r="O287" s="27"/>
      <c r="P287" s="12">
        <v>69041</v>
      </c>
      <c r="Q287" s="12">
        <v>1341</v>
      </c>
      <c r="R287" s="12">
        <f t="shared" si="84"/>
        <v>70382</v>
      </c>
      <c r="S287" s="27"/>
      <c r="T287" s="12">
        <v>156271</v>
      </c>
      <c r="U287" s="12">
        <v>15624</v>
      </c>
      <c r="V287" s="12">
        <f t="shared" si="85"/>
        <v>171895</v>
      </c>
      <c r="W287" s="27"/>
      <c r="X287" s="12">
        <v>240730</v>
      </c>
      <c r="Y287" s="277">
        <v>22268</v>
      </c>
      <c r="Z287" s="277">
        <f t="shared" si="86"/>
        <v>262998</v>
      </c>
      <c r="AA287" s="27"/>
      <c r="AB287" s="12"/>
      <c r="AC287" s="12"/>
      <c r="AD287" s="277"/>
      <c r="AU287" s="12"/>
    </row>
    <row r="288" spans="1:47" s="7" customFormat="1" ht="15" customHeight="1" outlineLevel="1">
      <c r="A288" s="1">
        <v>7502</v>
      </c>
      <c r="B288" s="10" t="s">
        <v>260</v>
      </c>
      <c r="C288" s="11">
        <v>2395500</v>
      </c>
      <c r="D288" s="12">
        <v>835400</v>
      </c>
      <c r="E288" s="12">
        <v>1550300</v>
      </c>
      <c r="F288" s="12">
        <v>9800</v>
      </c>
      <c r="G288" s="27"/>
      <c r="H288" s="12">
        <v>137774</v>
      </c>
      <c r="I288" s="12">
        <v>10756</v>
      </c>
      <c r="J288" s="12">
        <f t="shared" si="82"/>
        <v>148530</v>
      </c>
      <c r="K288" s="27"/>
      <c r="L288" s="12">
        <v>8347579</v>
      </c>
      <c r="M288" s="12">
        <v>56949</v>
      </c>
      <c r="N288" s="12">
        <f t="shared" si="83"/>
        <v>8404528</v>
      </c>
      <c r="O288" s="27"/>
      <c r="P288" s="12">
        <v>750900</v>
      </c>
      <c r="Q288" s="12">
        <v>21840</v>
      </c>
      <c r="R288" s="12">
        <f t="shared" si="84"/>
        <v>772740</v>
      </c>
      <c r="S288" s="27"/>
      <c r="T288" s="12">
        <v>324178</v>
      </c>
      <c r="U288" s="12">
        <v>32409</v>
      </c>
      <c r="V288" s="12">
        <f t="shared" si="85"/>
        <v>356587</v>
      </c>
      <c r="W288" s="27"/>
      <c r="X288" s="12">
        <v>582820</v>
      </c>
      <c r="Y288" s="277">
        <v>53912</v>
      </c>
      <c r="Z288" s="277">
        <f t="shared" si="86"/>
        <v>636732</v>
      </c>
      <c r="AA288" s="27"/>
      <c r="AB288" s="12"/>
      <c r="AC288" s="12"/>
      <c r="AD288" s="277"/>
      <c r="AU288" s="12"/>
    </row>
    <row r="289" spans="1:47" s="7" customFormat="1" ht="15" customHeight="1" outlineLevel="1">
      <c r="A289" s="1">
        <v>7503</v>
      </c>
      <c r="B289" s="10" t="s">
        <v>261</v>
      </c>
      <c r="C289" s="11">
        <v>891000</v>
      </c>
      <c r="D289" s="12">
        <v>164400</v>
      </c>
      <c r="E289" s="12">
        <v>722000</v>
      </c>
      <c r="F289" s="12">
        <v>4600</v>
      </c>
      <c r="G289" s="27"/>
      <c r="H289" s="12">
        <v>147232</v>
      </c>
      <c r="I289" s="12">
        <v>13338</v>
      </c>
      <c r="J289" s="12">
        <f t="shared" si="82"/>
        <v>160570</v>
      </c>
      <c r="K289" s="27"/>
      <c r="L289" s="12">
        <v>2466357</v>
      </c>
      <c r="M289" s="12">
        <v>18937</v>
      </c>
      <c r="N289" s="12">
        <f t="shared" si="83"/>
        <v>2485294</v>
      </c>
      <c r="O289" s="27"/>
      <c r="P289" s="12">
        <v>73322</v>
      </c>
      <c r="Q289" s="12">
        <v>1341</v>
      </c>
      <c r="R289" s="12">
        <f t="shared" si="84"/>
        <v>74663</v>
      </c>
      <c r="S289" s="27"/>
      <c r="T289" s="12">
        <v>371672</v>
      </c>
      <c r="U289" s="12">
        <v>37170</v>
      </c>
      <c r="V289" s="12">
        <f t="shared" si="85"/>
        <v>408842</v>
      </c>
      <c r="W289" s="27"/>
      <c r="X289" s="12">
        <v>114030</v>
      </c>
      <c r="Y289" s="277">
        <v>10548</v>
      </c>
      <c r="Z289" s="277">
        <f t="shared" si="86"/>
        <v>124578</v>
      </c>
      <c r="AA289" s="27"/>
      <c r="AB289" s="12"/>
      <c r="AC289" s="12"/>
      <c r="AD289" s="277"/>
      <c r="AU289" s="12"/>
    </row>
    <row r="290" spans="1:47" s="7" customFormat="1" ht="15" customHeight="1" outlineLevel="1">
      <c r="A290" s="1">
        <v>7504</v>
      </c>
      <c r="B290" s="10" t="s">
        <v>262</v>
      </c>
      <c r="C290" s="11">
        <v>2186500</v>
      </c>
      <c r="D290" s="12">
        <v>700400</v>
      </c>
      <c r="E290" s="12">
        <v>1476600</v>
      </c>
      <c r="F290" s="12">
        <v>9500</v>
      </c>
      <c r="G290" s="27"/>
      <c r="H290" s="12">
        <v>209402</v>
      </c>
      <c r="I290" s="12">
        <v>16202</v>
      </c>
      <c r="J290" s="12">
        <f t="shared" si="82"/>
        <v>225604</v>
      </c>
      <c r="K290" s="27"/>
      <c r="L290" s="12">
        <v>14215234</v>
      </c>
      <c r="M290" s="12">
        <v>100354</v>
      </c>
      <c r="N290" s="12">
        <f t="shared" si="83"/>
        <v>14315588</v>
      </c>
      <c r="O290" s="27"/>
      <c r="P290" s="12">
        <v>455530</v>
      </c>
      <c r="Q290" s="12">
        <v>2682</v>
      </c>
      <c r="R290" s="12">
        <f t="shared" si="84"/>
        <v>458212</v>
      </c>
      <c r="S290" s="27"/>
      <c r="T290" s="12">
        <v>3276330</v>
      </c>
      <c r="U290" s="12">
        <v>328768</v>
      </c>
      <c r="V290" s="12">
        <f t="shared" si="85"/>
        <v>3605098</v>
      </c>
      <c r="W290" s="27"/>
      <c r="X290" s="12">
        <v>989954</v>
      </c>
      <c r="Y290" s="277">
        <v>73396</v>
      </c>
      <c r="Z290" s="277">
        <f t="shared" si="86"/>
        <v>1063350</v>
      </c>
      <c r="AA290" s="27"/>
      <c r="AB290" s="12"/>
      <c r="AC290" s="12"/>
      <c r="AD290" s="277"/>
      <c r="AU290" s="12"/>
    </row>
    <row r="291" spans="1:47" s="7" customFormat="1" ht="15" customHeight="1" outlineLevel="1">
      <c r="A291" s="1">
        <v>7505</v>
      </c>
      <c r="B291" s="10" t="s">
        <v>263</v>
      </c>
      <c r="C291" s="11">
        <v>3985800</v>
      </c>
      <c r="D291" s="12">
        <v>1059400</v>
      </c>
      <c r="E291" s="12">
        <v>2908000</v>
      </c>
      <c r="F291" s="12">
        <v>18400</v>
      </c>
      <c r="G291" s="27"/>
      <c r="H291" s="12">
        <v>289218</v>
      </c>
      <c r="I291" s="12">
        <v>20964</v>
      </c>
      <c r="J291" s="12">
        <f t="shared" si="82"/>
        <v>310182</v>
      </c>
      <c r="K291" s="27"/>
      <c r="L291" s="12">
        <v>30666199</v>
      </c>
      <c r="M291" s="12">
        <v>225695</v>
      </c>
      <c r="N291" s="12">
        <f t="shared" si="83"/>
        <v>30891894</v>
      </c>
      <c r="O291" s="27"/>
      <c r="P291" s="12">
        <v>3490981</v>
      </c>
      <c r="Q291" s="12">
        <v>105600</v>
      </c>
      <c r="R291" s="12">
        <f t="shared" si="84"/>
        <v>3596581</v>
      </c>
      <c r="S291" s="27"/>
      <c r="T291" s="12">
        <v>4812066</v>
      </c>
      <c r="U291" s="12">
        <v>482395</v>
      </c>
      <c r="V291" s="12">
        <f t="shared" si="85"/>
        <v>5294461</v>
      </c>
      <c r="W291" s="27"/>
      <c r="X291" s="12">
        <v>2368198</v>
      </c>
      <c r="Y291" s="277">
        <v>85656</v>
      </c>
      <c r="Z291" s="277">
        <f t="shared" si="86"/>
        <v>2453854</v>
      </c>
      <c r="AA291" s="27"/>
      <c r="AB291" s="12"/>
      <c r="AC291" s="12"/>
      <c r="AD291" s="277"/>
      <c r="AU291" s="12"/>
    </row>
    <row r="292" spans="1:47" s="7" customFormat="1" ht="15" customHeight="1" outlineLevel="1">
      <c r="A292" s="1">
        <v>7595</v>
      </c>
      <c r="B292" s="13"/>
      <c r="C292" s="12">
        <f t="shared" ref="C292:F292" si="93">SUM(C287:C291)</f>
        <v>10744000</v>
      </c>
      <c r="D292" s="12">
        <f t="shared" si="93"/>
        <v>3317600</v>
      </c>
      <c r="E292" s="12">
        <f t="shared" si="93"/>
        <v>7379500</v>
      </c>
      <c r="F292" s="12">
        <f t="shared" si="93"/>
        <v>46900</v>
      </c>
      <c r="G292" s="27"/>
      <c r="H292" s="12">
        <f t="shared" ref="H292:AB292" si="94">SUM(H287:H291)</f>
        <v>947397</v>
      </c>
      <c r="I292" s="276">
        <f>SUM(I287:I291)</f>
        <v>75253</v>
      </c>
      <c r="J292" s="276">
        <f>SUM(J287:J291)</f>
        <v>1022650</v>
      </c>
      <c r="K292" s="27"/>
      <c r="L292" s="12">
        <f t="shared" si="94"/>
        <v>58290791</v>
      </c>
      <c r="M292" s="12">
        <f t="shared" si="94"/>
        <v>420222</v>
      </c>
      <c r="N292" s="12">
        <f t="shared" si="94"/>
        <v>58711013</v>
      </c>
      <c r="O292" s="27"/>
      <c r="P292" s="12">
        <f t="shared" si="94"/>
        <v>4839774</v>
      </c>
      <c r="Q292" s="12">
        <f>SUM(Q287:Q291)</f>
        <v>132804</v>
      </c>
      <c r="R292" s="276">
        <f>SUM(R287:R291)</f>
        <v>4972578</v>
      </c>
      <c r="S292" s="27"/>
      <c r="T292" s="12">
        <f t="shared" si="94"/>
        <v>8940517</v>
      </c>
      <c r="U292" s="276">
        <f>SUM(U287:U291)</f>
        <v>896366</v>
      </c>
      <c r="V292" s="276">
        <f>SUM(V287:V291)</f>
        <v>9836883</v>
      </c>
      <c r="W292" s="27"/>
      <c r="X292" s="12">
        <f t="shared" si="94"/>
        <v>4295732</v>
      </c>
      <c r="Y292" s="277">
        <f>SUM(Y287:Y291)</f>
        <v>245780</v>
      </c>
      <c r="Z292" s="276">
        <f>SUM(Z287:Z291)</f>
        <v>4541512</v>
      </c>
      <c r="AA292" s="27"/>
      <c r="AB292" s="12">
        <f t="shared" si="94"/>
        <v>0</v>
      </c>
      <c r="AC292" s="12">
        <f t="shared" ref="AC292" si="95">SUM(AC287:AC291)</f>
        <v>0</v>
      </c>
      <c r="AD292" s="276">
        <f>SUM(AD287:AD291)</f>
        <v>0</v>
      </c>
      <c r="AU292" s="12">
        <f>SUM(AU287:AU291)</f>
        <v>0</v>
      </c>
    </row>
    <row r="293" spans="1:47" s="7" customFormat="1" ht="15" customHeight="1" outlineLevel="1">
      <c r="A293" s="1">
        <v>7600</v>
      </c>
      <c r="B293" s="10" t="s">
        <v>264</v>
      </c>
      <c r="C293" s="11"/>
      <c r="D293" s="12"/>
      <c r="E293" s="12"/>
      <c r="F293" s="12"/>
      <c r="G293" s="27"/>
      <c r="H293" s="12"/>
      <c r="I293" s="12"/>
      <c r="J293" s="12">
        <f t="shared" si="82"/>
        <v>0</v>
      </c>
      <c r="K293" s="27"/>
      <c r="L293" s="12"/>
      <c r="M293" s="12" t="s">
        <v>445</v>
      </c>
      <c r="N293" s="12"/>
      <c r="O293" s="27"/>
      <c r="P293" s="12">
        <v>0</v>
      </c>
      <c r="Q293" s="12"/>
      <c r="R293" s="12">
        <f t="shared" si="84"/>
        <v>0</v>
      </c>
      <c r="S293" s="27"/>
      <c r="T293" s="12">
        <v>0</v>
      </c>
      <c r="U293" s="12">
        <v>0</v>
      </c>
      <c r="V293" s="12">
        <f t="shared" si="85"/>
        <v>0</v>
      </c>
      <c r="W293" s="27"/>
      <c r="X293" s="12">
        <v>0</v>
      </c>
      <c r="Y293" s="277">
        <v>0</v>
      </c>
      <c r="Z293" s="277">
        <f t="shared" si="86"/>
        <v>0</v>
      </c>
      <c r="AA293" s="27"/>
      <c r="AB293" s="12"/>
      <c r="AC293" s="12"/>
      <c r="AD293" s="277"/>
      <c r="AU293" s="12"/>
    </row>
    <row r="294" spans="1:47" s="7" customFormat="1" ht="15" customHeight="1" outlineLevel="1">
      <c r="A294" s="1">
        <v>7601</v>
      </c>
      <c r="B294" s="10" t="s">
        <v>265</v>
      </c>
      <c r="C294" s="11">
        <v>2875400</v>
      </c>
      <c r="D294" s="12">
        <v>533200</v>
      </c>
      <c r="E294" s="12">
        <v>2327400</v>
      </c>
      <c r="F294" s="12">
        <v>14800</v>
      </c>
      <c r="G294" s="27"/>
      <c r="H294" s="12">
        <v>239585</v>
      </c>
      <c r="I294" s="12">
        <v>19288</v>
      </c>
      <c r="J294" s="12">
        <f t="shared" si="82"/>
        <v>258873</v>
      </c>
      <c r="K294" s="27"/>
      <c r="L294" s="12">
        <v>23121767</v>
      </c>
      <c r="M294" s="12">
        <v>184261</v>
      </c>
      <c r="N294" s="12">
        <f t="shared" si="83"/>
        <v>23306028</v>
      </c>
      <c r="O294" s="27"/>
      <c r="P294" s="12">
        <v>1197317</v>
      </c>
      <c r="Q294" s="12">
        <v>7503</v>
      </c>
      <c r="R294" s="12">
        <f t="shared" si="84"/>
        <v>1204820</v>
      </c>
      <c r="S294" s="27"/>
      <c r="T294" s="12">
        <v>3424643</v>
      </c>
      <c r="U294" s="12">
        <v>343320</v>
      </c>
      <c r="V294" s="12">
        <f t="shared" si="85"/>
        <v>3767963</v>
      </c>
      <c r="W294" s="27"/>
      <c r="X294" s="12">
        <v>734860</v>
      </c>
      <c r="Y294" s="277">
        <v>67976</v>
      </c>
      <c r="Z294" s="277">
        <f t="shared" si="86"/>
        <v>802836</v>
      </c>
      <c r="AA294" s="27"/>
      <c r="AB294" s="12"/>
      <c r="AC294" s="12"/>
      <c r="AD294" s="277"/>
      <c r="AU294" s="12"/>
    </row>
    <row r="295" spans="1:47" s="7" customFormat="1" ht="15" customHeight="1" outlineLevel="1">
      <c r="A295" s="1">
        <v>7602</v>
      </c>
      <c r="B295" s="10" t="s">
        <v>266</v>
      </c>
      <c r="C295" s="11">
        <v>1174000</v>
      </c>
      <c r="D295" s="12">
        <v>422000</v>
      </c>
      <c r="E295" s="12">
        <v>747300</v>
      </c>
      <c r="F295" s="12">
        <v>4700</v>
      </c>
      <c r="G295" s="27"/>
      <c r="H295" s="12">
        <v>148377</v>
      </c>
      <c r="I295" s="12">
        <v>11447</v>
      </c>
      <c r="J295" s="12">
        <f t="shared" si="82"/>
        <v>159824</v>
      </c>
      <c r="K295" s="27"/>
      <c r="L295" s="12">
        <v>3460095</v>
      </c>
      <c r="M295" s="12">
        <v>22963</v>
      </c>
      <c r="N295" s="12">
        <f t="shared" si="83"/>
        <v>3483058</v>
      </c>
      <c r="O295" s="27"/>
      <c r="P295" s="12">
        <v>111076</v>
      </c>
      <c r="Q295" s="12">
        <v>2211</v>
      </c>
      <c r="R295" s="12">
        <f t="shared" si="84"/>
        <v>113287</v>
      </c>
      <c r="S295" s="27"/>
      <c r="T295" s="12">
        <v>705243</v>
      </c>
      <c r="U295" s="12">
        <v>70532</v>
      </c>
      <c r="V295" s="12">
        <f t="shared" si="85"/>
        <v>775775</v>
      </c>
      <c r="W295" s="27"/>
      <c r="X295" s="12">
        <v>114030</v>
      </c>
      <c r="Y295" s="277">
        <v>10548</v>
      </c>
      <c r="Z295" s="277">
        <f t="shared" si="86"/>
        <v>124578</v>
      </c>
      <c r="AA295" s="27"/>
      <c r="AB295" s="12"/>
      <c r="AC295" s="12"/>
      <c r="AD295" s="277"/>
      <c r="AU295" s="12"/>
    </row>
    <row r="296" spans="1:47" s="7" customFormat="1" ht="15" customHeight="1" outlineLevel="1">
      <c r="A296" s="1">
        <v>7603</v>
      </c>
      <c r="B296" s="10" t="s">
        <v>267</v>
      </c>
      <c r="C296" s="11">
        <v>1002600</v>
      </c>
      <c r="D296" s="12">
        <v>176300</v>
      </c>
      <c r="E296" s="12">
        <v>821300</v>
      </c>
      <c r="F296" s="12">
        <v>5000</v>
      </c>
      <c r="G296" s="27"/>
      <c r="H296" s="12">
        <v>146301</v>
      </c>
      <c r="I296" s="12">
        <v>12377</v>
      </c>
      <c r="J296" s="12">
        <f t="shared" si="82"/>
        <v>158678</v>
      </c>
      <c r="K296" s="27"/>
      <c r="L296" s="12">
        <v>5862925</v>
      </c>
      <c r="M296" s="12">
        <v>41975</v>
      </c>
      <c r="N296" s="12">
        <f t="shared" si="83"/>
        <v>5904900</v>
      </c>
      <c r="O296" s="27"/>
      <c r="P296" s="12">
        <v>697039</v>
      </c>
      <c r="Q296" s="12">
        <v>21550</v>
      </c>
      <c r="R296" s="12">
        <f t="shared" si="84"/>
        <v>718589</v>
      </c>
      <c r="S296" s="27"/>
      <c r="T296" s="12">
        <v>131066</v>
      </c>
      <c r="U296" s="12">
        <v>13104</v>
      </c>
      <c r="V296" s="12">
        <f t="shared" si="85"/>
        <v>144170</v>
      </c>
      <c r="W296" s="27"/>
      <c r="X296" s="12">
        <v>139370</v>
      </c>
      <c r="Y296" s="277">
        <v>12892</v>
      </c>
      <c r="Z296" s="277">
        <f t="shared" si="86"/>
        <v>152262</v>
      </c>
      <c r="AA296" s="27"/>
      <c r="AB296" s="12"/>
      <c r="AC296" s="12"/>
      <c r="AD296" s="277"/>
      <c r="AU296" s="12"/>
    </row>
    <row r="297" spans="1:47" s="7" customFormat="1" ht="15" customHeight="1" outlineLevel="1">
      <c r="A297" s="1">
        <v>7604</v>
      </c>
      <c r="B297" s="10" t="s">
        <v>268</v>
      </c>
      <c r="C297" s="11">
        <v>853800</v>
      </c>
      <c r="D297" s="12">
        <v>245700</v>
      </c>
      <c r="E297" s="12">
        <v>604200</v>
      </c>
      <c r="F297" s="12">
        <v>3900</v>
      </c>
      <c r="G297" s="27"/>
      <c r="H297" s="12">
        <v>138953</v>
      </c>
      <c r="I297" s="12">
        <v>12463</v>
      </c>
      <c r="J297" s="12">
        <f t="shared" si="82"/>
        <v>151416</v>
      </c>
      <c r="K297" s="27"/>
      <c r="L297" s="12">
        <v>1252016</v>
      </c>
      <c r="M297" s="12">
        <v>8138</v>
      </c>
      <c r="N297" s="12">
        <f t="shared" si="83"/>
        <v>1260154</v>
      </c>
      <c r="O297" s="27"/>
      <c r="P297" s="12">
        <v>33912</v>
      </c>
      <c r="Q297" s="12">
        <v>0</v>
      </c>
      <c r="R297" s="12">
        <f t="shared" si="84"/>
        <v>33912</v>
      </c>
      <c r="S297" s="27"/>
      <c r="T297" s="12">
        <v>55451</v>
      </c>
      <c r="U297" s="12">
        <v>5544</v>
      </c>
      <c r="V297" s="12">
        <f t="shared" si="85"/>
        <v>60995</v>
      </c>
      <c r="W297" s="27"/>
      <c r="X297" s="12">
        <v>50680</v>
      </c>
      <c r="Y297" s="277">
        <v>4688</v>
      </c>
      <c r="Z297" s="277">
        <f t="shared" si="86"/>
        <v>55368</v>
      </c>
      <c r="AA297" s="27"/>
      <c r="AB297" s="12"/>
      <c r="AC297" s="12"/>
      <c r="AD297" s="277"/>
      <c r="AU297" s="12"/>
    </row>
    <row r="298" spans="1:47" s="7" customFormat="1" ht="15" customHeight="1" outlineLevel="1">
      <c r="A298" s="1">
        <v>7605</v>
      </c>
      <c r="B298" s="10" t="s">
        <v>269</v>
      </c>
      <c r="C298" s="11">
        <v>1034800</v>
      </c>
      <c r="D298" s="12">
        <v>271300</v>
      </c>
      <c r="E298" s="12">
        <v>758700</v>
      </c>
      <c r="F298" s="12">
        <v>4800</v>
      </c>
      <c r="G298" s="27"/>
      <c r="H298" s="12">
        <v>119574</v>
      </c>
      <c r="I298" s="12">
        <v>10266</v>
      </c>
      <c r="J298" s="12">
        <f t="shared" si="82"/>
        <v>129840</v>
      </c>
      <c r="K298" s="27"/>
      <c r="L298" s="12">
        <v>2703706</v>
      </c>
      <c r="M298" s="12">
        <v>18680</v>
      </c>
      <c r="N298" s="12">
        <f t="shared" si="83"/>
        <v>2722386</v>
      </c>
      <c r="O298" s="27"/>
      <c r="P298" s="12">
        <v>55954</v>
      </c>
      <c r="Q298" s="12">
        <v>0</v>
      </c>
      <c r="R298" s="12">
        <f t="shared" si="84"/>
        <v>55954</v>
      </c>
      <c r="S298" s="27"/>
      <c r="T298" s="12">
        <v>207260</v>
      </c>
      <c r="U298" s="12">
        <v>20720</v>
      </c>
      <c r="V298" s="12">
        <f t="shared" si="85"/>
        <v>227980</v>
      </c>
      <c r="W298" s="27"/>
      <c r="X298" s="12">
        <v>114030</v>
      </c>
      <c r="Y298" s="277">
        <v>10548</v>
      </c>
      <c r="Z298" s="277">
        <f t="shared" si="86"/>
        <v>124578</v>
      </c>
      <c r="AA298" s="27"/>
      <c r="AB298" s="12"/>
      <c r="AC298" s="12"/>
      <c r="AD298" s="277"/>
      <c r="AU298" s="12"/>
    </row>
    <row r="299" spans="1:47" s="7" customFormat="1" ht="15" customHeight="1" outlineLevel="1">
      <c r="A299" s="1">
        <v>7606</v>
      </c>
      <c r="B299" s="10" t="s">
        <v>270</v>
      </c>
      <c r="C299" s="11">
        <v>1634800</v>
      </c>
      <c r="D299" s="12">
        <v>330600</v>
      </c>
      <c r="E299" s="12">
        <v>1296000</v>
      </c>
      <c r="F299" s="12">
        <v>8200</v>
      </c>
      <c r="G299" s="27"/>
      <c r="H299" s="12">
        <v>235768</v>
      </c>
      <c r="I299" s="12">
        <v>19042</v>
      </c>
      <c r="J299" s="12">
        <f t="shared" si="82"/>
        <v>254810</v>
      </c>
      <c r="K299" s="27"/>
      <c r="L299" s="12">
        <v>13192869</v>
      </c>
      <c r="M299" s="12">
        <v>101412</v>
      </c>
      <c r="N299" s="12">
        <f t="shared" si="83"/>
        <v>13294281</v>
      </c>
      <c r="O299" s="27"/>
      <c r="P299" s="12">
        <v>1247744</v>
      </c>
      <c r="Q299" s="12">
        <v>37472</v>
      </c>
      <c r="R299" s="12">
        <f t="shared" si="84"/>
        <v>1285216</v>
      </c>
      <c r="S299" s="27"/>
      <c r="T299" s="12">
        <v>2390144</v>
      </c>
      <c r="U299" s="12">
        <v>239187</v>
      </c>
      <c r="V299" s="12">
        <f t="shared" si="85"/>
        <v>2629331</v>
      </c>
      <c r="W299" s="27"/>
      <c r="X299" s="12">
        <v>375110</v>
      </c>
      <c r="Y299" s="277">
        <v>28372</v>
      </c>
      <c r="Z299" s="277">
        <f t="shared" si="86"/>
        <v>403482</v>
      </c>
      <c r="AA299" s="27"/>
      <c r="AB299" s="12"/>
      <c r="AC299" s="12"/>
      <c r="AD299" s="277"/>
      <c r="AU299" s="12"/>
    </row>
    <row r="300" spans="1:47" s="7" customFormat="1" ht="15" customHeight="1" outlineLevel="1">
      <c r="A300" s="1">
        <v>7607</v>
      </c>
      <c r="B300" s="10" t="s">
        <v>271</v>
      </c>
      <c r="C300" s="11">
        <v>1032000</v>
      </c>
      <c r="D300" s="12">
        <v>192700</v>
      </c>
      <c r="E300" s="12">
        <v>834100</v>
      </c>
      <c r="F300" s="12">
        <v>5200</v>
      </c>
      <c r="G300" s="27"/>
      <c r="H300" s="12">
        <v>122346</v>
      </c>
      <c r="I300" s="12">
        <v>10842</v>
      </c>
      <c r="J300" s="12">
        <f t="shared" si="82"/>
        <v>133188</v>
      </c>
      <c r="K300" s="27"/>
      <c r="L300" s="12">
        <v>4958096</v>
      </c>
      <c r="M300" s="12">
        <v>33259</v>
      </c>
      <c r="N300" s="12">
        <f t="shared" si="83"/>
        <v>4991355</v>
      </c>
      <c r="O300" s="27"/>
      <c r="P300" s="12">
        <v>395268</v>
      </c>
      <c r="Q300" s="12">
        <v>11065</v>
      </c>
      <c r="R300" s="12">
        <f t="shared" si="84"/>
        <v>406333</v>
      </c>
      <c r="S300" s="27"/>
      <c r="T300" s="12">
        <v>433671</v>
      </c>
      <c r="U300" s="12">
        <v>43374</v>
      </c>
      <c r="V300" s="12">
        <f t="shared" si="85"/>
        <v>477045</v>
      </c>
      <c r="W300" s="27"/>
      <c r="X300" s="12">
        <v>202720</v>
      </c>
      <c r="Y300" s="277">
        <v>18752</v>
      </c>
      <c r="Z300" s="277">
        <f t="shared" si="86"/>
        <v>221472</v>
      </c>
      <c r="AA300" s="27"/>
      <c r="AB300" s="12"/>
      <c r="AC300" s="12"/>
      <c r="AD300" s="277"/>
      <c r="AU300" s="12"/>
    </row>
    <row r="301" spans="1:47" s="7" customFormat="1" ht="15" customHeight="1" outlineLevel="1">
      <c r="A301" s="1">
        <v>7608</v>
      </c>
      <c r="B301" s="10" t="s">
        <v>272</v>
      </c>
      <c r="C301" s="11">
        <v>1634500</v>
      </c>
      <c r="D301" s="12">
        <v>572700</v>
      </c>
      <c r="E301" s="12">
        <v>1055200</v>
      </c>
      <c r="F301" s="12">
        <v>6600</v>
      </c>
      <c r="G301" s="27"/>
      <c r="H301" s="12">
        <v>133725</v>
      </c>
      <c r="I301" s="12">
        <v>11031</v>
      </c>
      <c r="J301" s="12">
        <f t="shared" si="82"/>
        <v>144756</v>
      </c>
      <c r="K301" s="27"/>
      <c r="L301" s="12">
        <v>3046077</v>
      </c>
      <c r="M301" s="12">
        <v>19664</v>
      </c>
      <c r="N301" s="12">
        <f t="shared" si="83"/>
        <v>3065741</v>
      </c>
      <c r="O301" s="27"/>
      <c r="P301" s="12">
        <v>67357</v>
      </c>
      <c r="Q301" s="12">
        <v>1341</v>
      </c>
      <c r="R301" s="12">
        <f t="shared" si="84"/>
        <v>68698</v>
      </c>
      <c r="S301" s="27"/>
      <c r="T301" s="12">
        <v>228043</v>
      </c>
      <c r="U301" s="12">
        <v>22812</v>
      </c>
      <c r="V301" s="12">
        <f t="shared" si="85"/>
        <v>250855</v>
      </c>
      <c r="W301" s="27"/>
      <c r="X301" s="12">
        <v>126700</v>
      </c>
      <c r="Y301" s="277">
        <v>11720</v>
      </c>
      <c r="Z301" s="277">
        <f t="shared" si="86"/>
        <v>138420</v>
      </c>
      <c r="AA301" s="27"/>
      <c r="AB301" s="12"/>
      <c r="AC301" s="12"/>
      <c r="AD301" s="277"/>
      <c r="AU301" s="12"/>
    </row>
    <row r="302" spans="1:47" s="7" customFormat="1" ht="15" customHeight="1" outlineLevel="1">
      <c r="A302" s="1">
        <v>7609</v>
      </c>
      <c r="B302" s="10" t="s">
        <v>273</v>
      </c>
      <c r="C302" s="11">
        <v>1162100</v>
      </c>
      <c r="D302" s="12">
        <v>330500</v>
      </c>
      <c r="E302" s="12">
        <v>826600</v>
      </c>
      <c r="F302" s="12">
        <v>5000</v>
      </c>
      <c r="G302" s="27"/>
      <c r="H302" s="12">
        <v>163112</v>
      </c>
      <c r="I302" s="12">
        <v>13013</v>
      </c>
      <c r="J302" s="12">
        <f t="shared" si="82"/>
        <v>176125</v>
      </c>
      <c r="K302" s="27"/>
      <c r="L302" s="12">
        <v>5626116</v>
      </c>
      <c r="M302" s="12">
        <v>38797</v>
      </c>
      <c r="N302" s="12">
        <f t="shared" si="83"/>
        <v>5664913</v>
      </c>
      <c r="O302" s="27"/>
      <c r="P302" s="12">
        <v>196826</v>
      </c>
      <c r="Q302" s="12">
        <v>1015</v>
      </c>
      <c r="R302" s="12">
        <f t="shared" si="84"/>
        <v>197841</v>
      </c>
      <c r="S302" s="27"/>
      <c r="T302" s="12">
        <v>1695561</v>
      </c>
      <c r="U302" s="12">
        <v>169548</v>
      </c>
      <c r="V302" s="12">
        <f t="shared" si="85"/>
        <v>1865109</v>
      </c>
      <c r="W302" s="27"/>
      <c r="X302" s="12">
        <v>291410</v>
      </c>
      <c r="Y302" s="277">
        <v>26956</v>
      </c>
      <c r="Z302" s="277">
        <f t="shared" si="86"/>
        <v>318366</v>
      </c>
      <c r="AA302" s="27"/>
      <c r="AB302" s="12"/>
      <c r="AC302" s="12"/>
      <c r="AD302" s="277"/>
      <c r="AU302" s="12"/>
    </row>
    <row r="303" spans="1:47" s="7" customFormat="1" ht="15" customHeight="1" outlineLevel="1">
      <c r="A303" s="1">
        <v>7610</v>
      </c>
      <c r="B303" s="10" t="s">
        <v>274</v>
      </c>
      <c r="C303" s="11">
        <v>1910000</v>
      </c>
      <c r="D303" s="12">
        <v>462000</v>
      </c>
      <c r="E303" s="12">
        <v>1438800</v>
      </c>
      <c r="F303" s="12">
        <v>9200</v>
      </c>
      <c r="G303" s="27"/>
      <c r="H303" s="12">
        <v>185969</v>
      </c>
      <c r="I303" s="12">
        <v>15028</v>
      </c>
      <c r="J303" s="12">
        <f t="shared" si="82"/>
        <v>200997</v>
      </c>
      <c r="K303" s="27"/>
      <c r="L303" s="12">
        <v>11972343</v>
      </c>
      <c r="M303" s="12">
        <v>88478</v>
      </c>
      <c r="N303" s="12">
        <f t="shared" si="83"/>
        <v>12060821</v>
      </c>
      <c r="O303" s="27"/>
      <c r="P303" s="12">
        <v>516774</v>
      </c>
      <c r="Q303" s="12">
        <v>2791</v>
      </c>
      <c r="R303" s="12">
        <f t="shared" si="84"/>
        <v>519565</v>
      </c>
      <c r="S303" s="27"/>
      <c r="T303" s="12">
        <v>1464839</v>
      </c>
      <c r="U303" s="12">
        <v>146766</v>
      </c>
      <c r="V303" s="12">
        <f t="shared" si="85"/>
        <v>1611605</v>
      </c>
      <c r="W303" s="27"/>
      <c r="X303" s="12">
        <v>446472</v>
      </c>
      <c r="Y303" s="277">
        <v>30488</v>
      </c>
      <c r="Z303" s="277">
        <f t="shared" si="86"/>
        <v>476960</v>
      </c>
      <c r="AA303" s="27"/>
      <c r="AB303" s="12"/>
      <c r="AC303" s="12"/>
      <c r="AD303" s="277"/>
      <c r="AU303" s="12"/>
    </row>
    <row r="304" spans="1:47" s="7" customFormat="1" ht="15" customHeight="1" outlineLevel="1">
      <c r="A304" s="1">
        <v>7611</v>
      </c>
      <c r="B304" s="10" t="s">
        <v>275</v>
      </c>
      <c r="C304" s="11">
        <v>4585300</v>
      </c>
      <c r="D304" s="12">
        <v>778000</v>
      </c>
      <c r="E304" s="12">
        <v>3784500</v>
      </c>
      <c r="F304" s="12">
        <v>22800</v>
      </c>
      <c r="G304" s="27"/>
      <c r="H304" s="12">
        <v>339605</v>
      </c>
      <c r="I304" s="12">
        <v>26240</v>
      </c>
      <c r="J304" s="12">
        <f t="shared" si="82"/>
        <v>365845</v>
      </c>
      <c r="K304" s="27"/>
      <c r="L304" s="12">
        <v>52042015</v>
      </c>
      <c r="M304" s="12">
        <v>400058</v>
      </c>
      <c r="N304" s="12">
        <f t="shared" si="83"/>
        <v>52442073</v>
      </c>
      <c r="O304" s="27"/>
      <c r="P304" s="12">
        <v>2949422</v>
      </c>
      <c r="Q304" s="12">
        <v>37748</v>
      </c>
      <c r="R304" s="12">
        <f t="shared" si="84"/>
        <v>2987170</v>
      </c>
      <c r="S304" s="27"/>
      <c r="T304" s="12">
        <v>5903206</v>
      </c>
      <c r="U304" s="12">
        <v>591180</v>
      </c>
      <c r="V304" s="12">
        <f t="shared" si="85"/>
        <v>6494386</v>
      </c>
      <c r="W304" s="27"/>
      <c r="X304" s="12">
        <v>2585472</v>
      </c>
      <c r="Y304" s="277">
        <v>103008</v>
      </c>
      <c r="Z304" s="277">
        <f t="shared" si="86"/>
        <v>2688480</v>
      </c>
      <c r="AA304" s="27"/>
      <c r="AB304" s="12"/>
      <c r="AC304" s="12"/>
      <c r="AD304" s="277"/>
      <c r="AU304" s="12"/>
    </row>
    <row r="305" spans="1:47" s="7" customFormat="1" ht="15" customHeight="1" outlineLevel="1">
      <c r="A305" s="1">
        <v>7695</v>
      </c>
      <c r="B305" s="13"/>
      <c r="C305" s="12">
        <f t="shared" ref="C305:F305" si="96">SUM(C294:C304)</f>
        <v>18899300</v>
      </c>
      <c r="D305" s="12">
        <f t="shared" si="96"/>
        <v>4315000</v>
      </c>
      <c r="E305" s="12">
        <f t="shared" si="96"/>
        <v>14494100</v>
      </c>
      <c r="F305" s="12">
        <f t="shared" si="96"/>
        <v>90200</v>
      </c>
      <c r="G305" s="27"/>
      <c r="H305" s="12">
        <f t="shared" ref="H305:AB305" si="97">SUM(H294:H304)</f>
        <v>1973315</v>
      </c>
      <c r="I305" s="276">
        <f>SUM(I294:I304)</f>
        <v>161037</v>
      </c>
      <c r="J305" s="276">
        <f>SUM(J294:J304)</f>
        <v>2134352</v>
      </c>
      <c r="K305" s="27"/>
      <c r="L305" s="12">
        <f t="shared" si="97"/>
        <v>127238025</v>
      </c>
      <c r="M305" s="12">
        <f t="shared" si="97"/>
        <v>957685</v>
      </c>
      <c r="N305" s="12">
        <f t="shared" si="97"/>
        <v>128195710</v>
      </c>
      <c r="O305" s="27"/>
      <c r="P305" s="12">
        <f t="shared" si="97"/>
        <v>7468689</v>
      </c>
      <c r="Q305" s="12">
        <f>SUM(Q294:Q304)</f>
        <v>122696</v>
      </c>
      <c r="R305" s="276">
        <f>SUM(R294:R304)</f>
        <v>7591385</v>
      </c>
      <c r="S305" s="27"/>
      <c r="T305" s="12">
        <f t="shared" si="97"/>
        <v>16639127</v>
      </c>
      <c r="U305" s="276">
        <f>SUM(U294:U304)</f>
        <v>1666087</v>
      </c>
      <c r="V305" s="276">
        <f>SUM(V294:V304)</f>
        <v>18305214</v>
      </c>
      <c r="W305" s="27"/>
      <c r="X305" s="12">
        <f t="shared" si="97"/>
        <v>5180854</v>
      </c>
      <c r="Y305" s="277">
        <f>SUM(Y294:Y304)</f>
        <v>325948</v>
      </c>
      <c r="Z305" s="276">
        <f>SUM(Z294:Z304)</f>
        <v>5506802</v>
      </c>
      <c r="AA305" s="27"/>
      <c r="AB305" s="12">
        <f t="shared" si="97"/>
        <v>0</v>
      </c>
      <c r="AC305" s="12">
        <f t="shared" ref="AC305" si="98">SUM(AC294:AC304)</f>
        <v>0</v>
      </c>
      <c r="AD305" s="276">
        <f>SUM(AD294:AD304)</f>
        <v>0</v>
      </c>
      <c r="AU305" s="12">
        <f>SUM(AU294:AU304)</f>
        <v>0</v>
      </c>
    </row>
    <row r="306" spans="1:47" s="7" customFormat="1" ht="15" customHeight="1" outlineLevel="1">
      <c r="A306" s="1">
        <v>7700</v>
      </c>
      <c r="B306" s="10" t="s">
        <v>276</v>
      </c>
      <c r="C306" s="11"/>
      <c r="D306" s="12"/>
      <c r="E306" s="12"/>
      <c r="F306" s="12"/>
      <c r="G306" s="27"/>
      <c r="H306" s="12"/>
      <c r="I306" s="12"/>
      <c r="J306" s="12">
        <f t="shared" si="82"/>
        <v>0</v>
      </c>
      <c r="K306" s="27"/>
      <c r="L306" s="12"/>
      <c r="M306" s="12" t="s">
        <v>445</v>
      </c>
      <c r="N306" s="12"/>
      <c r="O306" s="27"/>
      <c r="P306" s="12">
        <v>0</v>
      </c>
      <c r="Q306" s="12"/>
      <c r="R306" s="12">
        <f t="shared" si="84"/>
        <v>0</v>
      </c>
      <c r="S306" s="27"/>
      <c r="T306" s="12">
        <v>0</v>
      </c>
      <c r="U306" s="12">
        <v>0</v>
      </c>
      <c r="V306" s="12">
        <f t="shared" si="85"/>
        <v>0</v>
      </c>
      <c r="W306" s="27"/>
      <c r="X306" s="12">
        <v>0</v>
      </c>
      <c r="Y306" s="277">
        <v>0</v>
      </c>
      <c r="Z306" s="277">
        <f t="shared" si="86"/>
        <v>0</v>
      </c>
      <c r="AA306" s="27"/>
      <c r="AB306" s="12"/>
      <c r="AC306" s="12"/>
      <c r="AD306" s="277"/>
      <c r="AU306" s="12"/>
    </row>
    <row r="307" spans="1:47" s="7" customFormat="1" ht="15" customHeight="1" outlineLevel="1">
      <c r="A307" s="1">
        <v>7701</v>
      </c>
      <c r="B307" s="10" t="s">
        <v>277</v>
      </c>
      <c r="C307" s="11">
        <v>1288500</v>
      </c>
      <c r="D307" s="12">
        <v>277600</v>
      </c>
      <c r="E307" s="12">
        <v>1004600</v>
      </c>
      <c r="F307" s="12">
        <v>6300</v>
      </c>
      <c r="G307" s="27"/>
      <c r="H307" s="12">
        <v>161700</v>
      </c>
      <c r="I307" s="12">
        <v>13778</v>
      </c>
      <c r="J307" s="12">
        <f t="shared" si="82"/>
        <v>175478</v>
      </c>
      <c r="K307" s="27"/>
      <c r="L307" s="12">
        <v>4879324</v>
      </c>
      <c r="M307" s="12">
        <v>36899</v>
      </c>
      <c r="N307" s="12">
        <f t="shared" si="83"/>
        <v>4916223</v>
      </c>
      <c r="O307" s="27"/>
      <c r="P307" s="12">
        <v>463029</v>
      </c>
      <c r="Q307" s="12">
        <v>14371</v>
      </c>
      <c r="R307" s="12">
        <f t="shared" si="84"/>
        <v>477400</v>
      </c>
      <c r="S307" s="27"/>
      <c r="T307" s="12">
        <v>749509</v>
      </c>
      <c r="U307" s="12">
        <v>75398</v>
      </c>
      <c r="V307" s="12">
        <f t="shared" si="85"/>
        <v>824907</v>
      </c>
      <c r="W307" s="27"/>
      <c r="X307" s="12">
        <v>789592</v>
      </c>
      <c r="Y307" s="277">
        <v>40368</v>
      </c>
      <c r="Z307" s="277">
        <f t="shared" si="86"/>
        <v>829960</v>
      </c>
      <c r="AA307" s="27"/>
      <c r="AB307" s="12"/>
      <c r="AC307" s="12"/>
      <c r="AD307" s="277"/>
      <c r="AU307" s="12"/>
    </row>
    <row r="308" spans="1:47" s="7" customFormat="1" ht="15" customHeight="1" outlineLevel="1">
      <c r="A308" s="1">
        <v>7702</v>
      </c>
      <c r="B308" s="10" t="s">
        <v>278</v>
      </c>
      <c r="C308" s="11">
        <v>1302200</v>
      </c>
      <c r="D308" s="12">
        <v>325100</v>
      </c>
      <c r="E308" s="12">
        <v>971100</v>
      </c>
      <c r="F308" s="12">
        <v>6000</v>
      </c>
      <c r="G308" s="27"/>
      <c r="H308" s="12">
        <v>117258</v>
      </c>
      <c r="I308" s="12">
        <v>10046</v>
      </c>
      <c r="J308" s="12">
        <f t="shared" si="82"/>
        <v>127304</v>
      </c>
      <c r="K308" s="27"/>
      <c r="L308" s="12">
        <v>3247670</v>
      </c>
      <c r="M308" s="12">
        <v>25566</v>
      </c>
      <c r="N308" s="12">
        <f t="shared" si="83"/>
        <v>3273236</v>
      </c>
      <c r="O308" s="27"/>
      <c r="P308" s="12">
        <v>75390</v>
      </c>
      <c r="Q308" s="12">
        <v>1341</v>
      </c>
      <c r="R308" s="12">
        <f t="shared" si="84"/>
        <v>76731</v>
      </c>
      <c r="S308" s="27"/>
      <c r="T308" s="12">
        <v>266150</v>
      </c>
      <c r="U308" s="12">
        <v>26625</v>
      </c>
      <c r="V308" s="12">
        <f t="shared" si="85"/>
        <v>292775</v>
      </c>
      <c r="W308" s="27"/>
      <c r="X308" s="12">
        <v>177380</v>
      </c>
      <c r="Y308" s="277">
        <v>16408</v>
      </c>
      <c r="Z308" s="277">
        <f t="shared" si="86"/>
        <v>193788</v>
      </c>
      <c r="AA308" s="27"/>
      <c r="AB308" s="12"/>
      <c r="AC308" s="12"/>
      <c r="AD308" s="277"/>
      <c r="AU308" s="12"/>
    </row>
    <row r="309" spans="1:47" s="7" customFormat="1" ht="15" customHeight="1" outlineLevel="1">
      <c r="A309" s="1">
        <v>7703</v>
      </c>
      <c r="B309" s="10" t="s">
        <v>279</v>
      </c>
      <c r="C309" s="11">
        <v>1385600</v>
      </c>
      <c r="D309" s="12">
        <v>381700</v>
      </c>
      <c r="E309" s="12">
        <v>997700</v>
      </c>
      <c r="F309" s="12">
        <v>6200</v>
      </c>
      <c r="G309" s="27"/>
      <c r="H309" s="12">
        <v>152467</v>
      </c>
      <c r="I309" s="12">
        <v>12487</v>
      </c>
      <c r="J309" s="12">
        <f t="shared" si="82"/>
        <v>164954</v>
      </c>
      <c r="K309" s="27"/>
      <c r="L309" s="12">
        <v>5601565</v>
      </c>
      <c r="M309" s="12">
        <v>45469</v>
      </c>
      <c r="N309" s="12">
        <f t="shared" si="83"/>
        <v>5647034</v>
      </c>
      <c r="O309" s="27"/>
      <c r="P309" s="12">
        <v>157394</v>
      </c>
      <c r="Q309" s="12">
        <v>2682</v>
      </c>
      <c r="R309" s="12">
        <f t="shared" si="84"/>
        <v>160076</v>
      </c>
      <c r="S309" s="27"/>
      <c r="T309" s="12">
        <v>141148</v>
      </c>
      <c r="U309" s="12">
        <v>14112</v>
      </c>
      <c r="V309" s="12">
        <f t="shared" si="85"/>
        <v>155260</v>
      </c>
      <c r="W309" s="27"/>
      <c r="X309" s="12">
        <v>114030</v>
      </c>
      <c r="Y309" s="277">
        <v>10548</v>
      </c>
      <c r="Z309" s="277">
        <f t="shared" si="86"/>
        <v>124578</v>
      </c>
      <c r="AA309" s="27"/>
      <c r="AB309" s="12"/>
      <c r="AC309" s="12"/>
      <c r="AD309" s="277"/>
      <c r="AU309" s="12"/>
    </row>
    <row r="310" spans="1:47" s="7" customFormat="1" ht="15" customHeight="1" outlineLevel="1">
      <c r="A310" s="1">
        <v>7704</v>
      </c>
      <c r="B310" s="10" t="s">
        <v>280</v>
      </c>
      <c r="C310" s="11">
        <v>1678200</v>
      </c>
      <c r="D310" s="12">
        <v>381700</v>
      </c>
      <c r="E310" s="12">
        <v>1288300</v>
      </c>
      <c r="F310" s="12">
        <v>8200</v>
      </c>
      <c r="G310" s="27"/>
      <c r="H310" s="12">
        <v>158808</v>
      </c>
      <c r="I310" s="12">
        <v>13448</v>
      </c>
      <c r="J310" s="12">
        <f t="shared" si="82"/>
        <v>172256</v>
      </c>
      <c r="K310" s="27"/>
      <c r="L310" s="12">
        <v>6866781</v>
      </c>
      <c r="M310" s="12">
        <v>56872</v>
      </c>
      <c r="N310" s="12">
        <f t="shared" si="83"/>
        <v>6923653</v>
      </c>
      <c r="O310" s="27"/>
      <c r="P310" s="12">
        <v>174862</v>
      </c>
      <c r="Q310" s="12">
        <v>2682</v>
      </c>
      <c r="R310" s="12">
        <f t="shared" si="84"/>
        <v>177544</v>
      </c>
      <c r="S310" s="27"/>
      <c r="T310" s="12">
        <v>161312</v>
      </c>
      <c r="U310" s="12">
        <v>16128</v>
      </c>
      <c r="V310" s="12">
        <f t="shared" si="85"/>
        <v>177440</v>
      </c>
      <c r="W310" s="27"/>
      <c r="X310" s="12">
        <v>114030</v>
      </c>
      <c r="Y310" s="277">
        <v>10548</v>
      </c>
      <c r="Z310" s="277">
        <f t="shared" si="86"/>
        <v>124578</v>
      </c>
      <c r="AA310" s="27"/>
      <c r="AB310" s="12"/>
      <c r="AC310" s="12"/>
      <c r="AD310" s="277"/>
      <c r="AU310" s="12"/>
    </row>
    <row r="311" spans="1:47" s="7" customFormat="1" ht="15" customHeight="1" outlineLevel="1">
      <c r="A311" s="1">
        <v>7705</v>
      </c>
      <c r="B311" s="10" t="s">
        <v>281</v>
      </c>
      <c r="C311" s="11">
        <v>995900</v>
      </c>
      <c r="D311" s="12">
        <v>215600</v>
      </c>
      <c r="E311" s="12">
        <v>775400</v>
      </c>
      <c r="F311" s="12">
        <v>4900</v>
      </c>
      <c r="G311" s="27"/>
      <c r="H311" s="12">
        <v>162164</v>
      </c>
      <c r="I311" s="12">
        <v>14268</v>
      </c>
      <c r="J311" s="12">
        <f t="shared" si="82"/>
        <v>176432</v>
      </c>
      <c r="K311" s="27"/>
      <c r="L311" s="12">
        <v>4119454</v>
      </c>
      <c r="M311" s="12">
        <v>32753</v>
      </c>
      <c r="N311" s="12">
        <f t="shared" si="83"/>
        <v>4152207</v>
      </c>
      <c r="O311" s="27"/>
      <c r="P311" s="12">
        <v>194793</v>
      </c>
      <c r="Q311" s="12">
        <v>4023</v>
      </c>
      <c r="R311" s="12">
        <f t="shared" si="84"/>
        <v>198816</v>
      </c>
      <c r="S311" s="27"/>
      <c r="T311" s="12">
        <v>989094</v>
      </c>
      <c r="U311" s="12">
        <v>99366</v>
      </c>
      <c r="V311" s="12">
        <f t="shared" si="85"/>
        <v>1088460</v>
      </c>
      <c r="W311" s="27"/>
      <c r="X311" s="12">
        <v>253400</v>
      </c>
      <c r="Y311" s="277">
        <v>23440</v>
      </c>
      <c r="Z311" s="277">
        <f t="shared" si="86"/>
        <v>276840</v>
      </c>
      <c r="AA311" s="27"/>
      <c r="AB311" s="12"/>
      <c r="AC311" s="12"/>
      <c r="AD311" s="277"/>
      <c r="AU311" s="12"/>
    </row>
    <row r="312" spans="1:47" s="7" customFormat="1" ht="15" customHeight="1" outlineLevel="1">
      <c r="A312" s="1">
        <v>7706</v>
      </c>
      <c r="B312" s="10" t="s">
        <v>282</v>
      </c>
      <c r="C312" s="11">
        <v>1077300</v>
      </c>
      <c r="D312" s="12">
        <v>265800</v>
      </c>
      <c r="E312" s="12">
        <v>806400</v>
      </c>
      <c r="F312" s="12">
        <v>5100</v>
      </c>
      <c r="G312" s="27"/>
      <c r="H312" s="12">
        <v>167632</v>
      </c>
      <c r="I312" s="12">
        <v>13448</v>
      </c>
      <c r="J312" s="12">
        <f t="shared" si="82"/>
        <v>181080</v>
      </c>
      <c r="K312" s="27"/>
      <c r="L312" s="12">
        <v>4661240</v>
      </c>
      <c r="M312" s="12">
        <v>34349</v>
      </c>
      <c r="N312" s="12">
        <f t="shared" si="83"/>
        <v>4695589</v>
      </c>
      <c r="O312" s="27"/>
      <c r="P312" s="12">
        <v>100507</v>
      </c>
      <c r="Q312" s="12">
        <v>1341</v>
      </c>
      <c r="R312" s="12">
        <f t="shared" si="84"/>
        <v>101848</v>
      </c>
      <c r="S312" s="27"/>
      <c r="T312" s="12">
        <v>90738</v>
      </c>
      <c r="U312" s="12">
        <v>9072</v>
      </c>
      <c r="V312" s="12">
        <f t="shared" si="85"/>
        <v>99810</v>
      </c>
      <c r="W312" s="27"/>
      <c r="X312" s="12">
        <v>215390</v>
      </c>
      <c r="Y312" s="277">
        <v>19924</v>
      </c>
      <c r="Z312" s="277">
        <f t="shared" si="86"/>
        <v>235314</v>
      </c>
      <c r="AA312" s="27"/>
      <c r="AB312" s="12"/>
      <c r="AC312" s="12"/>
      <c r="AD312" s="277"/>
      <c r="AU312" s="12"/>
    </row>
    <row r="313" spans="1:47" s="7" customFormat="1" ht="15" customHeight="1" outlineLevel="1">
      <c r="A313" s="1">
        <v>7707</v>
      </c>
      <c r="B313" s="10" t="s">
        <v>283</v>
      </c>
      <c r="C313" s="11">
        <v>1553200</v>
      </c>
      <c r="D313" s="12">
        <v>322300</v>
      </c>
      <c r="E313" s="12">
        <v>1223300</v>
      </c>
      <c r="F313" s="12">
        <v>7600</v>
      </c>
      <c r="G313" s="27"/>
      <c r="H313" s="12">
        <v>178837</v>
      </c>
      <c r="I313" s="12">
        <v>15143</v>
      </c>
      <c r="J313" s="12">
        <f t="shared" si="82"/>
        <v>193980</v>
      </c>
      <c r="K313" s="27"/>
      <c r="L313" s="12">
        <v>11168380</v>
      </c>
      <c r="M313" s="12">
        <v>82347</v>
      </c>
      <c r="N313" s="12">
        <f t="shared" si="83"/>
        <v>11250727</v>
      </c>
      <c r="O313" s="27"/>
      <c r="P313" s="12">
        <v>615595</v>
      </c>
      <c r="Q313" s="12">
        <v>17633</v>
      </c>
      <c r="R313" s="12">
        <f t="shared" si="84"/>
        <v>633228</v>
      </c>
      <c r="S313" s="27"/>
      <c r="T313" s="12">
        <v>3670095</v>
      </c>
      <c r="U313" s="12">
        <v>367076</v>
      </c>
      <c r="V313" s="12">
        <f t="shared" si="85"/>
        <v>4037171</v>
      </c>
      <c r="W313" s="27"/>
      <c r="X313" s="12">
        <v>316750</v>
      </c>
      <c r="Y313" s="277">
        <v>29300</v>
      </c>
      <c r="Z313" s="277">
        <f t="shared" si="86"/>
        <v>346050</v>
      </c>
      <c r="AA313" s="27"/>
      <c r="AB313" s="12"/>
      <c r="AC313" s="12"/>
      <c r="AD313" s="277"/>
      <c r="AU313" s="12"/>
    </row>
    <row r="314" spans="1:47" s="7" customFormat="1" ht="15" customHeight="1" outlineLevel="1">
      <c r="A314" s="1">
        <v>7708</v>
      </c>
      <c r="B314" s="10" t="s">
        <v>284</v>
      </c>
      <c r="C314" s="11">
        <v>936300</v>
      </c>
      <c r="D314" s="12">
        <v>221900</v>
      </c>
      <c r="E314" s="12">
        <v>709900</v>
      </c>
      <c r="F314" s="12">
        <v>4500</v>
      </c>
      <c r="G314" s="27"/>
      <c r="H314" s="12">
        <v>163166</v>
      </c>
      <c r="I314" s="12">
        <v>13998</v>
      </c>
      <c r="J314" s="12">
        <f t="shared" si="82"/>
        <v>177164</v>
      </c>
      <c r="K314" s="27"/>
      <c r="L314" s="12">
        <v>3339762</v>
      </c>
      <c r="M314" s="12">
        <v>24626</v>
      </c>
      <c r="N314" s="12">
        <f t="shared" si="83"/>
        <v>3364388</v>
      </c>
      <c r="O314" s="27"/>
      <c r="P314" s="12">
        <v>137654</v>
      </c>
      <c r="Q314" s="12">
        <v>2682</v>
      </c>
      <c r="R314" s="12">
        <f t="shared" si="84"/>
        <v>140336</v>
      </c>
      <c r="S314" s="27"/>
      <c r="T314" s="12">
        <v>3991801</v>
      </c>
      <c r="U314" s="12">
        <v>399212</v>
      </c>
      <c r="V314" s="12">
        <f t="shared" si="85"/>
        <v>4391013</v>
      </c>
      <c r="W314" s="27"/>
      <c r="X314" s="12">
        <v>215390</v>
      </c>
      <c r="Y314" s="277">
        <v>19924</v>
      </c>
      <c r="Z314" s="277">
        <f t="shared" si="86"/>
        <v>235314</v>
      </c>
      <c r="AA314" s="27"/>
      <c r="AB314" s="12"/>
      <c r="AC314" s="12"/>
      <c r="AD314" s="277"/>
      <c r="AU314" s="12"/>
    </row>
    <row r="315" spans="1:47" s="7" customFormat="1" ht="15" customHeight="1" outlineLevel="1">
      <c r="A315" s="1">
        <v>7709</v>
      </c>
      <c r="B315" s="10" t="s">
        <v>285</v>
      </c>
      <c r="C315" s="11">
        <v>1445500</v>
      </c>
      <c r="D315" s="12">
        <v>467600</v>
      </c>
      <c r="E315" s="12">
        <v>971800</v>
      </c>
      <c r="F315" s="12">
        <v>6100</v>
      </c>
      <c r="G315" s="27"/>
      <c r="H315" s="12">
        <v>127368</v>
      </c>
      <c r="I315" s="12">
        <v>10756</v>
      </c>
      <c r="J315" s="12">
        <f t="shared" si="82"/>
        <v>138124</v>
      </c>
      <c r="K315" s="27"/>
      <c r="L315" s="12">
        <v>1732614</v>
      </c>
      <c r="M315" s="12">
        <v>14529</v>
      </c>
      <c r="N315" s="12">
        <f t="shared" si="83"/>
        <v>1747143</v>
      </c>
      <c r="O315" s="27"/>
      <c r="P315" s="12">
        <v>38475</v>
      </c>
      <c r="Q315" s="12">
        <v>0</v>
      </c>
      <c r="R315" s="12">
        <f t="shared" si="84"/>
        <v>38475</v>
      </c>
      <c r="S315" s="27"/>
      <c r="T315" s="12">
        <v>151230</v>
      </c>
      <c r="U315" s="12">
        <v>15120</v>
      </c>
      <c r="V315" s="12">
        <f t="shared" si="85"/>
        <v>166350</v>
      </c>
      <c r="W315" s="27"/>
      <c r="X315" s="12">
        <v>202720</v>
      </c>
      <c r="Y315" s="277">
        <v>18752</v>
      </c>
      <c r="Z315" s="277">
        <f t="shared" si="86"/>
        <v>221472</v>
      </c>
      <c r="AA315" s="27"/>
      <c r="AB315" s="12"/>
      <c r="AC315" s="12"/>
      <c r="AD315" s="277"/>
      <c r="AU315" s="12"/>
    </row>
    <row r="316" spans="1:47" s="7" customFormat="1" ht="15" customHeight="1" outlineLevel="1">
      <c r="A316" s="1">
        <v>7710</v>
      </c>
      <c r="B316" s="10" t="s">
        <v>286</v>
      </c>
      <c r="C316" s="11">
        <v>4254000</v>
      </c>
      <c r="D316" s="12">
        <v>548800</v>
      </c>
      <c r="E316" s="12">
        <v>3682900</v>
      </c>
      <c r="F316" s="12">
        <v>22300</v>
      </c>
      <c r="G316" s="27"/>
      <c r="H316" s="12">
        <v>341170</v>
      </c>
      <c r="I316" s="12">
        <v>25939</v>
      </c>
      <c r="J316" s="12">
        <f t="shared" si="82"/>
        <v>367109</v>
      </c>
      <c r="K316" s="27"/>
      <c r="L316" s="12">
        <v>50913578</v>
      </c>
      <c r="M316" s="12">
        <v>389542</v>
      </c>
      <c r="N316" s="12">
        <f t="shared" si="83"/>
        <v>51303120</v>
      </c>
      <c r="O316" s="27"/>
      <c r="P316" s="12">
        <v>7588212</v>
      </c>
      <c r="Q316" s="12">
        <v>227265</v>
      </c>
      <c r="R316" s="12">
        <f t="shared" si="84"/>
        <v>7815477</v>
      </c>
      <c r="S316" s="27"/>
      <c r="T316" s="12">
        <v>8819615</v>
      </c>
      <c r="U316" s="12">
        <v>884248</v>
      </c>
      <c r="V316" s="12">
        <f t="shared" si="85"/>
        <v>9703863</v>
      </c>
      <c r="W316" s="27"/>
      <c r="X316" s="12">
        <v>4495878</v>
      </c>
      <c r="Y316" s="277">
        <v>176036</v>
      </c>
      <c r="Z316" s="277">
        <f t="shared" si="86"/>
        <v>4671914</v>
      </c>
      <c r="AA316" s="27"/>
      <c r="AB316" s="12"/>
      <c r="AC316" s="12"/>
      <c r="AD316" s="277"/>
      <c r="AU316" s="12"/>
    </row>
    <row r="317" spans="1:47" s="7" customFormat="1" ht="15" customHeight="1" outlineLevel="1">
      <c r="A317" s="1">
        <v>7795</v>
      </c>
      <c r="B317" s="13"/>
      <c r="C317" s="12">
        <f t="shared" ref="C317:F317" si="99">SUM(C307:C316)</f>
        <v>15916700</v>
      </c>
      <c r="D317" s="12">
        <f t="shared" si="99"/>
        <v>3408100</v>
      </c>
      <c r="E317" s="12">
        <f t="shared" si="99"/>
        <v>12431400</v>
      </c>
      <c r="F317" s="12">
        <f t="shared" si="99"/>
        <v>77200</v>
      </c>
      <c r="G317" s="27"/>
      <c r="H317" s="12">
        <f t="shared" ref="H317:AB317" si="100">SUM(H307:H316)</f>
        <v>1730570</v>
      </c>
      <c r="I317" s="276">
        <f>SUM(I307:I316)</f>
        <v>143311</v>
      </c>
      <c r="J317" s="276">
        <f>SUM(J307:J316)</f>
        <v>1873881</v>
      </c>
      <c r="K317" s="27"/>
      <c r="L317" s="12">
        <f t="shared" si="100"/>
        <v>96530368</v>
      </c>
      <c r="M317" s="12">
        <f t="shared" si="100"/>
        <v>742952</v>
      </c>
      <c r="N317" s="12">
        <f t="shared" si="100"/>
        <v>97273320</v>
      </c>
      <c r="O317" s="27"/>
      <c r="P317" s="12">
        <f t="shared" si="100"/>
        <v>9545911</v>
      </c>
      <c r="Q317" s="12">
        <f>SUM(Q307:Q316)</f>
        <v>274020</v>
      </c>
      <c r="R317" s="276">
        <f>SUM(R307:R316)</f>
        <v>9819931</v>
      </c>
      <c r="S317" s="27"/>
      <c r="T317" s="12">
        <f t="shared" si="100"/>
        <v>19030692</v>
      </c>
      <c r="U317" s="276">
        <f>SUM(U307:U316)</f>
        <v>1906357</v>
      </c>
      <c r="V317" s="276">
        <f>SUM(V307:V316)</f>
        <v>20937049</v>
      </c>
      <c r="W317" s="27"/>
      <c r="X317" s="12">
        <f t="shared" si="100"/>
        <v>6894560</v>
      </c>
      <c r="Y317" s="277">
        <f>SUM(Y307:Y316)</f>
        <v>365248</v>
      </c>
      <c r="Z317" s="276">
        <f>SUM(Z307:Z316)</f>
        <v>7259808</v>
      </c>
      <c r="AA317" s="27"/>
      <c r="AB317" s="12">
        <f t="shared" si="100"/>
        <v>0</v>
      </c>
      <c r="AC317" s="12">
        <f t="shared" ref="AC317" si="101">SUM(AC307:AC316)</f>
        <v>0</v>
      </c>
      <c r="AD317" s="276">
        <f>SUM(AD307:AD316)</f>
        <v>0</v>
      </c>
      <c r="AU317" s="12">
        <f>SUM(AU307:AU316)</f>
        <v>0</v>
      </c>
    </row>
    <row r="318" spans="1:47" s="7" customFormat="1" ht="15" customHeight="1" outlineLevel="1">
      <c r="A318" s="1">
        <v>7800</v>
      </c>
      <c r="B318" s="10" t="s">
        <v>287</v>
      </c>
      <c r="C318" s="11"/>
      <c r="D318" s="12"/>
      <c r="E318" s="12"/>
      <c r="F318" s="12"/>
      <c r="G318" s="27"/>
      <c r="H318" s="12"/>
      <c r="I318" s="12"/>
      <c r="J318" s="12">
        <f t="shared" si="82"/>
        <v>0</v>
      </c>
      <c r="K318" s="27"/>
      <c r="L318" s="12"/>
      <c r="M318" s="12" t="s">
        <v>445</v>
      </c>
      <c r="N318" s="12"/>
      <c r="O318" s="27"/>
      <c r="P318" s="12">
        <v>0</v>
      </c>
      <c r="Q318" s="12"/>
      <c r="R318" s="12">
        <f t="shared" si="84"/>
        <v>0</v>
      </c>
      <c r="S318" s="27"/>
      <c r="T318" s="12">
        <v>0</v>
      </c>
      <c r="U318" s="12">
        <v>0</v>
      </c>
      <c r="V318" s="12">
        <f t="shared" si="85"/>
        <v>0</v>
      </c>
      <c r="W318" s="27"/>
      <c r="X318" s="12">
        <v>0</v>
      </c>
      <c r="Y318" s="277">
        <v>0</v>
      </c>
      <c r="Z318" s="277">
        <f t="shared" si="86"/>
        <v>0</v>
      </c>
      <c r="AA318" s="27"/>
      <c r="AB318" s="12"/>
      <c r="AC318" s="12"/>
      <c r="AD318" s="277"/>
      <c r="AU318" s="12"/>
    </row>
    <row r="319" spans="1:47" s="7" customFormat="1" ht="15" customHeight="1" outlineLevel="1">
      <c r="A319" s="1">
        <v>7801</v>
      </c>
      <c r="B319" s="10" t="s">
        <v>288</v>
      </c>
      <c r="C319" s="11">
        <v>951300</v>
      </c>
      <c r="D319" s="12">
        <v>370700</v>
      </c>
      <c r="E319" s="12">
        <v>576900</v>
      </c>
      <c r="F319" s="12">
        <v>3700</v>
      </c>
      <c r="G319" s="27"/>
      <c r="H319" s="12">
        <v>178073</v>
      </c>
      <c r="I319" s="12">
        <v>14813</v>
      </c>
      <c r="J319" s="12">
        <f t="shared" si="82"/>
        <v>192886</v>
      </c>
      <c r="K319" s="27"/>
      <c r="L319" s="12">
        <v>1781096</v>
      </c>
      <c r="M319" s="12">
        <v>12454</v>
      </c>
      <c r="N319" s="12">
        <f t="shared" si="83"/>
        <v>1793550</v>
      </c>
      <c r="O319" s="27"/>
      <c r="P319" s="12">
        <v>50477</v>
      </c>
      <c r="Q319" s="12">
        <v>1341</v>
      </c>
      <c r="R319" s="12">
        <f t="shared" si="84"/>
        <v>51818</v>
      </c>
      <c r="S319" s="27"/>
      <c r="T319" s="12">
        <v>3167187</v>
      </c>
      <c r="U319" s="12">
        <v>316703</v>
      </c>
      <c r="V319" s="12">
        <f t="shared" si="85"/>
        <v>3483890</v>
      </c>
      <c r="W319" s="27"/>
      <c r="X319" s="12">
        <v>177380</v>
      </c>
      <c r="Y319" s="277">
        <v>16408</v>
      </c>
      <c r="Z319" s="277">
        <f t="shared" si="86"/>
        <v>193788</v>
      </c>
      <c r="AA319" s="27"/>
      <c r="AB319" s="12"/>
      <c r="AC319" s="12"/>
      <c r="AD319" s="277"/>
      <c r="AU319" s="12"/>
    </row>
    <row r="320" spans="1:47" s="7" customFormat="1" ht="15" customHeight="1" outlineLevel="1">
      <c r="A320" s="1">
        <v>7802</v>
      </c>
      <c r="B320" s="10" t="s">
        <v>289</v>
      </c>
      <c r="C320" s="11">
        <v>1402700</v>
      </c>
      <c r="D320" s="12">
        <v>386400</v>
      </c>
      <c r="E320" s="12">
        <v>1010200</v>
      </c>
      <c r="F320" s="12">
        <v>6100</v>
      </c>
      <c r="G320" s="27"/>
      <c r="H320" s="12">
        <v>191085</v>
      </c>
      <c r="I320" s="12">
        <v>15217</v>
      </c>
      <c r="J320" s="12">
        <f t="shared" si="82"/>
        <v>206302</v>
      </c>
      <c r="K320" s="27"/>
      <c r="L320" s="12">
        <v>8123331</v>
      </c>
      <c r="M320" s="12">
        <v>57523</v>
      </c>
      <c r="N320" s="12">
        <f t="shared" si="83"/>
        <v>8180854</v>
      </c>
      <c r="O320" s="27"/>
      <c r="P320" s="12">
        <v>261349</v>
      </c>
      <c r="Q320" s="12">
        <v>1595</v>
      </c>
      <c r="R320" s="12">
        <f t="shared" si="84"/>
        <v>262944</v>
      </c>
      <c r="S320" s="27"/>
      <c r="T320" s="12">
        <v>1358689</v>
      </c>
      <c r="U320" s="12">
        <v>136522</v>
      </c>
      <c r="V320" s="12">
        <f t="shared" si="85"/>
        <v>1495211</v>
      </c>
      <c r="W320" s="27"/>
      <c r="X320" s="12">
        <v>484150</v>
      </c>
      <c r="Y320" s="277">
        <v>32132</v>
      </c>
      <c r="Z320" s="277">
        <f t="shared" si="86"/>
        <v>516282</v>
      </c>
      <c r="AA320" s="27"/>
      <c r="AB320" s="12"/>
      <c r="AC320" s="12"/>
      <c r="AD320" s="277"/>
      <c r="AU320" s="12"/>
    </row>
    <row r="321" spans="1:47" s="7" customFormat="1" ht="15" customHeight="1" outlineLevel="1">
      <c r="A321" s="1">
        <v>7803</v>
      </c>
      <c r="B321" s="10" t="s">
        <v>290</v>
      </c>
      <c r="C321" s="11">
        <v>1333700</v>
      </c>
      <c r="D321" s="12">
        <v>422800</v>
      </c>
      <c r="E321" s="12">
        <v>905300</v>
      </c>
      <c r="F321" s="12">
        <v>5600</v>
      </c>
      <c r="G321" s="27"/>
      <c r="H321" s="12">
        <v>166326</v>
      </c>
      <c r="I321" s="12">
        <v>13412</v>
      </c>
      <c r="J321" s="12">
        <f t="shared" si="82"/>
        <v>179738</v>
      </c>
      <c r="K321" s="27"/>
      <c r="L321" s="12">
        <v>7079968</v>
      </c>
      <c r="M321" s="12">
        <v>51912</v>
      </c>
      <c r="N321" s="12">
        <f t="shared" si="83"/>
        <v>7131880</v>
      </c>
      <c r="O321" s="27"/>
      <c r="P321" s="12">
        <v>267953</v>
      </c>
      <c r="Q321" s="12">
        <v>4023</v>
      </c>
      <c r="R321" s="12">
        <f t="shared" si="84"/>
        <v>271976</v>
      </c>
      <c r="S321" s="27"/>
      <c r="T321" s="12">
        <v>1486762</v>
      </c>
      <c r="U321" s="12">
        <v>148655</v>
      </c>
      <c r="V321" s="12">
        <f t="shared" si="85"/>
        <v>1635417</v>
      </c>
      <c r="W321" s="27"/>
      <c r="X321" s="12">
        <v>405440</v>
      </c>
      <c r="Y321" s="277">
        <v>37504</v>
      </c>
      <c r="Z321" s="277">
        <f t="shared" si="86"/>
        <v>442944</v>
      </c>
      <c r="AA321" s="27"/>
      <c r="AB321" s="12"/>
      <c r="AC321" s="12"/>
      <c r="AD321" s="277"/>
      <c r="AU321" s="12"/>
    </row>
    <row r="322" spans="1:47" s="7" customFormat="1" ht="15" customHeight="1" outlineLevel="1">
      <c r="A322" s="1">
        <v>7804</v>
      </c>
      <c r="B322" s="10" t="s">
        <v>291</v>
      </c>
      <c r="C322" s="11">
        <v>2103600</v>
      </c>
      <c r="D322" s="12">
        <v>911300</v>
      </c>
      <c r="E322" s="12">
        <v>1185000</v>
      </c>
      <c r="F322" s="12">
        <v>7300</v>
      </c>
      <c r="G322" s="27"/>
      <c r="H322" s="12">
        <v>216284</v>
      </c>
      <c r="I322" s="12">
        <v>15982</v>
      </c>
      <c r="J322" s="12">
        <f t="shared" si="82"/>
        <v>232266</v>
      </c>
      <c r="K322" s="27"/>
      <c r="L322" s="12">
        <v>8721627</v>
      </c>
      <c r="M322" s="12">
        <v>69825</v>
      </c>
      <c r="N322" s="12">
        <f t="shared" si="83"/>
        <v>8791452</v>
      </c>
      <c r="O322" s="27"/>
      <c r="P322" s="12">
        <v>461866</v>
      </c>
      <c r="Q322" s="12">
        <v>10728</v>
      </c>
      <c r="R322" s="12">
        <f t="shared" si="84"/>
        <v>472594</v>
      </c>
      <c r="S322" s="27"/>
      <c r="T322" s="12">
        <v>1385682</v>
      </c>
      <c r="U322" s="12">
        <v>138548</v>
      </c>
      <c r="V322" s="12">
        <f t="shared" si="85"/>
        <v>1524230</v>
      </c>
      <c r="W322" s="27"/>
      <c r="X322" s="12">
        <v>823550</v>
      </c>
      <c r="Y322" s="277">
        <v>76180</v>
      </c>
      <c r="Z322" s="277">
        <f t="shared" si="86"/>
        <v>899730</v>
      </c>
      <c r="AA322" s="27"/>
      <c r="AB322" s="12"/>
      <c r="AC322" s="12"/>
      <c r="AD322" s="277"/>
      <c r="AU322" s="12"/>
    </row>
    <row r="323" spans="1:47" s="7" customFormat="1" ht="15" customHeight="1" outlineLevel="1">
      <c r="A323" s="1">
        <v>7805</v>
      </c>
      <c r="B323" s="16" t="s">
        <v>292</v>
      </c>
      <c r="C323" s="11">
        <v>3236600</v>
      </c>
      <c r="D323" s="12">
        <v>63900</v>
      </c>
      <c r="E323" s="12">
        <v>3153100</v>
      </c>
      <c r="F323" s="12">
        <v>19600</v>
      </c>
      <c r="G323" s="27"/>
      <c r="H323" s="12">
        <v>281489</v>
      </c>
      <c r="I323" s="12">
        <v>23474</v>
      </c>
      <c r="J323" s="12">
        <f t="shared" si="82"/>
        <v>304963</v>
      </c>
      <c r="K323" s="27"/>
      <c r="L323" s="12">
        <v>42411893</v>
      </c>
      <c r="M323" s="12">
        <v>309934</v>
      </c>
      <c r="N323" s="12">
        <f t="shared" si="83"/>
        <v>42721827</v>
      </c>
      <c r="O323" s="27"/>
      <c r="P323" s="12">
        <v>3585470</v>
      </c>
      <c r="Q323" s="12">
        <v>86802</v>
      </c>
      <c r="R323" s="12">
        <f t="shared" si="84"/>
        <v>3672272</v>
      </c>
      <c r="S323" s="27"/>
      <c r="T323" s="12">
        <v>6234570</v>
      </c>
      <c r="U323" s="12">
        <v>625122</v>
      </c>
      <c r="V323" s="12">
        <f t="shared" si="85"/>
        <v>6859692</v>
      </c>
      <c r="W323" s="27"/>
      <c r="X323" s="12">
        <v>2170980</v>
      </c>
      <c r="Y323" s="277">
        <v>77872</v>
      </c>
      <c r="Z323" s="277">
        <f t="shared" si="86"/>
        <v>2248852</v>
      </c>
      <c r="AA323" s="27"/>
      <c r="AB323" s="12"/>
      <c r="AC323" s="12"/>
      <c r="AD323" s="277"/>
      <c r="AS323" s="17">
        <v>5468236862.2999992</v>
      </c>
      <c r="AU323" s="12"/>
    </row>
    <row r="324" spans="1:47" s="20" customFormat="1" ht="13.5" thickBot="1">
      <c r="A324" s="1">
        <v>7895</v>
      </c>
      <c r="B324" s="18"/>
      <c r="C324" s="19">
        <f t="shared" ref="C324:F324" si="102">SUM(C319:C323)</f>
        <v>9027900</v>
      </c>
      <c r="D324" s="19">
        <f t="shared" si="102"/>
        <v>2155100</v>
      </c>
      <c r="E324" s="19">
        <f t="shared" si="102"/>
        <v>6830500</v>
      </c>
      <c r="F324" s="19">
        <f t="shared" si="102"/>
        <v>42300</v>
      </c>
      <c r="G324" s="28"/>
      <c r="H324" s="19">
        <f t="shared" ref="H324:AB324" si="103">SUM(H319:H323)</f>
        <v>1033257</v>
      </c>
      <c r="I324" s="19">
        <f>SUM(I319:I323)</f>
        <v>82898</v>
      </c>
      <c r="J324" s="19">
        <f>SUM(J319:J323)</f>
        <v>1116155</v>
      </c>
      <c r="K324" s="28"/>
      <c r="L324" s="19">
        <f t="shared" si="103"/>
        <v>68117915</v>
      </c>
      <c r="M324" s="19">
        <f t="shared" si="103"/>
        <v>501648</v>
      </c>
      <c r="N324" s="19">
        <f t="shared" si="103"/>
        <v>68619563</v>
      </c>
      <c r="O324" s="28"/>
      <c r="P324" s="19">
        <f t="shared" si="103"/>
        <v>4627115</v>
      </c>
      <c r="Q324" s="19">
        <f>SUM(Q319:Q323)</f>
        <v>104489</v>
      </c>
      <c r="R324" s="19">
        <f>SUM(R319:R323)</f>
        <v>4731604</v>
      </c>
      <c r="S324" s="28"/>
      <c r="T324" s="19">
        <f t="shared" si="103"/>
        <v>13632890</v>
      </c>
      <c r="U324" s="19">
        <f>SUM(U319:U323)</f>
        <v>1365550</v>
      </c>
      <c r="V324" s="19">
        <f>SUM(V319:V323)</f>
        <v>14998440</v>
      </c>
      <c r="W324" s="28"/>
      <c r="X324" s="19">
        <f t="shared" si="103"/>
        <v>4061500</v>
      </c>
      <c r="Y324" s="278">
        <f>SUM(Y319:Y323)</f>
        <v>240096</v>
      </c>
      <c r="Z324" s="278">
        <f>SUM(Z319:Z323)</f>
        <v>4301596</v>
      </c>
      <c r="AA324" s="28"/>
      <c r="AB324" s="19">
        <f t="shared" si="103"/>
        <v>0</v>
      </c>
      <c r="AC324" s="19">
        <f t="shared" ref="AC324" si="104">SUM(AC319:AC323)</f>
        <v>0</v>
      </c>
      <c r="AD324" s="19">
        <f>SUM(AD319:AD323)</f>
        <v>0</v>
      </c>
      <c r="AS324" s="21">
        <v>2557800</v>
      </c>
      <c r="AU324" s="19">
        <f>SUM(AU319:AU323)</f>
        <v>0</v>
      </c>
    </row>
    <row r="325" spans="1:47" s="7" customFormat="1" ht="14.25" thickTop="1" thickBot="1">
      <c r="A325" s="1"/>
      <c r="B325" s="22" t="s">
        <v>293</v>
      </c>
      <c r="C325" s="23">
        <f t="shared" ref="C325:F325" si="105">C21+C36+C50+C62+C75+C87+C93+C103+C112+C123+C133+C146+C160+C168+C181+C201+C210+C220+C229+C235+C247+C248+C272+C285+C292+C305+C317+C324</f>
        <v>502816300</v>
      </c>
      <c r="D325" s="23">
        <f t="shared" si="105"/>
        <v>93251500</v>
      </c>
      <c r="E325" s="23">
        <f t="shared" si="105"/>
        <v>407007000</v>
      </c>
      <c r="F325" s="23">
        <f t="shared" si="105"/>
        <v>2557800</v>
      </c>
      <c r="G325" s="29"/>
      <c r="H325" s="23">
        <f t="shared" ref="H325:AB325" si="106">H21+H36+H50+H62+H75+H87+H93+H103+H112+H123+H133+H146+H160+H168+H181+H201+H210+H220+H229+H235+H247+H248+H272+H285+H292+H305+H317+H324</f>
        <v>59322351</v>
      </c>
      <c r="I325" s="23">
        <f>I21+I36+I50+I62+I75+I87+I93+I103+I112+I123+I133+I146+I160+I168+I181+I201+I210+I220+I229+I235+I247+I248+I272+I285+I292+I305+I317+I324</f>
        <v>4962731</v>
      </c>
      <c r="J325" s="23">
        <f>J21+J36+J50+J62+J75+J87+J93+J103+J112+J123+J133+J146+J160+J168+J181+J201+J210+J220+J229+J235+J247+J248+J272+J285+J292+J305+J317+J324</f>
        <v>64285082</v>
      </c>
      <c r="K325" s="29"/>
      <c r="L325" s="23">
        <f t="shared" si="106"/>
        <v>3826093508</v>
      </c>
      <c r="M325" s="23">
        <f t="shared" si="106"/>
        <v>29234942</v>
      </c>
      <c r="N325" s="23">
        <f t="shared" si="106"/>
        <v>3855328450</v>
      </c>
      <c r="O325" s="29"/>
      <c r="P325" s="23">
        <f t="shared" si="106"/>
        <v>311601583</v>
      </c>
      <c r="Q325" s="23">
        <f>Q21+Q36+Q50+Q62+Q75+Q87+Q93+Q103+Q112+Q123+Q133+Q146+Q160+Q168+Q181+Q201+Q210+Q220+Q229+Q235+Q247+Q248+Q272+Q285+Q292+Q305+Q317+Q324</f>
        <v>6835597</v>
      </c>
      <c r="R325" s="23">
        <f>R21+R36+R50+R62+R75+R87+R93+R103+R112+R123+R133+R146+R160+R168+R181+R201+R210+R220+R229+R235+R247+R248+R272+R285+R292+R305+R317+R324</f>
        <v>318437180</v>
      </c>
      <c r="S325" s="29"/>
      <c r="T325" s="23">
        <f t="shared" si="106"/>
        <v>586064625</v>
      </c>
      <c r="U325" s="23">
        <f>U21+U36+U50+U62+U75+U87+U93+U103+U112+U123+U133+U146+U160+U168+U181+U201+U210+U220+U229+U235+U247+U248+U272+U285+U292+U305+U317+U324</f>
        <v>58720074</v>
      </c>
      <c r="V325" s="23">
        <f>V21+V36+V50+V62+V75+V87+V93+V103+V112+V123+V133+V146+V160+V168+V181+V201+V210+V220+V229+V235+V247+V248+V272+V285+V292+V305+V317+V324</f>
        <v>644784699</v>
      </c>
      <c r="W325" s="29"/>
      <c r="X325" s="23">
        <f t="shared" si="106"/>
        <v>182328295</v>
      </c>
      <c r="Y325" s="23">
        <f t="shared" si="106"/>
        <v>10391501</v>
      </c>
      <c r="Z325" s="23">
        <f>Z21+Z36+Z50+Z62+Z75+Z87+Z93+Z103+Z112+Z123+Z133+Z146+Z160+Z168+Z181+Z201+Z210+Z220+Z229+Z235+Z247+Z248+Z272+Z285+Z292+Z305+Z317+Z324</f>
        <v>192719796</v>
      </c>
      <c r="AA325" s="29"/>
      <c r="AB325" s="23">
        <f t="shared" si="106"/>
        <v>2568001</v>
      </c>
      <c r="AC325" s="23">
        <f t="shared" ref="AC325" si="107">AC21+AC36+AC50+AC62+AC75+AC87+AC93+AC103+AC112+AC123+AC133+AC146+AC160+AC168+AC181+AC201+AC210+AC220+AC229+AC235+AC247+AC248+AC272+AC285+AC292+AC305+AC317+AC324</f>
        <v>207139</v>
      </c>
      <c r="AD325" s="23">
        <f>AD21+AD36+AD50+AD62+AD75+AD87+AD93+AD103+AD112+AD123+AD133+AD146+AD160+AD168+AD181+AD201+AD210+AD220+AD229+AD235+AD247+AD248+AD272+AD285+AD292+AD305+AD317+AD324</f>
        <v>2775140</v>
      </c>
      <c r="AS325" s="17">
        <f>+C325+H325+L325+P325+T325+X325+AB325-AS323-AS324</f>
        <v>0.70000076293945313</v>
      </c>
      <c r="AU325" s="23">
        <f>AU21+AU36+AU50+AU62+AU75+AU87+AU93+AU103+AU112+AU123+AU133+AU146+AU160+AU168+AU181+AU201+AU210+AU220+AU229+AU235+AU247+AU248+AU272+AU285+AU292+AU305+AU317+AU324</f>
        <v>0</v>
      </c>
    </row>
    <row r="326" spans="1:47" ht="13.5" thickTop="1"/>
    <row r="327" spans="1:47" s="30" customFormat="1" ht="33.75" customHeight="1">
      <c r="B327" s="282" t="s">
        <v>310</v>
      </c>
      <c r="C327" s="282"/>
      <c r="D327" s="282"/>
      <c r="E327" s="282"/>
      <c r="F327" s="282"/>
      <c r="G327" s="282"/>
      <c r="H327" s="282"/>
      <c r="I327" s="282"/>
      <c r="J327" s="282"/>
      <c r="K327" s="282"/>
    </row>
  </sheetData>
  <mergeCells count="1">
    <mergeCell ref="B327:K327"/>
  </mergeCells>
  <printOptions horizontalCentered="1"/>
  <pageMargins left="0.23622047244094491" right="0.23622047244094491" top="0.23622047244094491" bottom="0.59055118110236227" header="0.31496062992125984" footer="0.31496062992125984"/>
  <pageSetup paperSize="9" scale="88" fitToWidth="2" fitToHeight="0" pageOrder="overThenDown" orientation="landscape" r:id="rId1"/>
  <headerFooter>
    <oddFooter>Page &amp;P of &amp;N</oddFooter>
  </headerFooter>
  <colBreaks count="1" manualBreakCount="1">
    <brk id="11" max="3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B22" sqref="B22"/>
    </sheetView>
  </sheetViews>
  <sheetFormatPr defaultRowHeight="15"/>
  <cols>
    <col min="1" max="1" width="59.85546875" customWidth="1"/>
    <col min="2" max="2" width="15" customWidth="1"/>
    <col min="3" max="3" width="16.7109375" customWidth="1"/>
    <col min="4" max="4" width="19.42578125" customWidth="1"/>
    <col min="5" max="5" width="14.42578125" style="269" customWidth="1"/>
    <col min="6" max="6" width="17.7109375" style="269" customWidth="1"/>
    <col min="7" max="7" width="18.28515625" customWidth="1"/>
    <col min="8" max="8" width="14.42578125" customWidth="1"/>
    <col min="9" max="9" width="15.42578125" customWidth="1"/>
    <col min="10" max="10" width="14.28515625" hidden="1" customWidth="1"/>
    <col min="11" max="11" width="13.140625" hidden="1" customWidth="1"/>
    <col min="12" max="12" width="16" hidden="1" customWidth="1"/>
    <col min="13" max="13" width="12.42578125" hidden="1" customWidth="1"/>
    <col min="14" max="15" width="12.7109375" hidden="1" customWidth="1"/>
    <col min="16" max="16" width="14.28515625" hidden="1" customWidth="1"/>
    <col min="17" max="17" width="12.28515625" hidden="1" customWidth="1"/>
    <col min="18" max="18" width="12.7109375" hidden="1" customWidth="1"/>
    <col min="19" max="19" width="11.85546875" hidden="1" customWidth="1"/>
    <col min="20" max="21" width="14.140625" customWidth="1"/>
    <col min="22" max="22" width="16.7109375" customWidth="1"/>
  </cols>
  <sheetData>
    <row r="1" spans="1:19" ht="18.75">
      <c r="A1" s="188" t="s">
        <v>386</v>
      </c>
      <c r="B1" s="188"/>
      <c r="C1" s="188"/>
      <c r="D1" s="188"/>
      <c r="E1" s="189"/>
      <c r="F1" s="189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36" customHeight="1">
      <c r="A2" s="290" t="s">
        <v>387</v>
      </c>
      <c r="B2" s="292" t="s">
        <v>388</v>
      </c>
      <c r="C2" s="293"/>
      <c r="D2" s="294"/>
      <c r="E2" s="295" t="s">
        <v>428</v>
      </c>
      <c r="F2" s="296"/>
      <c r="G2" s="297"/>
      <c r="H2" s="298" t="s">
        <v>389</v>
      </c>
      <c r="I2" s="299"/>
      <c r="J2" s="283" t="s">
        <v>357</v>
      </c>
      <c r="K2" s="284"/>
      <c r="L2" s="284"/>
      <c r="M2" s="284"/>
      <c r="N2" s="284"/>
      <c r="O2" s="284"/>
      <c r="P2" s="285"/>
      <c r="Q2" s="286" t="s">
        <v>390</v>
      </c>
      <c r="R2" s="287"/>
      <c r="S2" s="287"/>
    </row>
    <row r="3" spans="1:19" ht="63">
      <c r="A3" s="291"/>
      <c r="B3" s="191" t="s">
        <v>391</v>
      </c>
      <c r="C3" s="192" t="s">
        <v>392</v>
      </c>
      <c r="D3" s="192" t="s">
        <v>393</v>
      </c>
      <c r="E3" s="193" t="s">
        <v>391</v>
      </c>
      <c r="F3" s="194" t="s">
        <v>427</v>
      </c>
      <c r="G3" s="194" t="s">
        <v>394</v>
      </c>
      <c r="H3" s="195" t="s">
        <v>395</v>
      </c>
      <c r="I3" s="194" t="s">
        <v>429</v>
      </c>
      <c r="J3" s="193" t="s">
        <v>396</v>
      </c>
      <c r="K3" s="196" t="s">
        <v>397</v>
      </c>
      <c r="L3" s="197" t="s">
        <v>398</v>
      </c>
      <c r="M3" s="193" t="s">
        <v>399</v>
      </c>
      <c r="N3" s="198" t="s">
        <v>400</v>
      </c>
      <c r="O3" s="199" t="s">
        <v>401</v>
      </c>
      <c r="P3" s="200" t="s">
        <v>402</v>
      </c>
      <c r="Q3" s="201" t="s">
        <v>391</v>
      </c>
      <c r="R3" s="202" t="s">
        <v>320</v>
      </c>
      <c r="S3" s="202" t="s">
        <v>403</v>
      </c>
    </row>
    <row r="4" spans="1:19" ht="15.75">
      <c r="A4" s="203" t="s">
        <v>404</v>
      </c>
      <c r="B4" s="204">
        <f>B5+B6+B7+B8+B9+B10</f>
        <v>882769</v>
      </c>
      <c r="C4" s="203"/>
      <c r="D4" s="204">
        <f>D5+D6+D7+D8+D9+D10</f>
        <v>103361923</v>
      </c>
      <c r="E4" s="205">
        <f>+E5+E6+E7+E8+E9+E10</f>
        <v>882769</v>
      </c>
      <c r="F4" s="206"/>
      <c r="G4" s="205">
        <f>+G5+G6+G7+G8+G9+G10</f>
        <v>103361923</v>
      </c>
      <c r="H4" s="205"/>
      <c r="I4" s="205"/>
      <c r="J4" s="205"/>
      <c r="K4" s="205"/>
      <c r="L4" s="205"/>
      <c r="M4" s="205"/>
      <c r="N4" s="205"/>
      <c r="O4" s="205"/>
      <c r="P4" s="205">
        <f>P5+P6+P7+P8+P9+P10</f>
        <v>75956991</v>
      </c>
      <c r="Q4" s="205"/>
      <c r="R4" s="207"/>
      <c r="S4" s="205"/>
    </row>
    <row r="5" spans="1:19" ht="31.5">
      <c r="A5" s="208" t="s">
        <v>405</v>
      </c>
      <c r="B5" s="209">
        <v>308</v>
      </c>
      <c r="C5" s="209">
        <v>624</v>
      </c>
      <c r="D5" s="209">
        <f>B5*C5</f>
        <v>192192</v>
      </c>
      <c r="E5" s="210">
        <v>308</v>
      </c>
      <c r="F5" s="211">
        <v>624</v>
      </c>
      <c r="G5" s="212">
        <f>+F5*E5</f>
        <v>192192</v>
      </c>
      <c r="H5" s="212">
        <f t="shared" ref="H5:H16" si="0">G5-D5</f>
        <v>0</v>
      </c>
      <c r="I5" s="213">
        <f t="shared" ref="I5:I16" si="1">G5/D5</f>
        <v>1</v>
      </c>
      <c r="J5" s="212">
        <v>388</v>
      </c>
      <c r="K5" s="212">
        <v>413</v>
      </c>
      <c r="L5" s="212">
        <f>ROUND(J5*K5/12*3,0)</f>
        <v>40061</v>
      </c>
      <c r="M5" s="212">
        <v>361</v>
      </c>
      <c r="N5" s="212">
        <v>471</v>
      </c>
      <c r="O5" s="212">
        <f>ROUND(M5*N5/12*9,0)</f>
        <v>127523</v>
      </c>
      <c r="P5" s="212">
        <f t="shared" ref="P5:P21" si="2">O5+L5</f>
        <v>167584</v>
      </c>
      <c r="Q5" s="214"/>
      <c r="R5" s="215">
        <f>C5/N5</f>
        <v>1.3248407643312101</v>
      </c>
      <c r="S5" s="212">
        <f>D5-P5</f>
        <v>24608</v>
      </c>
    </row>
    <row r="6" spans="1:19" ht="31.5">
      <c r="A6" s="208" t="s">
        <v>406</v>
      </c>
      <c r="B6" s="209">
        <v>195811</v>
      </c>
      <c r="C6" s="209">
        <v>321</v>
      </c>
      <c r="D6" s="209">
        <f>B6*C6</f>
        <v>62855331</v>
      </c>
      <c r="E6" s="210">
        <v>195811</v>
      </c>
      <c r="F6" s="211">
        <v>321</v>
      </c>
      <c r="G6" s="212">
        <f t="shared" ref="G6:G12" si="3">+F6*E6</f>
        <v>62855331</v>
      </c>
      <c r="H6" s="212">
        <f t="shared" si="0"/>
        <v>0</v>
      </c>
      <c r="I6" s="213">
        <f t="shared" si="1"/>
        <v>1</v>
      </c>
      <c r="J6" s="212">
        <v>198515</v>
      </c>
      <c r="K6" s="212">
        <v>212</v>
      </c>
      <c r="L6" s="212">
        <f t="shared" ref="L6:L12" si="4">ROUND(J6*K6/12*3,0)</f>
        <v>10521295</v>
      </c>
      <c r="M6" s="212">
        <v>196367</v>
      </c>
      <c r="N6" s="212">
        <v>242</v>
      </c>
      <c r="O6" s="212">
        <f t="shared" ref="O6:O16" si="5">ROUND(M6*N6/12*9,0)</f>
        <v>35640611</v>
      </c>
      <c r="P6" s="212">
        <f t="shared" si="2"/>
        <v>46161906</v>
      </c>
      <c r="Q6" s="214"/>
      <c r="R6" s="215">
        <f t="shared" ref="R6:R16" si="6">C6/N6</f>
        <v>1.3264462809917354</v>
      </c>
      <c r="S6" s="212">
        <f>D6-P6</f>
        <v>16693425</v>
      </c>
    </row>
    <row r="7" spans="1:19" ht="31.5">
      <c r="A7" s="208" t="s">
        <v>407</v>
      </c>
      <c r="B7" s="209">
        <v>7941</v>
      </c>
      <c r="C7" s="209">
        <v>63</v>
      </c>
      <c r="D7" s="209">
        <f t="shared" ref="D7:D12" si="7">B7*C7</f>
        <v>500283</v>
      </c>
      <c r="E7" s="210">
        <v>7941</v>
      </c>
      <c r="F7" s="211">
        <v>63</v>
      </c>
      <c r="G7" s="212">
        <f t="shared" si="3"/>
        <v>500283</v>
      </c>
      <c r="H7" s="212">
        <f t="shared" si="0"/>
        <v>0</v>
      </c>
      <c r="I7" s="213">
        <f t="shared" si="1"/>
        <v>1</v>
      </c>
      <c r="J7" s="212">
        <v>7617</v>
      </c>
      <c r="K7" s="212">
        <v>42</v>
      </c>
      <c r="L7" s="212">
        <f t="shared" si="4"/>
        <v>79979</v>
      </c>
      <c r="M7" s="212">
        <v>7826</v>
      </c>
      <c r="N7" s="212">
        <v>48</v>
      </c>
      <c r="O7" s="212">
        <f>ROUND(M7*N7/12*9,0)</f>
        <v>281736</v>
      </c>
      <c r="P7" s="212">
        <f t="shared" si="2"/>
        <v>361715</v>
      </c>
      <c r="Q7" s="214"/>
      <c r="R7" s="215">
        <f t="shared" si="6"/>
        <v>1.3125</v>
      </c>
      <c r="S7" s="212">
        <f t="shared" ref="S7:S16" si="8">D7-P7</f>
        <v>138568</v>
      </c>
    </row>
    <row r="8" spans="1:19" ht="31.5">
      <c r="A8" s="208" t="s">
        <v>408</v>
      </c>
      <c r="B8" s="209">
        <v>666529</v>
      </c>
      <c r="C8" s="209">
        <v>58</v>
      </c>
      <c r="D8" s="209">
        <f t="shared" si="7"/>
        <v>38658682</v>
      </c>
      <c r="E8" s="210">
        <v>666529</v>
      </c>
      <c r="F8" s="211">
        <v>58</v>
      </c>
      <c r="G8" s="212">
        <f t="shared" si="3"/>
        <v>38658682</v>
      </c>
      <c r="H8" s="212">
        <f t="shared" si="0"/>
        <v>0</v>
      </c>
      <c r="I8" s="213">
        <f t="shared" si="1"/>
        <v>1</v>
      </c>
      <c r="J8" s="212">
        <v>671497</v>
      </c>
      <c r="K8" s="212">
        <v>38</v>
      </c>
      <c r="L8" s="212">
        <f t="shared" si="4"/>
        <v>6379222</v>
      </c>
      <c r="M8" s="212">
        <v>666752</v>
      </c>
      <c r="N8" s="212">
        <v>44</v>
      </c>
      <c r="O8" s="212">
        <f t="shared" si="5"/>
        <v>22002816</v>
      </c>
      <c r="P8" s="212">
        <f t="shared" si="2"/>
        <v>28382038</v>
      </c>
      <c r="Q8" s="214"/>
      <c r="R8" s="215">
        <f t="shared" si="6"/>
        <v>1.3181818181818181</v>
      </c>
      <c r="S8" s="212">
        <f t="shared" si="8"/>
        <v>10276644</v>
      </c>
    </row>
    <row r="9" spans="1:19" ht="15.75">
      <c r="A9" s="208" t="s">
        <v>409</v>
      </c>
      <c r="B9" s="209">
        <v>1677</v>
      </c>
      <c r="C9" s="209">
        <v>332</v>
      </c>
      <c r="D9" s="209">
        <f t="shared" si="7"/>
        <v>556764</v>
      </c>
      <c r="E9" s="210">
        <v>1677</v>
      </c>
      <c r="F9" s="211">
        <v>332</v>
      </c>
      <c r="G9" s="212">
        <f t="shared" si="3"/>
        <v>556764</v>
      </c>
      <c r="H9" s="212">
        <f t="shared" si="0"/>
        <v>0</v>
      </c>
      <c r="I9" s="213">
        <f t="shared" si="1"/>
        <v>1</v>
      </c>
      <c r="J9" s="212">
        <v>1442</v>
      </c>
      <c r="K9" s="212">
        <v>220</v>
      </c>
      <c r="L9" s="212">
        <f t="shared" si="4"/>
        <v>79310</v>
      </c>
      <c r="M9" s="212">
        <v>1750</v>
      </c>
      <c r="N9" s="212">
        <v>250</v>
      </c>
      <c r="O9" s="212">
        <f t="shared" si="5"/>
        <v>328125</v>
      </c>
      <c r="P9" s="212">
        <f t="shared" si="2"/>
        <v>407435</v>
      </c>
      <c r="Q9" s="214"/>
      <c r="R9" s="215">
        <f t="shared" si="6"/>
        <v>1.3280000000000001</v>
      </c>
      <c r="S9" s="212">
        <f t="shared" si="8"/>
        <v>149329</v>
      </c>
    </row>
    <row r="10" spans="1:19" ht="31.5">
      <c r="A10" s="208" t="s">
        <v>410</v>
      </c>
      <c r="B10" s="209">
        <v>10503</v>
      </c>
      <c r="C10" s="209">
        <v>57</v>
      </c>
      <c r="D10" s="209">
        <f t="shared" si="7"/>
        <v>598671</v>
      </c>
      <c r="E10" s="210">
        <v>10503</v>
      </c>
      <c r="F10" s="211">
        <v>57</v>
      </c>
      <c r="G10" s="212">
        <f t="shared" si="3"/>
        <v>598671</v>
      </c>
      <c r="H10" s="212">
        <f t="shared" si="0"/>
        <v>0</v>
      </c>
      <c r="I10" s="213">
        <f t="shared" si="1"/>
        <v>1</v>
      </c>
      <c r="J10" s="212">
        <v>12039</v>
      </c>
      <c r="K10" s="212">
        <v>38</v>
      </c>
      <c r="L10" s="212">
        <f t="shared" si="4"/>
        <v>114371</v>
      </c>
      <c r="M10" s="212">
        <v>11223</v>
      </c>
      <c r="N10" s="212">
        <v>43</v>
      </c>
      <c r="O10" s="212">
        <f t="shared" si="5"/>
        <v>361942</v>
      </c>
      <c r="P10" s="212">
        <f t="shared" si="2"/>
        <v>476313</v>
      </c>
      <c r="Q10" s="214"/>
      <c r="R10" s="215">
        <f t="shared" si="6"/>
        <v>1.3255813953488371</v>
      </c>
      <c r="S10" s="212">
        <f t="shared" si="8"/>
        <v>122358</v>
      </c>
    </row>
    <row r="11" spans="1:19" ht="15.75">
      <c r="A11" s="203" t="s">
        <v>411</v>
      </c>
      <c r="B11" s="209">
        <v>17257</v>
      </c>
      <c r="C11" s="209">
        <v>2772</v>
      </c>
      <c r="D11" s="209">
        <f t="shared" si="7"/>
        <v>47836404</v>
      </c>
      <c r="E11" s="210">
        <v>17257</v>
      </c>
      <c r="F11" s="211">
        <v>2772</v>
      </c>
      <c r="G11" s="216">
        <f t="shared" si="3"/>
        <v>47836404</v>
      </c>
      <c r="H11" s="212">
        <f t="shared" si="0"/>
        <v>0</v>
      </c>
      <c r="I11" s="213">
        <f t="shared" si="1"/>
        <v>1</v>
      </c>
      <c r="J11" s="216">
        <v>18130</v>
      </c>
      <c r="K11" s="216">
        <v>1801</v>
      </c>
      <c r="L11" s="212">
        <f t="shared" si="4"/>
        <v>8163033</v>
      </c>
      <c r="M11" s="216">
        <v>16600</v>
      </c>
      <c r="N11" s="217">
        <v>2067</v>
      </c>
      <c r="O11" s="212">
        <f t="shared" si="5"/>
        <v>25734150</v>
      </c>
      <c r="P11" s="212">
        <f t="shared" si="2"/>
        <v>33897183</v>
      </c>
      <c r="Q11" s="214"/>
      <c r="R11" s="215">
        <f t="shared" si="6"/>
        <v>1.3410740203193032</v>
      </c>
      <c r="S11" s="212">
        <f t="shared" si="8"/>
        <v>13939221</v>
      </c>
    </row>
    <row r="12" spans="1:19" ht="15.75">
      <c r="A12" s="218" t="s">
        <v>412</v>
      </c>
      <c r="B12" s="219">
        <v>15661</v>
      </c>
      <c r="C12" s="219">
        <v>7903</v>
      </c>
      <c r="D12" s="209">
        <f t="shared" si="7"/>
        <v>123768883</v>
      </c>
      <c r="E12" s="210">
        <v>15661</v>
      </c>
      <c r="F12" s="220">
        <v>8238</v>
      </c>
      <c r="G12" s="216">
        <f t="shared" si="3"/>
        <v>129015318</v>
      </c>
      <c r="H12" s="221">
        <f t="shared" si="0"/>
        <v>5246435</v>
      </c>
      <c r="I12" s="222">
        <f t="shared" si="1"/>
        <v>1.0423889662153611</v>
      </c>
      <c r="J12" s="216">
        <v>15439</v>
      </c>
      <c r="K12" s="216">
        <v>5991</v>
      </c>
      <c r="L12" s="212">
        <f t="shared" si="4"/>
        <v>23123762</v>
      </c>
      <c r="M12" s="216">
        <v>15661</v>
      </c>
      <c r="N12" s="223">
        <v>7008</v>
      </c>
      <c r="O12" s="212">
        <f t="shared" si="5"/>
        <v>82314216</v>
      </c>
      <c r="P12" s="212">
        <f t="shared" si="2"/>
        <v>105437978</v>
      </c>
      <c r="Q12" s="214"/>
      <c r="R12" s="215">
        <f t="shared" si="6"/>
        <v>1.1277111872146119</v>
      </c>
      <c r="S12" s="212">
        <f t="shared" si="8"/>
        <v>18330905</v>
      </c>
    </row>
    <row r="13" spans="1:19" ht="31.5">
      <c r="A13" s="218" t="s">
        <v>413</v>
      </c>
      <c r="B13" s="219">
        <v>15661</v>
      </c>
      <c r="C13" s="224">
        <v>1125</v>
      </c>
      <c r="D13" s="209">
        <f>B13*C13</f>
        <v>17618625</v>
      </c>
      <c r="E13" s="225">
        <v>15661</v>
      </c>
      <c r="F13" s="226">
        <v>1125</v>
      </c>
      <c r="G13" s="221">
        <f>E13*F13</f>
        <v>17618625</v>
      </c>
      <c r="H13" s="227">
        <f t="shared" si="0"/>
        <v>0</v>
      </c>
      <c r="I13" s="228">
        <f t="shared" si="1"/>
        <v>1</v>
      </c>
      <c r="J13" s="216">
        <v>0</v>
      </c>
      <c r="K13" s="216">
        <v>0</v>
      </c>
      <c r="L13" s="216">
        <v>0</v>
      </c>
      <c r="M13" s="216">
        <v>15661</v>
      </c>
      <c r="N13" s="221">
        <v>1125</v>
      </c>
      <c r="O13" s="212">
        <f t="shared" si="5"/>
        <v>13213969</v>
      </c>
      <c r="P13" s="212">
        <f t="shared" si="2"/>
        <v>13213969</v>
      </c>
      <c r="Q13" s="214"/>
      <c r="R13" s="215">
        <f t="shared" si="6"/>
        <v>1</v>
      </c>
      <c r="S13" s="212">
        <f t="shared" si="8"/>
        <v>4404656</v>
      </c>
    </row>
    <row r="14" spans="1:19" ht="15.75">
      <c r="A14" s="229" t="s">
        <v>414</v>
      </c>
      <c r="B14" s="219">
        <v>26988</v>
      </c>
      <c r="C14" s="219">
        <v>302</v>
      </c>
      <c r="D14" s="209">
        <f t="shared" ref="D14:D16" si="9">B14*C14</f>
        <v>8150376</v>
      </c>
      <c r="E14" s="210">
        <v>26988</v>
      </c>
      <c r="F14" s="230">
        <v>331</v>
      </c>
      <c r="G14" s="216">
        <f t="shared" ref="G14:G19" si="10">+F14*E14</f>
        <v>8933028</v>
      </c>
      <c r="H14" s="221">
        <f t="shared" si="0"/>
        <v>782652</v>
      </c>
      <c r="I14" s="222">
        <f t="shared" si="1"/>
        <v>1.0960264900662251</v>
      </c>
      <c r="J14" s="216">
        <v>26451</v>
      </c>
      <c r="K14" s="216">
        <v>264</v>
      </c>
      <c r="L14" s="212">
        <f t="shared" ref="L14:L16" si="11">ROUND(J14*K14/12*3,0)</f>
        <v>1745766</v>
      </c>
      <c r="M14" s="216">
        <v>26988</v>
      </c>
      <c r="N14" s="221">
        <v>302</v>
      </c>
      <c r="O14" s="212">
        <f t="shared" si="5"/>
        <v>6112782</v>
      </c>
      <c r="P14" s="212">
        <f t="shared" si="2"/>
        <v>7858548</v>
      </c>
      <c r="Q14" s="214"/>
      <c r="R14" s="215">
        <f t="shared" si="6"/>
        <v>1</v>
      </c>
      <c r="S14" s="212">
        <f t="shared" si="8"/>
        <v>291828</v>
      </c>
    </row>
    <row r="15" spans="1:19" ht="15.75">
      <c r="A15" s="229" t="s">
        <v>415</v>
      </c>
      <c r="B15" s="219">
        <v>307</v>
      </c>
      <c r="C15" s="219">
        <v>13523</v>
      </c>
      <c r="D15" s="209">
        <f t="shared" si="9"/>
        <v>4151561</v>
      </c>
      <c r="E15" s="210">
        <v>307</v>
      </c>
      <c r="F15" s="230">
        <v>14864</v>
      </c>
      <c r="G15" s="216">
        <f t="shared" si="10"/>
        <v>4563248</v>
      </c>
      <c r="H15" s="221">
        <f t="shared" si="0"/>
        <v>411687</v>
      </c>
      <c r="I15" s="222">
        <f t="shared" si="1"/>
        <v>1.0991643866006064</v>
      </c>
      <c r="J15" s="216">
        <v>290</v>
      </c>
      <c r="K15" s="216">
        <v>11810</v>
      </c>
      <c r="L15" s="212">
        <f t="shared" si="11"/>
        <v>856225</v>
      </c>
      <c r="M15" s="216">
        <v>307</v>
      </c>
      <c r="N15" s="221">
        <v>13523</v>
      </c>
      <c r="O15" s="212">
        <f t="shared" si="5"/>
        <v>3113671</v>
      </c>
      <c r="P15" s="212">
        <f t="shared" si="2"/>
        <v>3969896</v>
      </c>
      <c r="Q15" s="214"/>
      <c r="R15" s="215">
        <f t="shared" si="6"/>
        <v>1</v>
      </c>
      <c r="S15" s="212">
        <f t="shared" si="8"/>
        <v>181665</v>
      </c>
    </row>
    <row r="16" spans="1:19" ht="31.5">
      <c r="A16" s="231" t="s">
        <v>416</v>
      </c>
      <c r="B16" s="232">
        <v>251</v>
      </c>
      <c r="C16" s="232">
        <v>18661</v>
      </c>
      <c r="D16" s="209">
        <f t="shared" si="9"/>
        <v>4683911</v>
      </c>
      <c r="E16" s="210">
        <v>251</v>
      </c>
      <c r="F16" s="230">
        <v>20234</v>
      </c>
      <c r="G16" s="212">
        <f t="shared" si="10"/>
        <v>5078734</v>
      </c>
      <c r="H16" s="221">
        <f t="shared" si="0"/>
        <v>394823</v>
      </c>
      <c r="I16" s="222">
        <f t="shared" si="1"/>
        <v>1.0842934462247469</v>
      </c>
      <c r="J16" s="212">
        <v>241</v>
      </c>
      <c r="K16" s="212">
        <v>16200</v>
      </c>
      <c r="L16" s="212">
        <f t="shared" si="11"/>
        <v>976050</v>
      </c>
      <c r="M16" s="212">
        <v>251</v>
      </c>
      <c r="N16" s="221">
        <v>18661</v>
      </c>
      <c r="O16" s="212">
        <f t="shared" si="5"/>
        <v>3512933</v>
      </c>
      <c r="P16" s="212">
        <f t="shared" si="2"/>
        <v>4488983</v>
      </c>
      <c r="Q16" s="214"/>
      <c r="R16" s="215">
        <f t="shared" si="6"/>
        <v>1</v>
      </c>
      <c r="S16" s="212">
        <f t="shared" si="8"/>
        <v>194928</v>
      </c>
    </row>
    <row r="17" spans="1:23" ht="28.5">
      <c r="A17" s="231" t="s">
        <v>417</v>
      </c>
      <c r="B17" s="233"/>
      <c r="C17" s="234"/>
      <c r="D17" s="235">
        <f>D18+D19</f>
        <v>310000</v>
      </c>
      <c r="E17" s="221">
        <v>0</v>
      </c>
      <c r="F17" s="226"/>
      <c r="G17" s="236">
        <f>G18+G19</f>
        <v>310000</v>
      </c>
      <c r="H17" s="236"/>
      <c r="I17" s="237"/>
      <c r="J17" s="236"/>
      <c r="K17" s="212"/>
      <c r="L17" s="236">
        <f>L18+L19</f>
        <v>77500</v>
      </c>
      <c r="M17" s="212"/>
      <c r="N17" s="221"/>
      <c r="O17" s="227">
        <f>O18+O19</f>
        <v>232500</v>
      </c>
      <c r="P17" s="236">
        <f t="shared" si="2"/>
        <v>310000</v>
      </c>
      <c r="Q17" s="214"/>
      <c r="R17" s="215"/>
      <c r="S17" s="212">
        <f>D17-P17</f>
        <v>0</v>
      </c>
    </row>
    <row r="18" spans="1:23" ht="15.75">
      <c r="A18" s="238" t="s">
        <v>418</v>
      </c>
      <c r="B18" s="239">
        <v>26</v>
      </c>
      <c r="C18" s="239">
        <v>10000</v>
      </c>
      <c r="D18" s="209">
        <f t="shared" ref="D18:D19" si="12">B18*C18</f>
        <v>260000</v>
      </c>
      <c r="E18" s="223">
        <v>26</v>
      </c>
      <c r="F18" s="226">
        <v>10000</v>
      </c>
      <c r="G18" s="217">
        <f t="shared" si="10"/>
        <v>260000</v>
      </c>
      <c r="H18" s="217">
        <f>G18-D18</f>
        <v>0</v>
      </c>
      <c r="I18" s="240">
        <f>G18/D18</f>
        <v>1</v>
      </c>
      <c r="J18" s="217">
        <v>26</v>
      </c>
      <c r="K18" s="217">
        <v>10000</v>
      </c>
      <c r="L18" s="212">
        <f t="shared" ref="L18:L19" si="13">ROUND(J18*K18/12*3,0)</f>
        <v>65000</v>
      </c>
      <c r="M18" s="217">
        <v>26</v>
      </c>
      <c r="N18" s="223">
        <v>10000</v>
      </c>
      <c r="O18" s="212">
        <f t="shared" ref="O18:O19" si="14">ROUND(M18*N18/12*9,0)</f>
        <v>195000</v>
      </c>
      <c r="P18" s="212">
        <f t="shared" si="2"/>
        <v>260000</v>
      </c>
      <c r="Q18" s="214"/>
      <c r="R18" s="215">
        <f t="shared" ref="R18:R19" si="15">C18/N18</f>
        <v>1</v>
      </c>
      <c r="S18" s="212">
        <f t="shared" ref="S18:S22" si="16">D18-P18</f>
        <v>0</v>
      </c>
    </row>
    <row r="19" spans="1:23" ht="15.75">
      <c r="A19" s="238" t="s">
        <v>419</v>
      </c>
      <c r="B19" s="239">
        <v>1</v>
      </c>
      <c r="C19" s="239">
        <v>50000</v>
      </c>
      <c r="D19" s="209">
        <f t="shared" si="12"/>
        <v>50000</v>
      </c>
      <c r="E19" s="223">
        <v>1</v>
      </c>
      <c r="F19" s="226">
        <v>50000</v>
      </c>
      <c r="G19" s="217">
        <f t="shared" si="10"/>
        <v>50000</v>
      </c>
      <c r="H19" s="217">
        <f>G19-D19</f>
        <v>0</v>
      </c>
      <c r="I19" s="240">
        <f>G19/D19</f>
        <v>1</v>
      </c>
      <c r="J19" s="217">
        <v>1</v>
      </c>
      <c r="K19" s="217">
        <v>50000</v>
      </c>
      <c r="L19" s="212">
        <f t="shared" si="13"/>
        <v>12500</v>
      </c>
      <c r="M19" s="217">
        <v>1</v>
      </c>
      <c r="N19" s="223">
        <v>50000</v>
      </c>
      <c r="O19" s="212">
        <f t="shared" si="14"/>
        <v>37500</v>
      </c>
      <c r="P19" s="212">
        <f t="shared" si="2"/>
        <v>50000</v>
      </c>
      <c r="Q19" s="214"/>
      <c r="R19" s="215">
        <f t="shared" si="15"/>
        <v>1</v>
      </c>
      <c r="S19" s="212">
        <f t="shared" si="16"/>
        <v>0</v>
      </c>
    </row>
    <row r="20" spans="1:23" ht="31.5">
      <c r="A20" s="241" t="s">
        <v>420</v>
      </c>
      <c r="B20" s="242"/>
      <c r="C20" s="242"/>
      <c r="D20" s="243">
        <f>D21+D22</f>
        <v>1719900</v>
      </c>
      <c r="E20" s="244"/>
      <c r="F20" s="245"/>
      <c r="G20" s="236">
        <f>SUM(G21+G22)</f>
        <v>1719900</v>
      </c>
      <c r="H20" s="246"/>
      <c r="I20" s="247"/>
      <c r="J20" s="246"/>
      <c r="K20" s="248"/>
      <c r="L20" s="246">
        <f>L21+L22</f>
        <v>327600</v>
      </c>
      <c r="M20" s="249"/>
      <c r="N20" s="250"/>
      <c r="O20" s="251">
        <f>O21+O22</f>
        <v>1289925</v>
      </c>
      <c r="P20" s="236">
        <f>O20+L20</f>
        <v>1617525</v>
      </c>
      <c r="Q20" s="214"/>
      <c r="R20" s="215"/>
      <c r="S20" s="212">
        <f t="shared" si="16"/>
        <v>102375</v>
      </c>
    </row>
    <row r="21" spans="1:23" ht="31.5">
      <c r="A21" s="252" t="s">
        <v>421</v>
      </c>
      <c r="B21" s="253">
        <v>105</v>
      </c>
      <c r="C21" s="254">
        <v>4200</v>
      </c>
      <c r="D21" s="209">
        <f t="shared" ref="D21:D22" si="17">B21*C21</f>
        <v>441000</v>
      </c>
      <c r="E21" s="226">
        <v>105</v>
      </c>
      <c r="F21" s="255">
        <v>4200</v>
      </c>
      <c r="G21" s="212">
        <f>SUM(E21*F21)</f>
        <v>441000</v>
      </c>
      <c r="H21" s="212">
        <f>G21-D21</f>
        <v>0</v>
      </c>
      <c r="I21" s="240">
        <f>G21/D21</f>
        <v>1</v>
      </c>
      <c r="J21" s="212">
        <v>80</v>
      </c>
      <c r="K21" s="226">
        <v>4200</v>
      </c>
      <c r="L21" s="212">
        <f t="shared" ref="L21:L22" si="18">ROUND(J21*K21/12*3,0)</f>
        <v>84000</v>
      </c>
      <c r="M21" s="226">
        <v>105</v>
      </c>
      <c r="N21" s="221">
        <v>4200</v>
      </c>
      <c r="O21" s="212">
        <f t="shared" ref="O21:O22" si="19">ROUND(M21*N21/12*9,0)</f>
        <v>330750</v>
      </c>
      <c r="P21" s="212">
        <f t="shared" si="2"/>
        <v>414750</v>
      </c>
      <c r="Q21" s="214"/>
      <c r="R21" s="215">
        <f t="shared" ref="R21:R22" si="20">C21/N21</f>
        <v>1</v>
      </c>
      <c r="S21" s="212">
        <f t="shared" si="16"/>
        <v>26250</v>
      </c>
    </row>
    <row r="22" spans="1:23" ht="31.5">
      <c r="A22" s="256" t="s">
        <v>422</v>
      </c>
      <c r="B22" s="253">
        <v>105</v>
      </c>
      <c r="C22" s="254">
        <v>12180</v>
      </c>
      <c r="D22" s="209">
        <f t="shared" si="17"/>
        <v>1278900</v>
      </c>
      <c r="E22" s="226">
        <v>105</v>
      </c>
      <c r="F22" s="255">
        <v>12180</v>
      </c>
      <c r="G22" s="212">
        <f>SUM(E22*F22)</f>
        <v>1278900</v>
      </c>
      <c r="H22" s="212">
        <f>G22-D22</f>
        <v>0</v>
      </c>
      <c r="I22" s="240">
        <f>G22/D22</f>
        <v>1</v>
      </c>
      <c r="J22" s="212">
        <v>80</v>
      </c>
      <c r="K22" s="226">
        <v>12180</v>
      </c>
      <c r="L22" s="212">
        <f t="shared" si="18"/>
        <v>243600</v>
      </c>
      <c r="M22" s="226">
        <v>105</v>
      </c>
      <c r="N22" s="221">
        <v>12180</v>
      </c>
      <c r="O22" s="212">
        <f t="shared" si="19"/>
        <v>959175</v>
      </c>
      <c r="P22" s="212">
        <f>O22+L22</f>
        <v>1202775</v>
      </c>
      <c r="Q22" s="214"/>
      <c r="R22" s="215">
        <f t="shared" si="20"/>
        <v>1</v>
      </c>
      <c r="S22" s="212">
        <f t="shared" si="16"/>
        <v>76125</v>
      </c>
    </row>
    <row r="23" spans="1:23" ht="15.75">
      <c r="A23" s="257" t="s">
        <v>423</v>
      </c>
      <c r="B23" s="258"/>
      <c r="C23" s="258"/>
      <c r="D23" s="259">
        <f>D22+D21+D19+D18+D16+D15+D14+D13+D12+D11+D10+D9+D8+D7+D6+D5</f>
        <v>311601583</v>
      </c>
      <c r="E23" s="288"/>
      <c r="F23" s="289"/>
      <c r="G23" s="260">
        <f>G20+G17+G16+G15+G14+G13+G12+G11+G10+G9+G8+G7+G6+G5</f>
        <v>318437180</v>
      </c>
      <c r="H23" s="261">
        <f>H22+H21+H19+H18+H16+H15+H14+H13+H12+H11+H10+H9+H8+H7+H6+H5</f>
        <v>6835597</v>
      </c>
      <c r="I23" s="261"/>
      <c r="P23" s="262">
        <f>P5+P6+P7+P8+P9+P10+P11+P12+P13+P14+P15+P16+P18+P19+P21+P22</f>
        <v>246751073</v>
      </c>
      <c r="S23" s="263">
        <f>S22+S21+S19+S18+S16+S15+S14+S13+S12+S11+S10+S9+S8+S7+S6+S5</f>
        <v>64850510</v>
      </c>
    </row>
    <row r="24" spans="1:23" ht="15.75" hidden="1">
      <c r="A24" s="264"/>
      <c r="B24" s="264"/>
      <c r="C24" s="264"/>
      <c r="D24" s="264"/>
      <c r="E24" s="265" t="s">
        <v>424</v>
      </c>
      <c r="F24" s="266"/>
      <c r="G24" s="267"/>
      <c r="H24" s="267"/>
      <c r="I24" s="267"/>
    </row>
    <row r="25" spans="1:23" hidden="1">
      <c r="A25" s="268"/>
      <c r="B25" s="268"/>
      <c r="C25" s="268"/>
      <c r="D25" s="268"/>
      <c r="G25" s="270"/>
      <c r="H25" s="270"/>
      <c r="I25" s="270"/>
      <c r="W25" t="e">
        <f>+#REF!/1.192</f>
        <v>#REF!</v>
      </c>
    </row>
    <row r="26" spans="1:23" ht="15.75" hidden="1">
      <c r="A26" s="271" t="s">
        <v>425</v>
      </c>
      <c r="B26" s="268"/>
      <c r="C26" s="268"/>
      <c r="D26" s="263">
        <v>311601583</v>
      </c>
      <c r="G26" s="263">
        <v>318437180</v>
      </c>
      <c r="H26" s="268"/>
      <c r="I26" s="268"/>
    </row>
    <row r="27" spans="1:23" ht="15.75" hidden="1">
      <c r="A27" s="271" t="s">
        <v>426</v>
      </c>
      <c r="D27" s="272">
        <v>246751376</v>
      </c>
      <c r="G27" s="268"/>
      <c r="H27" s="268"/>
      <c r="I27" s="268"/>
      <c r="M27" s="268"/>
    </row>
    <row r="28" spans="1:23" ht="15.75" hidden="1">
      <c r="B28" s="271"/>
      <c r="C28" s="271"/>
      <c r="D28" s="271"/>
      <c r="E28" s="273"/>
      <c r="F28" s="273"/>
      <c r="G28" s="274"/>
      <c r="H28" s="274"/>
      <c r="I28" s="274"/>
    </row>
    <row r="29" spans="1:23" hidden="1">
      <c r="D29" s="268">
        <f>D26-D27</f>
        <v>64850207</v>
      </c>
      <c r="G29" s="275"/>
      <c r="H29" s="275"/>
      <c r="I29" s="275"/>
    </row>
    <row r="30" spans="1:23" ht="15.75">
      <c r="C30" s="268"/>
      <c r="D30" s="268"/>
      <c r="G30" s="274"/>
      <c r="H30" s="274"/>
      <c r="I30" s="274"/>
    </row>
    <row r="31" spans="1:23">
      <c r="B31" s="268"/>
      <c r="D31" s="268"/>
    </row>
    <row r="32" spans="1:23">
      <c r="G32" s="268"/>
      <c r="H32" s="268"/>
      <c r="I32" s="268"/>
    </row>
    <row r="33" spans="7:9">
      <c r="G33" s="268"/>
      <c r="H33" s="268"/>
      <c r="I33" s="268"/>
    </row>
    <row r="35" spans="7:9" ht="15.75">
      <c r="G35" s="274"/>
      <c r="H35" s="274"/>
      <c r="I35" s="274"/>
    </row>
    <row r="36" spans="7:9">
      <c r="G36" s="268"/>
      <c r="H36" s="268"/>
      <c r="I36" s="268"/>
    </row>
    <row r="37" spans="7:9">
      <c r="G37" s="268"/>
      <c r="H37" s="268"/>
      <c r="I37" s="268"/>
    </row>
  </sheetData>
  <mergeCells count="7">
    <mergeCell ref="J2:P2"/>
    <mergeCell ref="Q2:S2"/>
    <mergeCell ref="E23:F23"/>
    <mergeCell ref="A2:A3"/>
    <mergeCell ref="B2:D2"/>
    <mergeCell ref="E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2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F328" sqref="AF328:AH328"/>
    </sheetView>
  </sheetViews>
  <sheetFormatPr defaultColWidth="9.140625" defaultRowHeight="15.75"/>
  <cols>
    <col min="1" max="1" width="5.85546875" style="31" customWidth="1"/>
    <col min="2" max="2" width="9.28515625" style="31" customWidth="1"/>
    <col min="3" max="3" width="30" style="32" customWidth="1"/>
    <col min="4" max="4" width="16.7109375" style="31" customWidth="1"/>
    <col min="5" max="5" width="19.42578125" style="31" customWidth="1"/>
    <col min="6" max="6" width="18.5703125" style="31" customWidth="1"/>
    <col min="7" max="7" width="17.5703125" style="31" customWidth="1"/>
    <col min="8" max="8" width="14.28515625" style="31" customWidth="1"/>
    <col min="9" max="9" width="14.42578125" style="31" customWidth="1"/>
    <col min="10" max="10" width="18.5703125" style="31" customWidth="1"/>
    <col min="11" max="11" width="14" style="31" customWidth="1"/>
    <col min="12" max="12" width="17.7109375" style="31" customWidth="1"/>
    <col min="13" max="13" width="18.5703125" style="31" customWidth="1"/>
    <col min="14" max="14" width="16.7109375" style="31" customWidth="1"/>
    <col min="15" max="15" width="13.85546875" style="31" customWidth="1"/>
    <col min="16" max="16" width="17.7109375" style="33" customWidth="1"/>
    <col min="17" max="17" width="21.28515625" style="33" customWidth="1"/>
    <col min="18" max="18" width="13.5703125" style="31" customWidth="1"/>
    <col min="19" max="19" width="12.85546875" style="31" customWidth="1"/>
    <col min="20" max="20" width="11.140625" style="31" customWidth="1"/>
    <col min="21" max="21" width="11.85546875" style="31" customWidth="1"/>
    <col min="22" max="22" width="15.5703125" style="31" customWidth="1"/>
    <col min="23" max="23" width="11" style="31" customWidth="1"/>
    <col min="24" max="24" width="18" style="31" customWidth="1"/>
    <col min="25" max="25" width="13.5703125" style="31" customWidth="1"/>
    <col min="26" max="26" width="11.140625" style="31" customWidth="1"/>
    <col min="27" max="27" width="12.42578125" style="31" customWidth="1"/>
    <col min="28" max="28" width="13.28515625" style="31" customWidth="1"/>
    <col min="29" max="30" width="16.28515625" style="31" customWidth="1"/>
    <col min="31" max="31" width="16.5703125" style="34" customWidth="1"/>
    <col min="32" max="32" width="16.28515625" style="34" hidden="1" customWidth="1"/>
    <col min="33" max="33" width="17.7109375" style="31" hidden="1" customWidth="1"/>
    <col min="34" max="34" width="16.140625" style="31" hidden="1" customWidth="1"/>
    <col min="35" max="35" width="16.140625" style="31" customWidth="1"/>
    <col min="36" max="36" width="16.140625" style="33" customWidth="1"/>
    <col min="37" max="37" width="17.42578125" style="31" hidden="1" customWidth="1"/>
    <col min="38" max="38" width="21.5703125" style="31" hidden="1" customWidth="1"/>
    <col min="39" max="39" width="15.42578125" style="34" hidden="1" customWidth="1"/>
    <col min="40" max="40" width="17.42578125" style="31" hidden="1" customWidth="1"/>
    <col min="41" max="41" width="13.140625" style="31" hidden="1" customWidth="1"/>
    <col min="42" max="42" width="17.85546875" style="31" hidden="1" customWidth="1"/>
    <col min="43" max="43" width="17" style="31" hidden="1" customWidth="1"/>
    <col min="44" max="44" width="18.5703125" style="31" hidden="1" customWidth="1"/>
    <col min="45" max="45" width="17.140625" style="31" hidden="1" customWidth="1"/>
    <col min="46" max="134" width="9.140625" style="31"/>
    <col min="135" max="135" width="19.42578125" style="31" customWidth="1"/>
    <col min="136" max="136" width="14.7109375" style="31" customWidth="1"/>
    <col min="137" max="137" width="11.140625" style="31" customWidth="1"/>
    <col min="138" max="138" width="16.140625" style="31" customWidth="1"/>
    <col min="139" max="139" width="11.140625" style="31" customWidth="1"/>
    <col min="140" max="140" width="16.140625" style="31" customWidth="1"/>
    <col min="141" max="141" width="11.140625" style="31" customWidth="1"/>
    <col min="142" max="142" width="14.5703125" style="31" customWidth="1"/>
    <col min="143" max="143" width="11.140625" style="31" customWidth="1"/>
    <col min="144" max="144" width="6.85546875" style="31" bestFit="1" customWidth="1"/>
    <col min="145" max="145" width="10.140625" style="31" bestFit="1" customWidth="1"/>
    <col min="146" max="146" width="7.42578125" style="31" customWidth="1"/>
    <col min="147" max="147" width="10.140625" style="31" bestFit="1" customWidth="1"/>
    <col min="148" max="148" width="6.85546875" style="31" bestFit="1" customWidth="1"/>
    <col min="149" max="149" width="9.28515625" style="31" customWidth="1"/>
    <col min="150" max="150" width="6.85546875" style="31" bestFit="1" customWidth="1"/>
    <col min="151" max="151" width="9.28515625" style="31" customWidth="1"/>
    <col min="152" max="152" width="11.140625" style="31" bestFit="1" customWidth="1"/>
    <col min="153" max="153" width="13.85546875" style="31" bestFit="1" customWidth="1"/>
    <col min="154" max="154" width="11.140625" style="31" customWidth="1"/>
    <col min="155" max="155" width="6.85546875" style="31" customWidth="1"/>
    <col min="156" max="156" width="9.140625" style="31"/>
    <col min="157" max="157" width="11.85546875" style="31" customWidth="1"/>
    <col min="158" max="158" width="12.140625" style="31" customWidth="1"/>
    <col min="159" max="159" width="15.7109375" style="31" customWidth="1"/>
    <col min="160" max="160" width="13.42578125" style="31" customWidth="1"/>
    <col min="161" max="161" width="11.7109375" style="31" customWidth="1"/>
    <col min="162" max="162" width="10.7109375" style="31" customWidth="1"/>
    <col min="163" max="168" width="9.140625" style="31"/>
    <col min="169" max="169" width="10.5703125" style="31" customWidth="1"/>
    <col min="170" max="170" width="10.7109375" style="31" customWidth="1"/>
    <col min="171" max="171" width="9.85546875" style="31" customWidth="1"/>
    <col min="172" max="172" width="9.140625" style="31"/>
    <col min="173" max="173" width="11.7109375" style="31" customWidth="1"/>
    <col min="174" max="174" width="12" style="31" customWidth="1"/>
    <col min="175" max="390" width="9.140625" style="31"/>
    <col min="391" max="391" width="19.42578125" style="31" customWidth="1"/>
    <col min="392" max="392" width="14.7109375" style="31" customWidth="1"/>
    <col min="393" max="393" width="11.140625" style="31" customWidth="1"/>
    <col min="394" max="394" width="16.140625" style="31" customWidth="1"/>
    <col min="395" max="395" width="11.140625" style="31" customWidth="1"/>
    <col min="396" max="396" width="16.140625" style="31" customWidth="1"/>
    <col min="397" max="397" width="11.140625" style="31" customWidth="1"/>
    <col min="398" max="398" width="14.5703125" style="31" customWidth="1"/>
    <col min="399" max="399" width="11.140625" style="31" customWidth="1"/>
    <col min="400" max="400" width="6.85546875" style="31" bestFit="1" customWidth="1"/>
    <col min="401" max="401" width="10.140625" style="31" bestFit="1" customWidth="1"/>
    <col min="402" max="402" width="7.42578125" style="31" customWidth="1"/>
    <col min="403" max="403" width="10.140625" style="31" bestFit="1" customWidth="1"/>
    <col min="404" max="404" width="6.85546875" style="31" bestFit="1" customWidth="1"/>
    <col min="405" max="405" width="9.28515625" style="31" customWidth="1"/>
    <col min="406" max="406" width="6.85546875" style="31" bestFit="1" customWidth="1"/>
    <col min="407" max="407" width="9.28515625" style="31" customWidth="1"/>
    <col min="408" max="408" width="11.140625" style="31" bestFit="1" customWidth="1"/>
    <col min="409" max="409" width="13.85546875" style="31" bestFit="1" customWidth="1"/>
    <col min="410" max="410" width="11.140625" style="31" customWidth="1"/>
    <col min="411" max="411" width="6.85546875" style="31" customWidth="1"/>
    <col min="412" max="412" width="9.140625" style="31"/>
    <col min="413" max="413" width="11.85546875" style="31" customWidth="1"/>
    <col min="414" max="414" width="12.140625" style="31" customWidth="1"/>
    <col min="415" max="415" width="15.7109375" style="31" customWidth="1"/>
    <col min="416" max="416" width="13.42578125" style="31" customWidth="1"/>
    <col min="417" max="417" width="11.7109375" style="31" customWidth="1"/>
    <col min="418" max="418" width="10.7109375" style="31" customWidth="1"/>
    <col min="419" max="424" width="9.140625" style="31"/>
    <col min="425" max="425" width="10.5703125" style="31" customWidth="1"/>
    <col min="426" max="426" width="10.7109375" style="31" customWidth="1"/>
    <col min="427" max="427" width="9.85546875" style="31" customWidth="1"/>
    <col min="428" max="428" width="9.140625" style="31"/>
    <col min="429" max="429" width="11.7109375" style="31" customWidth="1"/>
    <col min="430" max="430" width="12" style="31" customWidth="1"/>
    <col min="431" max="646" width="9.140625" style="31"/>
    <col min="647" max="647" width="19.42578125" style="31" customWidth="1"/>
    <col min="648" max="648" width="14.7109375" style="31" customWidth="1"/>
    <col min="649" max="649" width="11.140625" style="31" customWidth="1"/>
    <col min="650" max="650" width="16.140625" style="31" customWidth="1"/>
    <col min="651" max="651" width="11.140625" style="31" customWidth="1"/>
    <col min="652" max="652" width="16.140625" style="31" customWidth="1"/>
    <col min="653" max="653" width="11.140625" style="31" customWidth="1"/>
    <col min="654" max="654" width="14.5703125" style="31" customWidth="1"/>
    <col min="655" max="655" width="11.140625" style="31" customWidth="1"/>
    <col min="656" max="656" width="6.85546875" style="31" bestFit="1" customWidth="1"/>
    <col min="657" max="657" width="10.140625" style="31" bestFit="1" customWidth="1"/>
    <col min="658" max="658" width="7.42578125" style="31" customWidth="1"/>
    <col min="659" max="659" width="10.140625" style="31" bestFit="1" customWidth="1"/>
    <col min="660" max="660" width="6.85546875" style="31" bestFit="1" customWidth="1"/>
    <col min="661" max="661" width="9.28515625" style="31" customWidth="1"/>
    <col min="662" max="662" width="6.85546875" style="31" bestFit="1" customWidth="1"/>
    <col min="663" max="663" width="9.28515625" style="31" customWidth="1"/>
    <col min="664" max="664" width="11.140625" style="31" bestFit="1" customWidth="1"/>
    <col min="665" max="665" width="13.85546875" style="31" bestFit="1" customWidth="1"/>
    <col min="666" max="666" width="11.140625" style="31" customWidth="1"/>
    <col min="667" max="667" width="6.85546875" style="31" customWidth="1"/>
    <col min="668" max="668" width="9.140625" style="31"/>
    <col min="669" max="669" width="11.85546875" style="31" customWidth="1"/>
    <col min="670" max="670" width="12.140625" style="31" customWidth="1"/>
    <col min="671" max="671" width="15.7109375" style="31" customWidth="1"/>
    <col min="672" max="672" width="13.42578125" style="31" customWidth="1"/>
    <col min="673" max="673" width="11.7109375" style="31" customWidth="1"/>
    <col min="674" max="674" width="10.7109375" style="31" customWidth="1"/>
    <col min="675" max="680" width="9.140625" style="31"/>
    <col min="681" max="681" width="10.5703125" style="31" customWidth="1"/>
    <col min="682" max="682" width="10.7109375" style="31" customWidth="1"/>
    <col min="683" max="683" width="9.85546875" style="31" customWidth="1"/>
    <col min="684" max="684" width="9.140625" style="31"/>
    <col min="685" max="685" width="11.7109375" style="31" customWidth="1"/>
    <col min="686" max="686" width="12" style="31" customWidth="1"/>
    <col min="687" max="902" width="9.140625" style="31"/>
    <col min="903" max="903" width="19.42578125" style="31" customWidth="1"/>
    <col min="904" max="904" width="14.7109375" style="31" customWidth="1"/>
    <col min="905" max="905" width="11.140625" style="31" customWidth="1"/>
    <col min="906" max="906" width="16.140625" style="31" customWidth="1"/>
    <col min="907" max="907" width="11.140625" style="31" customWidth="1"/>
    <col min="908" max="908" width="16.140625" style="31" customWidth="1"/>
    <col min="909" max="909" width="11.140625" style="31" customWidth="1"/>
    <col min="910" max="910" width="14.5703125" style="31" customWidth="1"/>
    <col min="911" max="911" width="11.140625" style="31" customWidth="1"/>
    <col min="912" max="912" width="6.85546875" style="31" bestFit="1" customWidth="1"/>
    <col min="913" max="913" width="10.140625" style="31" bestFit="1" customWidth="1"/>
    <col min="914" max="914" width="7.42578125" style="31" customWidth="1"/>
    <col min="915" max="915" width="10.140625" style="31" bestFit="1" customWidth="1"/>
    <col min="916" max="916" width="6.85546875" style="31" bestFit="1" customWidth="1"/>
    <col min="917" max="917" width="9.28515625" style="31" customWidth="1"/>
    <col min="918" max="918" width="6.85546875" style="31" bestFit="1" customWidth="1"/>
    <col min="919" max="919" width="9.28515625" style="31" customWidth="1"/>
    <col min="920" max="920" width="11.140625" style="31" bestFit="1" customWidth="1"/>
    <col min="921" max="921" width="13.85546875" style="31" bestFit="1" customWidth="1"/>
    <col min="922" max="922" width="11.140625" style="31" customWidth="1"/>
    <col min="923" max="923" width="6.85546875" style="31" customWidth="1"/>
    <col min="924" max="924" width="9.140625" style="31"/>
    <col min="925" max="925" width="11.85546875" style="31" customWidth="1"/>
    <col min="926" max="926" width="12.140625" style="31" customWidth="1"/>
    <col min="927" max="927" width="15.7109375" style="31" customWidth="1"/>
    <col min="928" max="928" width="13.42578125" style="31" customWidth="1"/>
    <col min="929" max="929" width="11.7109375" style="31" customWidth="1"/>
    <col min="930" max="930" width="10.7109375" style="31" customWidth="1"/>
    <col min="931" max="936" width="9.140625" style="31"/>
    <col min="937" max="937" width="10.5703125" style="31" customWidth="1"/>
    <col min="938" max="938" width="10.7109375" style="31" customWidth="1"/>
    <col min="939" max="939" width="9.85546875" style="31" customWidth="1"/>
    <col min="940" max="940" width="9.140625" style="31"/>
    <col min="941" max="941" width="11.7109375" style="31" customWidth="1"/>
    <col min="942" max="942" width="12" style="31" customWidth="1"/>
    <col min="943" max="1158" width="9.140625" style="31"/>
    <col min="1159" max="1159" width="19.42578125" style="31" customWidth="1"/>
    <col min="1160" max="1160" width="14.7109375" style="31" customWidth="1"/>
    <col min="1161" max="1161" width="11.140625" style="31" customWidth="1"/>
    <col min="1162" max="1162" width="16.140625" style="31" customWidth="1"/>
    <col min="1163" max="1163" width="11.140625" style="31" customWidth="1"/>
    <col min="1164" max="1164" width="16.140625" style="31" customWidth="1"/>
    <col min="1165" max="1165" width="11.140625" style="31" customWidth="1"/>
    <col min="1166" max="1166" width="14.5703125" style="31" customWidth="1"/>
    <col min="1167" max="1167" width="11.140625" style="31" customWidth="1"/>
    <col min="1168" max="1168" width="6.85546875" style="31" bestFit="1" customWidth="1"/>
    <col min="1169" max="1169" width="10.140625" style="31" bestFit="1" customWidth="1"/>
    <col min="1170" max="1170" width="7.42578125" style="31" customWidth="1"/>
    <col min="1171" max="1171" width="10.140625" style="31" bestFit="1" customWidth="1"/>
    <col min="1172" max="1172" width="6.85546875" style="31" bestFit="1" customWidth="1"/>
    <col min="1173" max="1173" width="9.28515625" style="31" customWidth="1"/>
    <col min="1174" max="1174" width="6.85546875" style="31" bestFit="1" customWidth="1"/>
    <col min="1175" max="1175" width="9.28515625" style="31" customWidth="1"/>
    <col min="1176" max="1176" width="11.140625" style="31" bestFit="1" customWidth="1"/>
    <col min="1177" max="1177" width="13.85546875" style="31" bestFit="1" customWidth="1"/>
    <col min="1178" max="1178" width="11.140625" style="31" customWidth="1"/>
    <col min="1179" max="1179" width="6.85546875" style="31" customWidth="1"/>
    <col min="1180" max="1180" width="9.140625" style="31"/>
    <col min="1181" max="1181" width="11.85546875" style="31" customWidth="1"/>
    <col min="1182" max="1182" width="12.140625" style="31" customWidth="1"/>
    <col min="1183" max="1183" width="15.7109375" style="31" customWidth="1"/>
    <col min="1184" max="1184" width="13.42578125" style="31" customWidth="1"/>
    <col min="1185" max="1185" width="11.7109375" style="31" customWidth="1"/>
    <col min="1186" max="1186" width="10.7109375" style="31" customWidth="1"/>
    <col min="1187" max="1192" width="9.140625" style="31"/>
    <col min="1193" max="1193" width="10.5703125" style="31" customWidth="1"/>
    <col min="1194" max="1194" width="10.7109375" style="31" customWidth="1"/>
    <col min="1195" max="1195" width="9.85546875" style="31" customWidth="1"/>
    <col min="1196" max="1196" width="9.140625" style="31"/>
    <col min="1197" max="1197" width="11.7109375" style="31" customWidth="1"/>
    <col min="1198" max="1198" width="12" style="31" customWidth="1"/>
    <col min="1199" max="1414" width="9.140625" style="31"/>
    <col min="1415" max="1415" width="19.42578125" style="31" customWidth="1"/>
    <col min="1416" max="1416" width="14.7109375" style="31" customWidth="1"/>
    <col min="1417" max="1417" width="11.140625" style="31" customWidth="1"/>
    <col min="1418" max="1418" width="16.140625" style="31" customWidth="1"/>
    <col min="1419" max="1419" width="11.140625" style="31" customWidth="1"/>
    <col min="1420" max="1420" width="16.140625" style="31" customWidth="1"/>
    <col min="1421" max="1421" width="11.140625" style="31" customWidth="1"/>
    <col min="1422" max="1422" width="14.5703125" style="31" customWidth="1"/>
    <col min="1423" max="1423" width="11.140625" style="31" customWidth="1"/>
    <col min="1424" max="1424" width="6.85546875" style="31" bestFit="1" customWidth="1"/>
    <col min="1425" max="1425" width="10.140625" style="31" bestFit="1" customWidth="1"/>
    <col min="1426" max="1426" width="7.42578125" style="31" customWidth="1"/>
    <col min="1427" max="1427" width="10.140625" style="31" bestFit="1" customWidth="1"/>
    <col min="1428" max="1428" width="6.85546875" style="31" bestFit="1" customWidth="1"/>
    <col min="1429" max="1429" width="9.28515625" style="31" customWidth="1"/>
    <col min="1430" max="1430" width="6.85546875" style="31" bestFit="1" customWidth="1"/>
    <col min="1431" max="1431" width="9.28515625" style="31" customWidth="1"/>
    <col min="1432" max="1432" width="11.140625" style="31" bestFit="1" customWidth="1"/>
    <col min="1433" max="1433" width="13.85546875" style="31" bestFit="1" customWidth="1"/>
    <col min="1434" max="1434" width="11.140625" style="31" customWidth="1"/>
    <col min="1435" max="1435" width="6.85546875" style="31" customWidth="1"/>
    <col min="1436" max="1436" width="9.140625" style="31"/>
    <col min="1437" max="1437" width="11.85546875" style="31" customWidth="1"/>
    <col min="1438" max="1438" width="12.140625" style="31" customWidth="1"/>
    <col min="1439" max="1439" width="15.7109375" style="31" customWidth="1"/>
    <col min="1440" max="1440" width="13.42578125" style="31" customWidth="1"/>
    <col min="1441" max="1441" width="11.7109375" style="31" customWidth="1"/>
    <col min="1442" max="1442" width="10.7109375" style="31" customWidth="1"/>
    <col min="1443" max="1448" width="9.140625" style="31"/>
    <col min="1449" max="1449" width="10.5703125" style="31" customWidth="1"/>
    <col min="1450" max="1450" width="10.7109375" style="31" customWidth="1"/>
    <col min="1451" max="1451" width="9.85546875" style="31" customWidth="1"/>
    <col min="1452" max="1452" width="9.140625" style="31"/>
    <col min="1453" max="1453" width="11.7109375" style="31" customWidth="1"/>
    <col min="1454" max="1454" width="12" style="31" customWidth="1"/>
    <col min="1455" max="1670" width="9.140625" style="31"/>
    <col min="1671" max="1671" width="19.42578125" style="31" customWidth="1"/>
    <col min="1672" max="1672" width="14.7109375" style="31" customWidth="1"/>
    <col min="1673" max="1673" width="11.140625" style="31" customWidth="1"/>
    <col min="1674" max="1674" width="16.140625" style="31" customWidth="1"/>
    <col min="1675" max="1675" width="11.140625" style="31" customWidth="1"/>
    <col min="1676" max="1676" width="16.140625" style="31" customWidth="1"/>
    <col min="1677" max="1677" width="11.140625" style="31" customWidth="1"/>
    <col min="1678" max="1678" width="14.5703125" style="31" customWidth="1"/>
    <col min="1679" max="1679" width="11.140625" style="31" customWidth="1"/>
    <col min="1680" max="1680" width="6.85546875" style="31" bestFit="1" customWidth="1"/>
    <col min="1681" max="1681" width="10.140625" style="31" bestFit="1" customWidth="1"/>
    <col min="1682" max="1682" width="7.42578125" style="31" customWidth="1"/>
    <col min="1683" max="1683" width="10.140625" style="31" bestFit="1" customWidth="1"/>
    <col min="1684" max="1684" width="6.85546875" style="31" bestFit="1" customWidth="1"/>
    <col min="1685" max="1685" width="9.28515625" style="31" customWidth="1"/>
    <col min="1686" max="1686" width="6.85546875" style="31" bestFit="1" customWidth="1"/>
    <col min="1687" max="1687" width="9.28515625" style="31" customWidth="1"/>
    <col min="1688" max="1688" width="11.140625" style="31" bestFit="1" customWidth="1"/>
    <col min="1689" max="1689" width="13.85546875" style="31" bestFit="1" customWidth="1"/>
    <col min="1690" max="1690" width="11.140625" style="31" customWidth="1"/>
    <col min="1691" max="1691" width="6.85546875" style="31" customWidth="1"/>
    <col min="1692" max="1692" width="9.140625" style="31"/>
    <col min="1693" max="1693" width="11.85546875" style="31" customWidth="1"/>
    <col min="1694" max="1694" width="12.140625" style="31" customWidth="1"/>
    <col min="1695" max="1695" width="15.7109375" style="31" customWidth="1"/>
    <col min="1696" max="1696" width="13.42578125" style="31" customWidth="1"/>
    <col min="1697" max="1697" width="11.7109375" style="31" customWidth="1"/>
    <col min="1698" max="1698" width="10.7109375" style="31" customWidth="1"/>
    <col min="1699" max="1704" width="9.140625" style="31"/>
    <col min="1705" max="1705" width="10.5703125" style="31" customWidth="1"/>
    <col min="1706" max="1706" width="10.7109375" style="31" customWidth="1"/>
    <col min="1707" max="1707" width="9.85546875" style="31" customWidth="1"/>
    <col min="1708" max="1708" width="9.140625" style="31"/>
    <col min="1709" max="1709" width="11.7109375" style="31" customWidth="1"/>
    <col min="1710" max="1710" width="12" style="31" customWidth="1"/>
    <col min="1711" max="1926" width="9.140625" style="31"/>
    <col min="1927" max="1927" width="19.42578125" style="31" customWidth="1"/>
    <col min="1928" max="1928" width="14.7109375" style="31" customWidth="1"/>
    <col min="1929" max="1929" width="11.140625" style="31" customWidth="1"/>
    <col min="1930" max="1930" width="16.140625" style="31" customWidth="1"/>
    <col min="1931" max="1931" width="11.140625" style="31" customWidth="1"/>
    <col min="1932" max="1932" width="16.140625" style="31" customWidth="1"/>
    <col min="1933" max="1933" width="11.140625" style="31" customWidth="1"/>
    <col min="1934" max="1934" width="14.5703125" style="31" customWidth="1"/>
    <col min="1935" max="1935" width="11.140625" style="31" customWidth="1"/>
    <col min="1936" max="1936" width="6.85546875" style="31" bestFit="1" customWidth="1"/>
    <col min="1937" max="1937" width="10.140625" style="31" bestFit="1" customWidth="1"/>
    <col min="1938" max="1938" width="7.42578125" style="31" customWidth="1"/>
    <col min="1939" max="1939" width="10.140625" style="31" bestFit="1" customWidth="1"/>
    <col min="1940" max="1940" width="6.85546875" style="31" bestFit="1" customWidth="1"/>
    <col min="1941" max="1941" width="9.28515625" style="31" customWidth="1"/>
    <col min="1942" max="1942" width="6.85546875" style="31" bestFit="1" customWidth="1"/>
    <col min="1943" max="1943" width="9.28515625" style="31" customWidth="1"/>
    <col min="1944" max="1944" width="11.140625" style="31" bestFit="1" customWidth="1"/>
    <col min="1945" max="1945" width="13.85546875" style="31" bestFit="1" customWidth="1"/>
    <col min="1946" max="1946" width="11.140625" style="31" customWidth="1"/>
    <col min="1947" max="1947" width="6.85546875" style="31" customWidth="1"/>
    <col min="1948" max="1948" width="9.140625" style="31"/>
    <col min="1949" max="1949" width="11.85546875" style="31" customWidth="1"/>
    <col min="1950" max="1950" width="12.140625" style="31" customWidth="1"/>
    <col min="1951" max="1951" width="15.7109375" style="31" customWidth="1"/>
    <col min="1952" max="1952" width="13.42578125" style="31" customWidth="1"/>
    <col min="1953" max="1953" width="11.7109375" style="31" customWidth="1"/>
    <col min="1954" max="1954" width="10.7109375" style="31" customWidth="1"/>
    <col min="1955" max="1960" width="9.140625" style="31"/>
    <col min="1961" max="1961" width="10.5703125" style="31" customWidth="1"/>
    <col min="1962" max="1962" width="10.7109375" style="31" customWidth="1"/>
    <col min="1963" max="1963" width="9.85546875" style="31" customWidth="1"/>
    <col min="1964" max="1964" width="9.140625" style="31"/>
    <col min="1965" max="1965" width="11.7109375" style="31" customWidth="1"/>
    <col min="1966" max="1966" width="12" style="31" customWidth="1"/>
    <col min="1967" max="2182" width="9.140625" style="31"/>
    <col min="2183" max="2183" width="19.42578125" style="31" customWidth="1"/>
    <col min="2184" max="2184" width="14.7109375" style="31" customWidth="1"/>
    <col min="2185" max="2185" width="11.140625" style="31" customWidth="1"/>
    <col min="2186" max="2186" width="16.140625" style="31" customWidth="1"/>
    <col min="2187" max="2187" width="11.140625" style="31" customWidth="1"/>
    <col min="2188" max="2188" width="16.140625" style="31" customWidth="1"/>
    <col min="2189" max="2189" width="11.140625" style="31" customWidth="1"/>
    <col min="2190" max="2190" width="14.5703125" style="31" customWidth="1"/>
    <col min="2191" max="2191" width="11.140625" style="31" customWidth="1"/>
    <col min="2192" max="2192" width="6.85546875" style="31" bestFit="1" customWidth="1"/>
    <col min="2193" max="2193" width="10.140625" style="31" bestFit="1" customWidth="1"/>
    <col min="2194" max="2194" width="7.42578125" style="31" customWidth="1"/>
    <col min="2195" max="2195" width="10.140625" style="31" bestFit="1" customWidth="1"/>
    <col min="2196" max="2196" width="6.85546875" style="31" bestFit="1" customWidth="1"/>
    <col min="2197" max="2197" width="9.28515625" style="31" customWidth="1"/>
    <col min="2198" max="2198" width="6.85546875" style="31" bestFit="1" customWidth="1"/>
    <col min="2199" max="2199" width="9.28515625" style="31" customWidth="1"/>
    <col min="2200" max="2200" width="11.140625" style="31" bestFit="1" customWidth="1"/>
    <col min="2201" max="2201" width="13.85546875" style="31" bestFit="1" customWidth="1"/>
    <col min="2202" max="2202" width="11.140625" style="31" customWidth="1"/>
    <col min="2203" max="2203" width="6.85546875" style="31" customWidth="1"/>
    <col min="2204" max="2204" width="9.140625" style="31"/>
    <col min="2205" max="2205" width="11.85546875" style="31" customWidth="1"/>
    <col min="2206" max="2206" width="12.140625" style="31" customWidth="1"/>
    <col min="2207" max="2207" width="15.7109375" style="31" customWidth="1"/>
    <col min="2208" max="2208" width="13.42578125" style="31" customWidth="1"/>
    <col min="2209" max="2209" width="11.7109375" style="31" customWidth="1"/>
    <col min="2210" max="2210" width="10.7109375" style="31" customWidth="1"/>
    <col min="2211" max="2216" width="9.140625" style="31"/>
    <col min="2217" max="2217" width="10.5703125" style="31" customWidth="1"/>
    <col min="2218" max="2218" width="10.7109375" style="31" customWidth="1"/>
    <col min="2219" max="2219" width="9.85546875" style="31" customWidth="1"/>
    <col min="2220" max="2220" width="9.140625" style="31"/>
    <col min="2221" max="2221" width="11.7109375" style="31" customWidth="1"/>
    <col min="2222" max="2222" width="12" style="31" customWidth="1"/>
    <col min="2223" max="2438" width="9.140625" style="31"/>
    <col min="2439" max="2439" width="19.42578125" style="31" customWidth="1"/>
    <col min="2440" max="2440" width="14.7109375" style="31" customWidth="1"/>
    <col min="2441" max="2441" width="11.140625" style="31" customWidth="1"/>
    <col min="2442" max="2442" width="16.140625" style="31" customWidth="1"/>
    <col min="2443" max="2443" width="11.140625" style="31" customWidth="1"/>
    <col min="2444" max="2444" width="16.140625" style="31" customWidth="1"/>
    <col min="2445" max="2445" width="11.140625" style="31" customWidth="1"/>
    <col min="2446" max="2446" width="14.5703125" style="31" customWidth="1"/>
    <col min="2447" max="2447" width="11.140625" style="31" customWidth="1"/>
    <col min="2448" max="2448" width="6.85546875" style="31" bestFit="1" customWidth="1"/>
    <col min="2449" max="2449" width="10.140625" style="31" bestFit="1" customWidth="1"/>
    <col min="2450" max="2450" width="7.42578125" style="31" customWidth="1"/>
    <col min="2451" max="2451" width="10.140625" style="31" bestFit="1" customWidth="1"/>
    <col min="2452" max="2452" width="6.85546875" style="31" bestFit="1" customWidth="1"/>
    <col min="2453" max="2453" width="9.28515625" style="31" customWidth="1"/>
    <col min="2454" max="2454" width="6.85546875" style="31" bestFit="1" customWidth="1"/>
    <col min="2455" max="2455" width="9.28515625" style="31" customWidth="1"/>
    <col min="2456" max="2456" width="11.140625" style="31" bestFit="1" customWidth="1"/>
    <col min="2457" max="2457" width="13.85546875" style="31" bestFit="1" customWidth="1"/>
    <col min="2458" max="2458" width="11.140625" style="31" customWidth="1"/>
    <col min="2459" max="2459" width="6.85546875" style="31" customWidth="1"/>
    <col min="2460" max="2460" width="9.140625" style="31"/>
    <col min="2461" max="2461" width="11.85546875" style="31" customWidth="1"/>
    <col min="2462" max="2462" width="12.140625" style="31" customWidth="1"/>
    <col min="2463" max="2463" width="15.7109375" style="31" customWidth="1"/>
    <col min="2464" max="2464" width="13.42578125" style="31" customWidth="1"/>
    <col min="2465" max="2465" width="11.7109375" style="31" customWidth="1"/>
    <col min="2466" max="2466" width="10.7109375" style="31" customWidth="1"/>
    <col min="2467" max="2472" width="9.140625" style="31"/>
    <col min="2473" max="2473" width="10.5703125" style="31" customWidth="1"/>
    <col min="2474" max="2474" width="10.7109375" style="31" customWidth="1"/>
    <col min="2475" max="2475" width="9.85546875" style="31" customWidth="1"/>
    <col min="2476" max="2476" width="9.140625" style="31"/>
    <col min="2477" max="2477" width="11.7109375" style="31" customWidth="1"/>
    <col min="2478" max="2478" width="12" style="31" customWidth="1"/>
    <col min="2479" max="2694" width="9.140625" style="31"/>
    <col min="2695" max="2695" width="19.42578125" style="31" customWidth="1"/>
    <col min="2696" max="2696" width="14.7109375" style="31" customWidth="1"/>
    <col min="2697" max="2697" width="11.140625" style="31" customWidth="1"/>
    <col min="2698" max="2698" width="16.140625" style="31" customWidth="1"/>
    <col min="2699" max="2699" width="11.140625" style="31" customWidth="1"/>
    <col min="2700" max="2700" width="16.140625" style="31" customWidth="1"/>
    <col min="2701" max="2701" width="11.140625" style="31" customWidth="1"/>
    <col min="2702" max="2702" width="14.5703125" style="31" customWidth="1"/>
    <col min="2703" max="2703" width="11.140625" style="31" customWidth="1"/>
    <col min="2704" max="2704" width="6.85546875" style="31" bestFit="1" customWidth="1"/>
    <col min="2705" max="2705" width="10.140625" style="31" bestFit="1" customWidth="1"/>
    <col min="2706" max="2706" width="7.42578125" style="31" customWidth="1"/>
    <col min="2707" max="2707" width="10.140625" style="31" bestFit="1" customWidth="1"/>
    <col min="2708" max="2708" width="6.85546875" style="31" bestFit="1" customWidth="1"/>
    <col min="2709" max="2709" width="9.28515625" style="31" customWidth="1"/>
    <col min="2710" max="2710" width="6.85546875" style="31" bestFit="1" customWidth="1"/>
    <col min="2711" max="2711" width="9.28515625" style="31" customWidth="1"/>
    <col min="2712" max="2712" width="11.140625" style="31" bestFit="1" customWidth="1"/>
    <col min="2713" max="2713" width="13.85546875" style="31" bestFit="1" customWidth="1"/>
    <col min="2714" max="2714" width="11.140625" style="31" customWidth="1"/>
    <col min="2715" max="2715" width="6.85546875" style="31" customWidth="1"/>
    <col min="2716" max="2716" width="9.140625" style="31"/>
    <col min="2717" max="2717" width="11.85546875" style="31" customWidth="1"/>
    <col min="2718" max="2718" width="12.140625" style="31" customWidth="1"/>
    <col min="2719" max="2719" width="15.7109375" style="31" customWidth="1"/>
    <col min="2720" max="2720" width="13.42578125" style="31" customWidth="1"/>
    <col min="2721" max="2721" width="11.7109375" style="31" customWidth="1"/>
    <col min="2722" max="2722" width="10.7109375" style="31" customWidth="1"/>
    <col min="2723" max="2728" width="9.140625" style="31"/>
    <col min="2729" max="2729" width="10.5703125" style="31" customWidth="1"/>
    <col min="2730" max="2730" width="10.7109375" style="31" customWidth="1"/>
    <col min="2731" max="2731" width="9.85546875" style="31" customWidth="1"/>
    <col min="2732" max="2732" width="9.140625" style="31"/>
    <col min="2733" max="2733" width="11.7109375" style="31" customWidth="1"/>
    <col min="2734" max="2734" width="12" style="31" customWidth="1"/>
    <col min="2735" max="2950" width="9.140625" style="31"/>
    <col min="2951" max="2951" width="19.42578125" style="31" customWidth="1"/>
    <col min="2952" max="2952" width="14.7109375" style="31" customWidth="1"/>
    <col min="2953" max="2953" width="11.140625" style="31" customWidth="1"/>
    <col min="2954" max="2954" width="16.140625" style="31" customWidth="1"/>
    <col min="2955" max="2955" width="11.140625" style="31" customWidth="1"/>
    <col min="2956" max="2956" width="16.140625" style="31" customWidth="1"/>
    <col min="2957" max="2957" width="11.140625" style="31" customWidth="1"/>
    <col min="2958" max="2958" width="14.5703125" style="31" customWidth="1"/>
    <col min="2959" max="2959" width="11.140625" style="31" customWidth="1"/>
    <col min="2960" max="2960" width="6.85546875" style="31" bestFit="1" customWidth="1"/>
    <col min="2961" max="2961" width="10.140625" style="31" bestFit="1" customWidth="1"/>
    <col min="2962" max="2962" width="7.42578125" style="31" customWidth="1"/>
    <col min="2963" max="2963" width="10.140625" style="31" bestFit="1" customWidth="1"/>
    <col min="2964" max="2964" width="6.85546875" style="31" bestFit="1" customWidth="1"/>
    <col min="2965" max="2965" width="9.28515625" style="31" customWidth="1"/>
    <col min="2966" max="2966" width="6.85546875" style="31" bestFit="1" customWidth="1"/>
    <col min="2967" max="2967" width="9.28515625" style="31" customWidth="1"/>
    <col min="2968" max="2968" width="11.140625" style="31" bestFit="1" customWidth="1"/>
    <col min="2969" max="2969" width="13.85546875" style="31" bestFit="1" customWidth="1"/>
    <col min="2970" max="2970" width="11.140625" style="31" customWidth="1"/>
    <col min="2971" max="2971" width="6.85546875" style="31" customWidth="1"/>
    <col min="2972" max="2972" width="9.140625" style="31"/>
    <col min="2973" max="2973" width="11.85546875" style="31" customWidth="1"/>
    <col min="2974" max="2974" width="12.140625" style="31" customWidth="1"/>
    <col min="2975" max="2975" width="15.7109375" style="31" customWidth="1"/>
    <col min="2976" max="2976" width="13.42578125" style="31" customWidth="1"/>
    <col min="2977" max="2977" width="11.7109375" style="31" customWidth="1"/>
    <col min="2978" max="2978" width="10.7109375" style="31" customWidth="1"/>
    <col min="2979" max="2984" width="9.140625" style="31"/>
    <col min="2985" max="2985" width="10.5703125" style="31" customWidth="1"/>
    <col min="2986" max="2986" width="10.7109375" style="31" customWidth="1"/>
    <col min="2987" max="2987" width="9.85546875" style="31" customWidth="1"/>
    <col min="2988" max="2988" width="9.140625" style="31"/>
    <col min="2989" max="2989" width="11.7109375" style="31" customWidth="1"/>
    <col min="2990" max="2990" width="12" style="31" customWidth="1"/>
    <col min="2991" max="3206" width="9.140625" style="31"/>
    <col min="3207" max="3207" width="19.42578125" style="31" customWidth="1"/>
    <col min="3208" max="3208" width="14.7109375" style="31" customWidth="1"/>
    <col min="3209" max="3209" width="11.140625" style="31" customWidth="1"/>
    <col min="3210" max="3210" width="16.140625" style="31" customWidth="1"/>
    <col min="3211" max="3211" width="11.140625" style="31" customWidth="1"/>
    <col min="3212" max="3212" width="16.140625" style="31" customWidth="1"/>
    <col min="3213" max="3213" width="11.140625" style="31" customWidth="1"/>
    <col min="3214" max="3214" width="14.5703125" style="31" customWidth="1"/>
    <col min="3215" max="3215" width="11.140625" style="31" customWidth="1"/>
    <col min="3216" max="3216" width="6.85546875" style="31" bestFit="1" customWidth="1"/>
    <col min="3217" max="3217" width="10.140625" style="31" bestFit="1" customWidth="1"/>
    <col min="3218" max="3218" width="7.42578125" style="31" customWidth="1"/>
    <col min="3219" max="3219" width="10.140625" style="31" bestFit="1" customWidth="1"/>
    <col min="3220" max="3220" width="6.85546875" style="31" bestFit="1" customWidth="1"/>
    <col min="3221" max="3221" width="9.28515625" style="31" customWidth="1"/>
    <col min="3222" max="3222" width="6.85546875" style="31" bestFit="1" customWidth="1"/>
    <col min="3223" max="3223" width="9.28515625" style="31" customWidth="1"/>
    <col min="3224" max="3224" width="11.140625" style="31" bestFit="1" customWidth="1"/>
    <col min="3225" max="3225" width="13.85546875" style="31" bestFit="1" customWidth="1"/>
    <col min="3226" max="3226" width="11.140625" style="31" customWidth="1"/>
    <col min="3227" max="3227" width="6.85546875" style="31" customWidth="1"/>
    <col min="3228" max="3228" width="9.140625" style="31"/>
    <col min="3229" max="3229" width="11.85546875" style="31" customWidth="1"/>
    <col min="3230" max="3230" width="12.140625" style="31" customWidth="1"/>
    <col min="3231" max="3231" width="15.7109375" style="31" customWidth="1"/>
    <col min="3232" max="3232" width="13.42578125" style="31" customWidth="1"/>
    <col min="3233" max="3233" width="11.7109375" style="31" customWidth="1"/>
    <col min="3234" max="3234" width="10.7109375" style="31" customWidth="1"/>
    <col min="3235" max="3240" width="9.140625" style="31"/>
    <col min="3241" max="3241" width="10.5703125" style="31" customWidth="1"/>
    <col min="3242" max="3242" width="10.7109375" style="31" customWidth="1"/>
    <col min="3243" max="3243" width="9.85546875" style="31" customWidth="1"/>
    <col min="3244" max="3244" width="9.140625" style="31"/>
    <col min="3245" max="3245" width="11.7109375" style="31" customWidth="1"/>
    <col min="3246" max="3246" width="12" style="31" customWidth="1"/>
    <col min="3247" max="3462" width="9.140625" style="31"/>
    <col min="3463" max="3463" width="19.42578125" style="31" customWidth="1"/>
    <col min="3464" max="3464" width="14.7109375" style="31" customWidth="1"/>
    <col min="3465" max="3465" width="11.140625" style="31" customWidth="1"/>
    <col min="3466" max="3466" width="16.140625" style="31" customWidth="1"/>
    <col min="3467" max="3467" width="11.140625" style="31" customWidth="1"/>
    <col min="3468" max="3468" width="16.140625" style="31" customWidth="1"/>
    <col min="3469" max="3469" width="11.140625" style="31" customWidth="1"/>
    <col min="3470" max="3470" width="14.5703125" style="31" customWidth="1"/>
    <col min="3471" max="3471" width="11.140625" style="31" customWidth="1"/>
    <col min="3472" max="3472" width="6.85546875" style="31" bestFit="1" customWidth="1"/>
    <col min="3473" max="3473" width="10.140625" style="31" bestFit="1" customWidth="1"/>
    <col min="3474" max="3474" width="7.42578125" style="31" customWidth="1"/>
    <col min="3475" max="3475" width="10.140625" style="31" bestFit="1" customWidth="1"/>
    <col min="3476" max="3476" width="6.85546875" style="31" bestFit="1" customWidth="1"/>
    <col min="3477" max="3477" width="9.28515625" style="31" customWidth="1"/>
    <col min="3478" max="3478" width="6.85546875" style="31" bestFit="1" customWidth="1"/>
    <col min="3479" max="3479" width="9.28515625" style="31" customWidth="1"/>
    <col min="3480" max="3480" width="11.140625" style="31" bestFit="1" customWidth="1"/>
    <col min="3481" max="3481" width="13.85546875" style="31" bestFit="1" customWidth="1"/>
    <col min="3482" max="3482" width="11.140625" style="31" customWidth="1"/>
    <col min="3483" max="3483" width="6.85546875" style="31" customWidth="1"/>
    <col min="3484" max="3484" width="9.140625" style="31"/>
    <col min="3485" max="3485" width="11.85546875" style="31" customWidth="1"/>
    <col min="3486" max="3486" width="12.140625" style="31" customWidth="1"/>
    <col min="3487" max="3487" width="15.7109375" style="31" customWidth="1"/>
    <col min="3488" max="3488" width="13.42578125" style="31" customWidth="1"/>
    <col min="3489" max="3489" width="11.7109375" style="31" customWidth="1"/>
    <col min="3490" max="3490" width="10.7109375" style="31" customWidth="1"/>
    <col min="3491" max="3496" width="9.140625" style="31"/>
    <col min="3497" max="3497" width="10.5703125" style="31" customWidth="1"/>
    <col min="3498" max="3498" width="10.7109375" style="31" customWidth="1"/>
    <col min="3499" max="3499" width="9.85546875" style="31" customWidth="1"/>
    <col min="3500" max="3500" width="9.140625" style="31"/>
    <col min="3501" max="3501" width="11.7109375" style="31" customWidth="1"/>
    <col min="3502" max="3502" width="12" style="31" customWidth="1"/>
    <col min="3503" max="3718" width="9.140625" style="31"/>
    <col min="3719" max="3719" width="19.42578125" style="31" customWidth="1"/>
    <col min="3720" max="3720" width="14.7109375" style="31" customWidth="1"/>
    <col min="3721" max="3721" width="11.140625" style="31" customWidth="1"/>
    <col min="3722" max="3722" width="16.140625" style="31" customWidth="1"/>
    <col min="3723" max="3723" width="11.140625" style="31" customWidth="1"/>
    <col min="3724" max="3724" width="16.140625" style="31" customWidth="1"/>
    <col min="3725" max="3725" width="11.140625" style="31" customWidth="1"/>
    <col min="3726" max="3726" width="14.5703125" style="31" customWidth="1"/>
    <col min="3727" max="3727" width="11.140625" style="31" customWidth="1"/>
    <col min="3728" max="3728" width="6.85546875" style="31" bestFit="1" customWidth="1"/>
    <col min="3729" max="3729" width="10.140625" style="31" bestFit="1" customWidth="1"/>
    <col min="3730" max="3730" width="7.42578125" style="31" customWidth="1"/>
    <col min="3731" max="3731" width="10.140625" style="31" bestFit="1" customWidth="1"/>
    <col min="3732" max="3732" width="6.85546875" style="31" bestFit="1" customWidth="1"/>
    <col min="3733" max="3733" width="9.28515625" style="31" customWidth="1"/>
    <col min="3734" max="3734" width="6.85546875" style="31" bestFit="1" customWidth="1"/>
    <col min="3735" max="3735" width="9.28515625" style="31" customWidth="1"/>
    <col min="3736" max="3736" width="11.140625" style="31" bestFit="1" customWidth="1"/>
    <col min="3737" max="3737" width="13.85546875" style="31" bestFit="1" customWidth="1"/>
    <col min="3738" max="3738" width="11.140625" style="31" customWidth="1"/>
    <col min="3739" max="3739" width="6.85546875" style="31" customWidth="1"/>
    <col min="3740" max="3740" width="9.140625" style="31"/>
    <col min="3741" max="3741" width="11.85546875" style="31" customWidth="1"/>
    <col min="3742" max="3742" width="12.140625" style="31" customWidth="1"/>
    <col min="3743" max="3743" width="15.7109375" style="31" customWidth="1"/>
    <col min="3744" max="3744" width="13.42578125" style="31" customWidth="1"/>
    <col min="3745" max="3745" width="11.7109375" style="31" customWidth="1"/>
    <col min="3746" max="3746" width="10.7109375" style="31" customWidth="1"/>
    <col min="3747" max="3752" width="9.140625" style="31"/>
    <col min="3753" max="3753" width="10.5703125" style="31" customWidth="1"/>
    <col min="3754" max="3754" width="10.7109375" style="31" customWidth="1"/>
    <col min="3755" max="3755" width="9.85546875" style="31" customWidth="1"/>
    <col min="3756" max="3756" width="9.140625" style="31"/>
    <col min="3757" max="3757" width="11.7109375" style="31" customWidth="1"/>
    <col min="3758" max="3758" width="12" style="31" customWidth="1"/>
    <col min="3759" max="3974" width="9.140625" style="31"/>
    <col min="3975" max="3975" width="19.42578125" style="31" customWidth="1"/>
    <col min="3976" max="3976" width="14.7109375" style="31" customWidth="1"/>
    <col min="3977" max="3977" width="11.140625" style="31" customWidth="1"/>
    <col min="3978" max="3978" width="16.140625" style="31" customWidth="1"/>
    <col min="3979" max="3979" width="11.140625" style="31" customWidth="1"/>
    <col min="3980" max="3980" width="16.140625" style="31" customWidth="1"/>
    <col min="3981" max="3981" width="11.140625" style="31" customWidth="1"/>
    <col min="3982" max="3982" width="14.5703125" style="31" customWidth="1"/>
    <col min="3983" max="3983" width="11.140625" style="31" customWidth="1"/>
    <col min="3984" max="3984" width="6.85546875" style="31" bestFit="1" customWidth="1"/>
    <col min="3985" max="3985" width="10.140625" style="31" bestFit="1" customWidth="1"/>
    <col min="3986" max="3986" width="7.42578125" style="31" customWidth="1"/>
    <col min="3987" max="3987" width="10.140625" style="31" bestFit="1" customWidth="1"/>
    <col min="3988" max="3988" width="6.85546875" style="31" bestFit="1" customWidth="1"/>
    <col min="3989" max="3989" width="9.28515625" style="31" customWidth="1"/>
    <col min="3990" max="3990" width="6.85546875" style="31" bestFit="1" customWidth="1"/>
    <col min="3991" max="3991" width="9.28515625" style="31" customWidth="1"/>
    <col min="3992" max="3992" width="11.140625" style="31" bestFit="1" customWidth="1"/>
    <col min="3993" max="3993" width="13.85546875" style="31" bestFit="1" customWidth="1"/>
    <col min="3994" max="3994" width="11.140625" style="31" customWidth="1"/>
    <col min="3995" max="3995" width="6.85546875" style="31" customWidth="1"/>
    <col min="3996" max="3996" width="9.140625" style="31"/>
    <col min="3997" max="3997" width="11.85546875" style="31" customWidth="1"/>
    <col min="3998" max="3998" width="12.140625" style="31" customWidth="1"/>
    <col min="3999" max="3999" width="15.7109375" style="31" customWidth="1"/>
    <col min="4000" max="4000" width="13.42578125" style="31" customWidth="1"/>
    <col min="4001" max="4001" width="11.7109375" style="31" customWidth="1"/>
    <col min="4002" max="4002" width="10.7109375" style="31" customWidth="1"/>
    <col min="4003" max="4008" width="9.140625" style="31"/>
    <col min="4009" max="4009" width="10.5703125" style="31" customWidth="1"/>
    <col min="4010" max="4010" width="10.7109375" style="31" customWidth="1"/>
    <col min="4011" max="4011" width="9.85546875" style="31" customWidth="1"/>
    <col min="4012" max="4012" width="9.140625" style="31"/>
    <col min="4013" max="4013" width="11.7109375" style="31" customWidth="1"/>
    <col min="4014" max="4014" width="12" style="31" customWidth="1"/>
    <col min="4015" max="4230" width="9.140625" style="31"/>
    <col min="4231" max="4231" width="19.42578125" style="31" customWidth="1"/>
    <col min="4232" max="4232" width="14.7109375" style="31" customWidth="1"/>
    <col min="4233" max="4233" width="11.140625" style="31" customWidth="1"/>
    <col min="4234" max="4234" width="16.140625" style="31" customWidth="1"/>
    <col min="4235" max="4235" width="11.140625" style="31" customWidth="1"/>
    <col min="4236" max="4236" width="16.140625" style="31" customWidth="1"/>
    <col min="4237" max="4237" width="11.140625" style="31" customWidth="1"/>
    <col min="4238" max="4238" width="14.5703125" style="31" customWidth="1"/>
    <col min="4239" max="4239" width="11.140625" style="31" customWidth="1"/>
    <col min="4240" max="4240" width="6.85546875" style="31" bestFit="1" customWidth="1"/>
    <col min="4241" max="4241" width="10.140625" style="31" bestFit="1" customWidth="1"/>
    <col min="4242" max="4242" width="7.42578125" style="31" customWidth="1"/>
    <col min="4243" max="4243" width="10.140625" style="31" bestFit="1" customWidth="1"/>
    <col min="4244" max="4244" width="6.85546875" style="31" bestFit="1" customWidth="1"/>
    <col min="4245" max="4245" width="9.28515625" style="31" customWidth="1"/>
    <col min="4246" max="4246" width="6.85546875" style="31" bestFit="1" customWidth="1"/>
    <col min="4247" max="4247" width="9.28515625" style="31" customWidth="1"/>
    <col min="4248" max="4248" width="11.140625" style="31" bestFit="1" customWidth="1"/>
    <col min="4249" max="4249" width="13.85546875" style="31" bestFit="1" customWidth="1"/>
    <col min="4250" max="4250" width="11.140625" style="31" customWidth="1"/>
    <col min="4251" max="4251" width="6.85546875" style="31" customWidth="1"/>
    <col min="4252" max="4252" width="9.140625" style="31"/>
    <col min="4253" max="4253" width="11.85546875" style="31" customWidth="1"/>
    <col min="4254" max="4254" width="12.140625" style="31" customWidth="1"/>
    <col min="4255" max="4255" width="15.7109375" style="31" customWidth="1"/>
    <col min="4256" max="4256" width="13.42578125" style="31" customWidth="1"/>
    <col min="4257" max="4257" width="11.7109375" style="31" customWidth="1"/>
    <col min="4258" max="4258" width="10.7109375" style="31" customWidth="1"/>
    <col min="4259" max="4264" width="9.140625" style="31"/>
    <col min="4265" max="4265" width="10.5703125" style="31" customWidth="1"/>
    <col min="4266" max="4266" width="10.7109375" style="31" customWidth="1"/>
    <col min="4267" max="4267" width="9.85546875" style="31" customWidth="1"/>
    <col min="4268" max="4268" width="9.140625" style="31"/>
    <col min="4269" max="4269" width="11.7109375" style="31" customWidth="1"/>
    <col min="4270" max="4270" width="12" style="31" customWidth="1"/>
    <col min="4271" max="4486" width="9.140625" style="31"/>
    <col min="4487" max="4487" width="19.42578125" style="31" customWidth="1"/>
    <col min="4488" max="4488" width="14.7109375" style="31" customWidth="1"/>
    <col min="4489" max="4489" width="11.140625" style="31" customWidth="1"/>
    <col min="4490" max="4490" width="16.140625" style="31" customWidth="1"/>
    <col min="4491" max="4491" width="11.140625" style="31" customWidth="1"/>
    <col min="4492" max="4492" width="16.140625" style="31" customWidth="1"/>
    <col min="4493" max="4493" width="11.140625" style="31" customWidth="1"/>
    <col min="4494" max="4494" width="14.5703125" style="31" customWidth="1"/>
    <col min="4495" max="4495" width="11.140625" style="31" customWidth="1"/>
    <col min="4496" max="4496" width="6.85546875" style="31" bestFit="1" customWidth="1"/>
    <col min="4497" max="4497" width="10.140625" style="31" bestFit="1" customWidth="1"/>
    <col min="4498" max="4498" width="7.42578125" style="31" customWidth="1"/>
    <col min="4499" max="4499" width="10.140625" style="31" bestFit="1" customWidth="1"/>
    <col min="4500" max="4500" width="6.85546875" style="31" bestFit="1" customWidth="1"/>
    <col min="4501" max="4501" width="9.28515625" style="31" customWidth="1"/>
    <col min="4502" max="4502" width="6.85546875" style="31" bestFit="1" customWidth="1"/>
    <col min="4503" max="4503" width="9.28515625" style="31" customWidth="1"/>
    <col min="4504" max="4504" width="11.140625" style="31" bestFit="1" customWidth="1"/>
    <col min="4505" max="4505" width="13.85546875" style="31" bestFit="1" customWidth="1"/>
    <col min="4506" max="4506" width="11.140625" style="31" customWidth="1"/>
    <col min="4507" max="4507" width="6.85546875" style="31" customWidth="1"/>
    <col min="4508" max="4508" width="9.140625" style="31"/>
    <col min="4509" max="4509" width="11.85546875" style="31" customWidth="1"/>
    <col min="4510" max="4510" width="12.140625" style="31" customWidth="1"/>
    <col min="4511" max="4511" width="15.7109375" style="31" customWidth="1"/>
    <col min="4512" max="4512" width="13.42578125" style="31" customWidth="1"/>
    <col min="4513" max="4513" width="11.7109375" style="31" customWidth="1"/>
    <col min="4514" max="4514" width="10.7109375" style="31" customWidth="1"/>
    <col min="4515" max="4520" width="9.140625" style="31"/>
    <col min="4521" max="4521" width="10.5703125" style="31" customWidth="1"/>
    <col min="4522" max="4522" width="10.7109375" style="31" customWidth="1"/>
    <col min="4523" max="4523" width="9.85546875" style="31" customWidth="1"/>
    <col min="4524" max="4524" width="9.140625" style="31"/>
    <col min="4525" max="4525" width="11.7109375" style="31" customWidth="1"/>
    <col min="4526" max="4526" width="12" style="31" customWidth="1"/>
    <col min="4527" max="4742" width="9.140625" style="31"/>
    <col min="4743" max="4743" width="19.42578125" style="31" customWidth="1"/>
    <col min="4744" max="4744" width="14.7109375" style="31" customWidth="1"/>
    <col min="4745" max="4745" width="11.140625" style="31" customWidth="1"/>
    <col min="4746" max="4746" width="16.140625" style="31" customWidth="1"/>
    <col min="4747" max="4747" width="11.140625" style="31" customWidth="1"/>
    <col min="4748" max="4748" width="16.140625" style="31" customWidth="1"/>
    <col min="4749" max="4749" width="11.140625" style="31" customWidth="1"/>
    <col min="4750" max="4750" width="14.5703125" style="31" customWidth="1"/>
    <col min="4751" max="4751" width="11.140625" style="31" customWidth="1"/>
    <col min="4752" max="4752" width="6.85546875" style="31" bestFit="1" customWidth="1"/>
    <col min="4753" max="4753" width="10.140625" style="31" bestFit="1" customWidth="1"/>
    <col min="4754" max="4754" width="7.42578125" style="31" customWidth="1"/>
    <col min="4755" max="4755" width="10.140625" style="31" bestFit="1" customWidth="1"/>
    <col min="4756" max="4756" width="6.85546875" style="31" bestFit="1" customWidth="1"/>
    <col min="4757" max="4757" width="9.28515625" style="31" customWidth="1"/>
    <col min="4758" max="4758" width="6.85546875" style="31" bestFit="1" customWidth="1"/>
    <col min="4759" max="4759" width="9.28515625" style="31" customWidth="1"/>
    <col min="4760" max="4760" width="11.140625" style="31" bestFit="1" customWidth="1"/>
    <col min="4761" max="4761" width="13.85546875" style="31" bestFit="1" customWidth="1"/>
    <col min="4762" max="4762" width="11.140625" style="31" customWidth="1"/>
    <col min="4763" max="4763" width="6.85546875" style="31" customWidth="1"/>
    <col min="4764" max="4764" width="9.140625" style="31"/>
    <col min="4765" max="4765" width="11.85546875" style="31" customWidth="1"/>
    <col min="4766" max="4766" width="12.140625" style="31" customWidth="1"/>
    <col min="4767" max="4767" width="15.7109375" style="31" customWidth="1"/>
    <col min="4768" max="4768" width="13.42578125" style="31" customWidth="1"/>
    <col min="4769" max="4769" width="11.7109375" style="31" customWidth="1"/>
    <col min="4770" max="4770" width="10.7109375" style="31" customWidth="1"/>
    <col min="4771" max="4776" width="9.140625" style="31"/>
    <col min="4777" max="4777" width="10.5703125" style="31" customWidth="1"/>
    <col min="4778" max="4778" width="10.7109375" style="31" customWidth="1"/>
    <col min="4779" max="4779" width="9.85546875" style="31" customWidth="1"/>
    <col min="4780" max="4780" width="9.140625" style="31"/>
    <col min="4781" max="4781" width="11.7109375" style="31" customWidth="1"/>
    <col min="4782" max="4782" width="12" style="31" customWidth="1"/>
    <col min="4783" max="4998" width="9.140625" style="31"/>
    <col min="4999" max="4999" width="19.42578125" style="31" customWidth="1"/>
    <col min="5000" max="5000" width="14.7109375" style="31" customWidth="1"/>
    <col min="5001" max="5001" width="11.140625" style="31" customWidth="1"/>
    <col min="5002" max="5002" width="16.140625" style="31" customWidth="1"/>
    <col min="5003" max="5003" width="11.140625" style="31" customWidth="1"/>
    <col min="5004" max="5004" width="16.140625" style="31" customWidth="1"/>
    <col min="5005" max="5005" width="11.140625" style="31" customWidth="1"/>
    <col min="5006" max="5006" width="14.5703125" style="31" customWidth="1"/>
    <col min="5007" max="5007" width="11.140625" style="31" customWidth="1"/>
    <col min="5008" max="5008" width="6.85546875" style="31" bestFit="1" customWidth="1"/>
    <col min="5009" max="5009" width="10.140625" style="31" bestFit="1" customWidth="1"/>
    <col min="5010" max="5010" width="7.42578125" style="31" customWidth="1"/>
    <col min="5011" max="5011" width="10.140625" style="31" bestFit="1" customWidth="1"/>
    <col min="5012" max="5012" width="6.85546875" style="31" bestFit="1" customWidth="1"/>
    <col min="5013" max="5013" width="9.28515625" style="31" customWidth="1"/>
    <col min="5014" max="5014" width="6.85546875" style="31" bestFit="1" customWidth="1"/>
    <col min="5015" max="5015" width="9.28515625" style="31" customWidth="1"/>
    <col min="5016" max="5016" width="11.140625" style="31" bestFit="1" customWidth="1"/>
    <col min="5017" max="5017" width="13.85546875" style="31" bestFit="1" customWidth="1"/>
    <col min="5018" max="5018" width="11.140625" style="31" customWidth="1"/>
    <col min="5019" max="5019" width="6.85546875" style="31" customWidth="1"/>
    <col min="5020" max="5020" width="9.140625" style="31"/>
    <col min="5021" max="5021" width="11.85546875" style="31" customWidth="1"/>
    <col min="5022" max="5022" width="12.140625" style="31" customWidth="1"/>
    <col min="5023" max="5023" width="15.7109375" style="31" customWidth="1"/>
    <col min="5024" max="5024" width="13.42578125" style="31" customWidth="1"/>
    <col min="5025" max="5025" width="11.7109375" style="31" customWidth="1"/>
    <col min="5026" max="5026" width="10.7109375" style="31" customWidth="1"/>
    <col min="5027" max="5032" width="9.140625" style="31"/>
    <col min="5033" max="5033" width="10.5703125" style="31" customWidth="1"/>
    <col min="5034" max="5034" width="10.7109375" style="31" customWidth="1"/>
    <col min="5035" max="5035" width="9.85546875" style="31" customWidth="1"/>
    <col min="5036" max="5036" width="9.140625" style="31"/>
    <col min="5037" max="5037" width="11.7109375" style="31" customWidth="1"/>
    <col min="5038" max="5038" width="12" style="31" customWidth="1"/>
    <col min="5039" max="5254" width="9.140625" style="31"/>
    <col min="5255" max="5255" width="19.42578125" style="31" customWidth="1"/>
    <col min="5256" max="5256" width="14.7109375" style="31" customWidth="1"/>
    <col min="5257" max="5257" width="11.140625" style="31" customWidth="1"/>
    <col min="5258" max="5258" width="16.140625" style="31" customWidth="1"/>
    <col min="5259" max="5259" width="11.140625" style="31" customWidth="1"/>
    <col min="5260" max="5260" width="16.140625" style="31" customWidth="1"/>
    <col min="5261" max="5261" width="11.140625" style="31" customWidth="1"/>
    <col min="5262" max="5262" width="14.5703125" style="31" customWidth="1"/>
    <col min="5263" max="5263" width="11.140625" style="31" customWidth="1"/>
    <col min="5264" max="5264" width="6.85546875" style="31" bestFit="1" customWidth="1"/>
    <col min="5265" max="5265" width="10.140625" style="31" bestFit="1" customWidth="1"/>
    <col min="5266" max="5266" width="7.42578125" style="31" customWidth="1"/>
    <col min="5267" max="5267" width="10.140625" style="31" bestFit="1" customWidth="1"/>
    <col min="5268" max="5268" width="6.85546875" style="31" bestFit="1" customWidth="1"/>
    <col min="5269" max="5269" width="9.28515625" style="31" customWidth="1"/>
    <col min="5270" max="5270" width="6.85546875" style="31" bestFit="1" customWidth="1"/>
    <col min="5271" max="5271" width="9.28515625" style="31" customWidth="1"/>
    <col min="5272" max="5272" width="11.140625" style="31" bestFit="1" customWidth="1"/>
    <col min="5273" max="5273" width="13.85546875" style="31" bestFit="1" customWidth="1"/>
    <col min="5274" max="5274" width="11.140625" style="31" customWidth="1"/>
    <col min="5275" max="5275" width="6.85546875" style="31" customWidth="1"/>
    <col min="5276" max="5276" width="9.140625" style="31"/>
    <col min="5277" max="5277" width="11.85546875" style="31" customWidth="1"/>
    <col min="5278" max="5278" width="12.140625" style="31" customWidth="1"/>
    <col min="5279" max="5279" width="15.7109375" style="31" customWidth="1"/>
    <col min="5280" max="5280" width="13.42578125" style="31" customWidth="1"/>
    <col min="5281" max="5281" width="11.7109375" style="31" customWidth="1"/>
    <col min="5282" max="5282" width="10.7109375" style="31" customWidth="1"/>
    <col min="5283" max="5288" width="9.140625" style="31"/>
    <col min="5289" max="5289" width="10.5703125" style="31" customWidth="1"/>
    <col min="5290" max="5290" width="10.7109375" style="31" customWidth="1"/>
    <col min="5291" max="5291" width="9.85546875" style="31" customWidth="1"/>
    <col min="5292" max="5292" width="9.140625" style="31"/>
    <col min="5293" max="5293" width="11.7109375" style="31" customWidth="1"/>
    <col min="5294" max="5294" width="12" style="31" customWidth="1"/>
    <col min="5295" max="5510" width="9.140625" style="31"/>
    <col min="5511" max="5511" width="19.42578125" style="31" customWidth="1"/>
    <col min="5512" max="5512" width="14.7109375" style="31" customWidth="1"/>
    <col min="5513" max="5513" width="11.140625" style="31" customWidth="1"/>
    <col min="5514" max="5514" width="16.140625" style="31" customWidth="1"/>
    <col min="5515" max="5515" width="11.140625" style="31" customWidth="1"/>
    <col min="5516" max="5516" width="16.140625" style="31" customWidth="1"/>
    <col min="5517" max="5517" width="11.140625" style="31" customWidth="1"/>
    <col min="5518" max="5518" width="14.5703125" style="31" customWidth="1"/>
    <col min="5519" max="5519" width="11.140625" style="31" customWidth="1"/>
    <col min="5520" max="5520" width="6.85546875" style="31" bestFit="1" customWidth="1"/>
    <col min="5521" max="5521" width="10.140625" style="31" bestFit="1" customWidth="1"/>
    <col min="5522" max="5522" width="7.42578125" style="31" customWidth="1"/>
    <col min="5523" max="5523" width="10.140625" style="31" bestFit="1" customWidth="1"/>
    <col min="5524" max="5524" width="6.85546875" style="31" bestFit="1" customWidth="1"/>
    <col min="5525" max="5525" width="9.28515625" style="31" customWidth="1"/>
    <col min="5526" max="5526" width="6.85546875" style="31" bestFit="1" customWidth="1"/>
    <col min="5527" max="5527" width="9.28515625" style="31" customWidth="1"/>
    <col min="5528" max="5528" width="11.140625" style="31" bestFit="1" customWidth="1"/>
    <col min="5529" max="5529" width="13.85546875" style="31" bestFit="1" customWidth="1"/>
    <col min="5530" max="5530" width="11.140625" style="31" customWidth="1"/>
    <col min="5531" max="5531" width="6.85546875" style="31" customWidth="1"/>
    <col min="5532" max="5532" width="9.140625" style="31"/>
    <col min="5533" max="5533" width="11.85546875" style="31" customWidth="1"/>
    <col min="5534" max="5534" width="12.140625" style="31" customWidth="1"/>
    <col min="5535" max="5535" width="15.7109375" style="31" customWidth="1"/>
    <col min="5536" max="5536" width="13.42578125" style="31" customWidth="1"/>
    <col min="5537" max="5537" width="11.7109375" style="31" customWidth="1"/>
    <col min="5538" max="5538" width="10.7109375" style="31" customWidth="1"/>
    <col min="5539" max="5544" width="9.140625" style="31"/>
    <col min="5545" max="5545" width="10.5703125" style="31" customWidth="1"/>
    <col min="5546" max="5546" width="10.7109375" style="31" customWidth="1"/>
    <col min="5547" max="5547" width="9.85546875" style="31" customWidth="1"/>
    <col min="5548" max="5548" width="9.140625" style="31"/>
    <col min="5549" max="5549" width="11.7109375" style="31" customWidth="1"/>
    <col min="5550" max="5550" width="12" style="31" customWidth="1"/>
    <col min="5551" max="5766" width="9.140625" style="31"/>
    <col min="5767" max="5767" width="19.42578125" style="31" customWidth="1"/>
    <col min="5768" max="5768" width="14.7109375" style="31" customWidth="1"/>
    <col min="5769" max="5769" width="11.140625" style="31" customWidth="1"/>
    <col min="5770" max="5770" width="16.140625" style="31" customWidth="1"/>
    <col min="5771" max="5771" width="11.140625" style="31" customWidth="1"/>
    <col min="5772" max="5772" width="16.140625" style="31" customWidth="1"/>
    <col min="5773" max="5773" width="11.140625" style="31" customWidth="1"/>
    <col min="5774" max="5774" width="14.5703125" style="31" customWidth="1"/>
    <col min="5775" max="5775" width="11.140625" style="31" customWidth="1"/>
    <col min="5776" max="5776" width="6.85546875" style="31" bestFit="1" customWidth="1"/>
    <col min="5777" max="5777" width="10.140625" style="31" bestFit="1" customWidth="1"/>
    <col min="5778" max="5778" width="7.42578125" style="31" customWidth="1"/>
    <col min="5779" max="5779" width="10.140625" style="31" bestFit="1" customWidth="1"/>
    <col min="5780" max="5780" width="6.85546875" style="31" bestFit="1" customWidth="1"/>
    <col min="5781" max="5781" width="9.28515625" style="31" customWidth="1"/>
    <col min="5782" max="5782" width="6.85546875" style="31" bestFit="1" customWidth="1"/>
    <col min="5783" max="5783" width="9.28515625" style="31" customWidth="1"/>
    <col min="5784" max="5784" width="11.140625" style="31" bestFit="1" customWidth="1"/>
    <col min="5785" max="5785" width="13.85546875" style="31" bestFit="1" customWidth="1"/>
    <col min="5786" max="5786" width="11.140625" style="31" customWidth="1"/>
    <col min="5787" max="5787" width="6.85546875" style="31" customWidth="1"/>
    <col min="5788" max="5788" width="9.140625" style="31"/>
    <col min="5789" max="5789" width="11.85546875" style="31" customWidth="1"/>
    <col min="5790" max="5790" width="12.140625" style="31" customWidth="1"/>
    <col min="5791" max="5791" width="15.7109375" style="31" customWidth="1"/>
    <col min="5792" max="5792" width="13.42578125" style="31" customWidth="1"/>
    <col min="5793" max="5793" width="11.7109375" style="31" customWidth="1"/>
    <col min="5794" max="5794" width="10.7109375" style="31" customWidth="1"/>
    <col min="5795" max="5800" width="9.140625" style="31"/>
    <col min="5801" max="5801" width="10.5703125" style="31" customWidth="1"/>
    <col min="5802" max="5802" width="10.7109375" style="31" customWidth="1"/>
    <col min="5803" max="5803" width="9.85546875" style="31" customWidth="1"/>
    <col min="5804" max="5804" width="9.140625" style="31"/>
    <col min="5805" max="5805" width="11.7109375" style="31" customWidth="1"/>
    <col min="5806" max="5806" width="12" style="31" customWidth="1"/>
    <col min="5807" max="6022" width="9.140625" style="31"/>
    <col min="6023" max="6023" width="19.42578125" style="31" customWidth="1"/>
    <col min="6024" max="6024" width="14.7109375" style="31" customWidth="1"/>
    <col min="6025" max="6025" width="11.140625" style="31" customWidth="1"/>
    <col min="6026" max="6026" width="16.140625" style="31" customWidth="1"/>
    <col min="6027" max="6027" width="11.140625" style="31" customWidth="1"/>
    <col min="6028" max="6028" width="16.140625" style="31" customWidth="1"/>
    <col min="6029" max="6029" width="11.140625" style="31" customWidth="1"/>
    <col min="6030" max="6030" width="14.5703125" style="31" customWidth="1"/>
    <col min="6031" max="6031" width="11.140625" style="31" customWidth="1"/>
    <col min="6032" max="6032" width="6.85546875" style="31" bestFit="1" customWidth="1"/>
    <col min="6033" max="6033" width="10.140625" style="31" bestFit="1" customWidth="1"/>
    <col min="6034" max="6034" width="7.42578125" style="31" customWidth="1"/>
    <col min="6035" max="6035" width="10.140625" style="31" bestFit="1" customWidth="1"/>
    <col min="6036" max="6036" width="6.85546875" style="31" bestFit="1" customWidth="1"/>
    <col min="6037" max="6037" width="9.28515625" style="31" customWidth="1"/>
    <col min="6038" max="6038" width="6.85546875" style="31" bestFit="1" customWidth="1"/>
    <col min="6039" max="6039" width="9.28515625" style="31" customWidth="1"/>
    <col min="6040" max="6040" width="11.140625" style="31" bestFit="1" customWidth="1"/>
    <col min="6041" max="6041" width="13.85546875" style="31" bestFit="1" customWidth="1"/>
    <col min="6042" max="6042" width="11.140625" style="31" customWidth="1"/>
    <col min="6043" max="6043" width="6.85546875" style="31" customWidth="1"/>
    <col min="6044" max="6044" width="9.140625" style="31"/>
    <col min="6045" max="6045" width="11.85546875" style="31" customWidth="1"/>
    <col min="6046" max="6046" width="12.140625" style="31" customWidth="1"/>
    <col min="6047" max="6047" width="15.7109375" style="31" customWidth="1"/>
    <col min="6048" max="6048" width="13.42578125" style="31" customWidth="1"/>
    <col min="6049" max="6049" width="11.7109375" style="31" customWidth="1"/>
    <col min="6050" max="6050" width="10.7109375" style="31" customWidth="1"/>
    <col min="6051" max="6056" width="9.140625" style="31"/>
    <col min="6057" max="6057" width="10.5703125" style="31" customWidth="1"/>
    <col min="6058" max="6058" width="10.7109375" style="31" customWidth="1"/>
    <col min="6059" max="6059" width="9.85546875" style="31" customWidth="1"/>
    <col min="6060" max="6060" width="9.140625" style="31"/>
    <col min="6061" max="6061" width="11.7109375" style="31" customWidth="1"/>
    <col min="6062" max="6062" width="12" style="31" customWidth="1"/>
    <col min="6063" max="6278" width="9.140625" style="31"/>
    <col min="6279" max="6279" width="19.42578125" style="31" customWidth="1"/>
    <col min="6280" max="6280" width="14.7109375" style="31" customWidth="1"/>
    <col min="6281" max="6281" width="11.140625" style="31" customWidth="1"/>
    <col min="6282" max="6282" width="16.140625" style="31" customWidth="1"/>
    <col min="6283" max="6283" width="11.140625" style="31" customWidth="1"/>
    <col min="6284" max="6284" width="16.140625" style="31" customWidth="1"/>
    <col min="6285" max="6285" width="11.140625" style="31" customWidth="1"/>
    <col min="6286" max="6286" width="14.5703125" style="31" customWidth="1"/>
    <col min="6287" max="6287" width="11.140625" style="31" customWidth="1"/>
    <col min="6288" max="6288" width="6.85546875" style="31" bestFit="1" customWidth="1"/>
    <col min="6289" max="6289" width="10.140625" style="31" bestFit="1" customWidth="1"/>
    <col min="6290" max="6290" width="7.42578125" style="31" customWidth="1"/>
    <col min="6291" max="6291" width="10.140625" style="31" bestFit="1" customWidth="1"/>
    <col min="6292" max="6292" width="6.85546875" style="31" bestFit="1" customWidth="1"/>
    <col min="6293" max="6293" width="9.28515625" style="31" customWidth="1"/>
    <col min="6294" max="6294" width="6.85546875" style="31" bestFit="1" customWidth="1"/>
    <col min="6295" max="6295" width="9.28515625" style="31" customWidth="1"/>
    <col min="6296" max="6296" width="11.140625" style="31" bestFit="1" customWidth="1"/>
    <col min="6297" max="6297" width="13.85546875" style="31" bestFit="1" customWidth="1"/>
    <col min="6298" max="6298" width="11.140625" style="31" customWidth="1"/>
    <col min="6299" max="6299" width="6.85546875" style="31" customWidth="1"/>
    <col min="6300" max="6300" width="9.140625" style="31"/>
    <col min="6301" max="6301" width="11.85546875" style="31" customWidth="1"/>
    <col min="6302" max="6302" width="12.140625" style="31" customWidth="1"/>
    <col min="6303" max="6303" width="15.7109375" style="31" customWidth="1"/>
    <col min="6304" max="6304" width="13.42578125" style="31" customWidth="1"/>
    <col min="6305" max="6305" width="11.7109375" style="31" customWidth="1"/>
    <col min="6306" max="6306" width="10.7109375" style="31" customWidth="1"/>
    <col min="6307" max="6312" width="9.140625" style="31"/>
    <col min="6313" max="6313" width="10.5703125" style="31" customWidth="1"/>
    <col min="6314" max="6314" width="10.7109375" style="31" customWidth="1"/>
    <col min="6315" max="6315" width="9.85546875" style="31" customWidth="1"/>
    <col min="6316" max="6316" width="9.140625" style="31"/>
    <col min="6317" max="6317" width="11.7109375" style="31" customWidth="1"/>
    <col min="6318" max="6318" width="12" style="31" customWidth="1"/>
    <col min="6319" max="6534" width="9.140625" style="31"/>
    <col min="6535" max="6535" width="19.42578125" style="31" customWidth="1"/>
    <col min="6536" max="6536" width="14.7109375" style="31" customWidth="1"/>
    <col min="6537" max="6537" width="11.140625" style="31" customWidth="1"/>
    <col min="6538" max="6538" width="16.140625" style="31" customWidth="1"/>
    <col min="6539" max="6539" width="11.140625" style="31" customWidth="1"/>
    <col min="6540" max="6540" width="16.140625" style="31" customWidth="1"/>
    <col min="6541" max="6541" width="11.140625" style="31" customWidth="1"/>
    <col min="6542" max="6542" width="14.5703125" style="31" customWidth="1"/>
    <col min="6543" max="6543" width="11.140625" style="31" customWidth="1"/>
    <col min="6544" max="6544" width="6.85546875" style="31" bestFit="1" customWidth="1"/>
    <col min="6545" max="6545" width="10.140625" style="31" bestFit="1" customWidth="1"/>
    <col min="6546" max="6546" width="7.42578125" style="31" customWidth="1"/>
    <col min="6547" max="6547" width="10.140625" style="31" bestFit="1" customWidth="1"/>
    <col min="6548" max="6548" width="6.85546875" style="31" bestFit="1" customWidth="1"/>
    <col min="6549" max="6549" width="9.28515625" style="31" customWidth="1"/>
    <col min="6550" max="6550" width="6.85546875" style="31" bestFit="1" customWidth="1"/>
    <col min="6551" max="6551" width="9.28515625" style="31" customWidth="1"/>
    <col min="6552" max="6552" width="11.140625" style="31" bestFit="1" customWidth="1"/>
    <col min="6553" max="6553" width="13.85546875" style="31" bestFit="1" customWidth="1"/>
    <col min="6554" max="6554" width="11.140625" style="31" customWidth="1"/>
    <col min="6555" max="6555" width="6.85546875" style="31" customWidth="1"/>
    <col min="6556" max="6556" width="9.140625" style="31"/>
    <col min="6557" max="6557" width="11.85546875" style="31" customWidth="1"/>
    <col min="6558" max="6558" width="12.140625" style="31" customWidth="1"/>
    <col min="6559" max="6559" width="15.7109375" style="31" customWidth="1"/>
    <col min="6560" max="6560" width="13.42578125" style="31" customWidth="1"/>
    <col min="6561" max="6561" width="11.7109375" style="31" customWidth="1"/>
    <col min="6562" max="6562" width="10.7109375" style="31" customWidth="1"/>
    <col min="6563" max="6568" width="9.140625" style="31"/>
    <col min="6569" max="6569" width="10.5703125" style="31" customWidth="1"/>
    <col min="6570" max="6570" width="10.7109375" style="31" customWidth="1"/>
    <col min="6571" max="6571" width="9.85546875" style="31" customWidth="1"/>
    <col min="6572" max="6572" width="9.140625" style="31"/>
    <col min="6573" max="6573" width="11.7109375" style="31" customWidth="1"/>
    <col min="6574" max="6574" width="12" style="31" customWidth="1"/>
    <col min="6575" max="6790" width="9.140625" style="31"/>
    <col min="6791" max="6791" width="19.42578125" style="31" customWidth="1"/>
    <col min="6792" max="6792" width="14.7109375" style="31" customWidth="1"/>
    <col min="6793" max="6793" width="11.140625" style="31" customWidth="1"/>
    <col min="6794" max="6794" width="16.140625" style="31" customWidth="1"/>
    <col min="6795" max="6795" width="11.140625" style="31" customWidth="1"/>
    <col min="6796" max="6796" width="16.140625" style="31" customWidth="1"/>
    <col min="6797" max="6797" width="11.140625" style="31" customWidth="1"/>
    <col min="6798" max="6798" width="14.5703125" style="31" customWidth="1"/>
    <col min="6799" max="6799" width="11.140625" style="31" customWidth="1"/>
    <col min="6800" max="6800" width="6.85546875" style="31" bestFit="1" customWidth="1"/>
    <col min="6801" max="6801" width="10.140625" style="31" bestFit="1" customWidth="1"/>
    <col min="6802" max="6802" width="7.42578125" style="31" customWidth="1"/>
    <col min="6803" max="6803" width="10.140625" style="31" bestFit="1" customWidth="1"/>
    <col min="6804" max="6804" width="6.85546875" style="31" bestFit="1" customWidth="1"/>
    <col min="6805" max="6805" width="9.28515625" style="31" customWidth="1"/>
    <col min="6806" max="6806" width="6.85546875" style="31" bestFit="1" customWidth="1"/>
    <col min="6807" max="6807" width="9.28515625" style="31" customWidth="1"/>
    <col min="6808" max="6808" width="11.140625" style="31" bestFit="1" customWidth="1"/>
    <col min="6809" max="6809" width="13.85546875" style="31" bestFit="1" customWidth="1"/>
    <col min="6810" max="6810" width="11.140625" style="31" customWidth="1"/>
    <col min="6811" max="6811" width="6.85546875" style="31" customWidth="1"/>
    <col min="6812" max="6812" width="9.140625" style="31"/>
    <col min="6813" max="6813" width="11.85546875" style="31" customWidth="1"/>
    <col min="6814" max="6814" width="12.140625" style="31" customWidth="1"/>
    <col min="6815" max="6815" width="15.7109375" style="31" customWidth="1"/>
    <col min="6816" max="6816" width="13.42578125" style="31" customWidth="1"/>
    <col min="6817" max="6817" width="11.7109375" style="31" customWidth="1"/>
    <col min="6818" max="6818" width="10.7109375" style="31" customWidth="1"/>
    <col min="6819" max="6824" width="9.140625" style="31"/>
    <col min="6825" max="6825" width="10.5703125" style="31" customWidth="1"/>
    <col min="6826" max="6826" width="10.7109375" style="31" customWidth="1"/>
    <col min="6827" max="6827" width="9.85546875" style="31" customWidth="1"/>
    <col min="6828" max="6828" width="9.140625" style="31"/>
    <col min="6829" max="6829" width="11.7109375" style="31" customWidth="1"/>
    <col min="6830" max="6830" width="12" style="31" customWidth="1"/>
    <col min="6831" max="7046" width="9.140625" style="31"/>
    <col min="7047" max="7047" width="19.42578125" style="31" customWidth="1"/>
    <col min="7048" max="7048" width="14.7109375" style="31" customWidth="1"/>
    <col min="7049" max="7049" width="11.140625" style="31" customWidth="1"/>
    <col min="7050" max="7050" width="16.140625" style="31" customWidth="1"/>
    <col min="7051" max="7051" width="11.140625" style="31" customWidth="1"/>
    <col min="7052" max="7052" width="16.140625" style="31" customWidth="1"/>
    <col min="7053" max="7053" width="11.140625" style="31" customWidth="1"/>
    <col min="7054" max="7054" width="14.5703125" style="31" customWidth="1"/>
    <col min="7055" max="7055" width="11.140625" style="31" customWidth="1"/>
    <col min="7056" max="7056" width="6.85546875" style="31" bestFit="1" customWidth="1"/>
    <col min="7057" max="7057" width="10.140625" style="31" bestFit="1" customWidth="1"/>
    <col min="7058" max="7058" width="7.42578125" style="31" customWidth="1"/>
    <col min="7059" max="7059" width="10.140625" style="31" bestFit="1" customWidth="1"/>
    <col min="7060" max="7060" width="6.85546875" style="31" bestFit="1" customWidth="1"/>
    <col min="7061" max="7061" width="9.28515625" style="31" customWidth="1"/>
    <col min="7062" max="7062" width="6.85546875" style="31" bestFit="1" customWidth="1"/>
    <col min="7063" max="7063" width="9.28515625" style="31" customWidth="1"/>
    <col min="7064" max="7064" width="11.140625" style="31" bestFit="1" customWidth="1"/>
    <col min="7065" max="7065" width="13.85546875" style="31" bestFit="1" customWidth="1"/>
    <col min="7066" max="7066" width="11.140625" style="31" customWidth="1"/>
    <col min="7067" max="7067" width="6.85546875" style="31" customWidth="1"/>
    <col min="7068" max="7068" width="9.140625" style="31"/>
    <col min="7069" max="7069" width="11.85546875" style="31" customWidth="1"/>
    <col min="7070" max="7070" width="12.140625" style="31" customWidth="1"/>
    <col min="7071" max="7071" width="15.7109375" style="31" customWidth="1"/>
    <col min="7072" max="7072" width="13.42578125" style="31" customWidth="1"/>
    <col min="7073" max="7073" width="11.7109375" style="31" customWidth="1"/>
    <col min="7074" max="7074" width="10.7109375" style="31" customWidth="1"/>
    <col min="7075" max="7080" width="9.140625" style="31"/>
    <col min="7081" max="7081" width="10.5703125" style="31" customWidth="1"/>
    <col min="7082" max="7082" width="10.7109375" style="31" customWidth="1"/>
    <col min="7083" max="7083" width="9.85546875" style="31" customWidth="1"/>
    <col min="7084" max="7084" width="9.140625" style="31"/>
    <col min="7085" max="7085" width="11.7109375" style="31" customWidth="1"/>
    <col min="7086" max="7086" width="12" style="31" customWidth="1"/>
    <col min="7087" max="7302" width="9.140625" style="31"/>
    <col min="7303" max="7303" width="19.42578125" style="31" customWidth="1"/>
    <col min="7304" max="7304" width="14.7109375" style="31" customWidth="1"/>
    <col min="7305" max="7305" width="11.140625" style="31" customWidth="1"/>
    <col min="7306" max="7306" width="16.140625" style="31" customWidth="1"/>
    <col min="7307" max="7307" width="11.140625" style="31" customWidth="1"/>
    <col min="7308" max="7308" width="16.140625" style="31" customWidth="1"/>
    <col min="7309" max="7309" width="11.140625" style="31" customWidth="1"/>
    <col min="7310" max="7310" width="14.5703125" style="31" customWidth="1"/>
    <col min="7311" max="7311" width="11.140625" style="31" customWidth="1"/>
    <col min="7312" max="7312" width="6.85546875" style="31" bestFit="1" customWidth="1"/>
    <col min="7313" max="7313" width="10.140625" style="31" bestFit="1" customWidth="1"/>
    <col min="7314" max="7314" width="7.42578125" style="31" customWidth="1"/>
    <col min="7315" max="7315" width="10.140625" style="31" bestFit="1" customWidth="1"/>
    <col min="7316" max="7316" width="6.85546875" style="31" bestFit="1" customWidth="1"/>
    <col min="7317" max="7317" width="9.28515625" style="31" customWidth="1"/>
    <col min="7318" max="7318" width="6.85546875" style="31" bestFit="1" customWidth="1"/>
    <col min="7319" max="7319" width="9.28515625" style="31" customWidth="1"/>
    <col min="7320" max="7320" width="11.140625" style="31" bestFit="1" customWidth="1"/>
    <col min="7321" max="7321" width="13.85546875" style="31" bestFit="1" customWidth="1"/>
    <col min="7322" max="7322" width="11.140625" style="31" customWidth="1"/>
    <col min="7323" max="7323" width="6.85546875" style="31" customWidth="1"/>
    <col min="7324" max="7324" width="9.140625" style="31"/>
    <col min="7325" max="7325" width="11.85546875" style="31" customWidth="1"/>
    <col min="7326" max="7326" width="12.140625" style="31" customWidth="1"/>
    <col min="7327" max="7327" width="15.7109375" style="31" customWidth="1"/>
    <col min="7328" max="7328" width="13.42578125" style="31" customWidth="1"/>
    <col min="7329" max="7329" width="11.7109375" style="31" customWidth="1"/>
    <col min="7330" max="7330" width="10.7109375" style="31" customWidth="1"/>
    <col min="7331" max="7336" width="9.140625" style="31"/>
    <col min="7337" max="7337" width="10.5703125" style="31" customWidth="1"/>
    <col min="7338" max="7338" width="10.7109375" style="31" customWidth="1"/>
    <col min="7339" max="7339" width="9.85546875" style="31" customWidth="1"/>
    <col min="7340" max="7340" width="9.140625" style="31"/>
    <col min="7341" max="7341" width="11.7109375" style="31" customWidth="1"/>
    <col min="7342" max="7342" width="12" style="31" customWidth="1"/>
    <col min="7343" max="7558" width="9.140625" style="31"/>
    <col min="7559" max="7559" width="19.42578125" style="31" customWidth="1"/>
    <col min="7560" max="7560" width="14.7109375" style="31" customWidth="1"/>
    <col min="7561" max="7561" width="11.140625" style="31" customWidth="1"/>
    <col min="7562" max="7562" width="16.140625" style="31" customWidth="1"/>
    <col min="7563" max="7563" width="11.140625" style="31" customWidth="1"/>
    <col min="7564" max="7564" width="16.140625" style="31" customWidth="1"/>
    <col min="7565" max="7565" width="11.140625" style="31" customWidth="1"/>
    <col min="7566" max="7566" width="14.5703125" style="31" customWidth="1"/>
    <col min="7567" max="7567" width="11.140625" style="31" customWidth="1"/>
    <col min="7568" max="7568" width="6.85546875" style="31" bestFit="1" customWidth="1"/>
    <col min="7569" max="7569" width="10.140625" style="31" bestFit="1" customWidth="1"/>
    <col min="7570" max="7570" width="7.42578125" style="31" customWidth="1"/>
    <col min="7571" max="7571" width="10.140625" style="31" bestFit="1" customWidth="1"/>
    <col min="7572" max="7572" width="6.85546875" style="31" bestFit="1" customWidth="1"/>
    <col min="7573" max="7573" width="9.28515625" style="31" customWidth="1"/>
    <col min="7574" max="7574" width="6.85546875" style="31" bestFit="1" customWidth="1"/>
    <col min="7575" max="7575" width="9.28515625" style="31" customWidth="1"/>
    <col min="7576" max="7576" width="11.140625" style="31" bestFit="1" customWidth="1"/>
    <col min="7577" max="7577" width="13.85546875" style="31" bestFit="1" customWidth="1"/>
    <col min="7578" max="7578" width="11.140625" style="31" customWidth="1"/>
    <col min="7579" max="7579" width="6.85546875" style="31" customWidth="1"/>
    <col min="7580" max="7580" width="9.140625" style="31"/>
    <col min="7581" max="7581" width="11.85546875" style="31" customWidth="1"/>
    <col min="7582" max="7582" width="12.140625" style="31" customWidth="1"/>
    <col min="7583" max="7583" width="15.7109375" style="31" customWidth="1"/>
    <col min="7584" max="7584" width="13.42578125" style="31" customWidth="1"/>
    <col min="7585" max="7585" width="11.7109375" style="31" customWidth="1"/>
    <col min="7586" max="7586" width="10.7109375" style="31" customWidth="1"/>
    <col min="7587" max="7592" width="9.140625" style="31"/>
    <col min="7593" max="7593" width="10.5703125" style="31" customWidth="1"/>
    <col min="7594" max="7594" width="10.7109375" style="31" customWidth="1"/>
    <col min="7595" max="7595" width="9.85546875" style="31" customWidth="1"/>
    <col min="7596" max="7596" width="9.140625" style="31"/>
    <col min="7597" max="7597" width="11.7109375" style="31" customWidth="1"/>
    <col min="7598" max="7598" width="12" style="31" customWidth="1"/>
    <col min="7599" max="7814" width="9.140625" style="31"/>
    <col min="7815" max="7815" width="19.42578125" style="31" customWidth="1"/>
    <col min="7816" max="7816" width="14.7109375" style="31" customWidth="1"/>
    <col min="7817" max="7817" width="11.140625" style="31" customWidth="1"/>
    <col min="7818" max="7818" width="16.140625" style="31" customWidth="1"/>
    <col min="7819" max="7819" width="11.140625" style="31" customWidth="1"/>
    <col min="7820" max="7820" width="16.140625" style="31" customWidth="1"/>
    <col min="7821" max="7821" width="11.140625" style="31" customWidth="1"/>
    <col min="7822" max="7822" width="14.5703125" style="31" customWidth="1"/>
    <col min="7823" max="7823" width="11.140625" style="31" customWidth="1"/>
    <col min="7824" max="7824" width="6.85546875" style="31" bestFit="1" customWidth="1"/>
    <col min="7825" max="7825" width="10.140625" style="31" bestFit="1" customWidth="1"/>
    <col min="7826" max="7826" width="7.42578125" style="31" customWidth="1"/>
    <col min="7827" max="7827" width="10.140625" style="31" bestFit="1" customWidth="1"/>
    <col min="7828" max="7828" width="6.85546875" style="31" bestFit="1" customWidth="1"/>
    <col min="7829" max="7829" width="9.28515625" style="31" customWidth="1"/>
    <col min="7830" max="7830" width="6.85546875" style="31" bestFit="1" customWidth="1"/>
    <col min="7831" max="7831" width="9.28515625" style="31" customWidth="1"/>
    <col min="7832" max="7832" width="11.140625" style="31" bestFit="1" customWidth="1"/>
    <col min="7833" max="7833" width="13.85546875" style="31" bestFit="1" customWidth="1"/>
    <col min="7834" max="7834" width="11.140625" style="31" customWidth="1"/>
    <col min="7835" max="7835" width="6.85546875" style="31" customWidth="1"/>
    <col min="7836" max="7836" width="9.140625" style="31"/>
    <col min="7837" max="7837" width="11.85546875" style="31" customWidth="1"/>
    <col min="7838" max="7838" width="12.140625" style="31" customWidth="1"/>
    <col min="7839" max="7839" width="15.7109375" style="31" customWidth="1"/>
    <col min="7840" max="7840" width="13.42578125" style="31" customWidth="1"/>
    <col min="7841" max="7841" width="11.7109375" style="31" customWidth="1"/>
    <col min="7842" max="7842" width="10.7109375" style="31" customWidth="1"/>
    <col min="7843" max="7848" width="9.140625" style="31"/>
    <col min="7849" max="7849" width="10.5703125" style="31" customWidth="1"/>
    <col min="7850" max="7850" width="10.7109375" style="31" customWidth="1"/>
    <col min="7851" max="7851" width="9.85546875" style="31" customWidth="1"/>
    <col min="7852" max="7852" width="9.140625" style="31"/>
    <col min="7853" max="7853" width="11.7109375" style="31" customWidth="1"/>
    <col min="7854" max="7854" width="12" style="31" customWidth="1"/>
    <col min="7855" max="8070" width="9.140625" style="31"/>
    <col min="8071" max="8071" width="19.42578125" style="31" customWidth="1"/>
    <col min="8072" max="8072" width="14.7109375" style="31" customWidth="1"/>
    <col min="8073" max="8073" width="11.140625" style="31" customWidth="1"/>
    <col min="8074" max="8074" width="16.140625" style="31" customWidth="1"/>
    <col min="8075" max="8075" width="11.140625" style="31" customWidth="1"/>
    <col min="8076" max="8076" width="16.140625" style="31" customWidth="1"/>
    <col min="8077" max="8077" width="11.140625" style="31" customWidth="1"/>
    <col min="8078" max="8078" width="14.5703125" style="31" customWidth="1"/>
    <col min="8079" max="8079" width="11.140625" style="31" customWidth="1"/>
    <col min="8080" max="8080" width="6.85546875" style="31" bestFit="1" customWidth="1"/>
    <col min="8081" max="8081" width="10.140625" style="31" bestFit="1" customWidth="1"/>
    <col min="8082" max="8082" width="7.42578125" style="31" customWidth="1"/>
    <col min="8083" max="8083" width="10.140625" style="31" bestFit="1" customWidth="1"/>
    <col min="8084" max="8084" width="6.85546875" style="31" bestFit="1" customWidth="1"/>
    <col min="8085" max="8085" width="9.28515625" style="31" customWidth="1"/>
    <col min="8086" max="8086" width="6.85546875" style="31" bestFit="1" customWidth="1"/>
    <col min="8087" max="8087" width="9.28515625" style="31" customWidth="1"/>
    <col min="8088" max="8088" width="11.140625" style="31" bestFit="1" customWidth="1"/>
    <col min="8089" max="8089" width="13.85546875" style="31" bestFit="1" customWidth="1"/>
    <col min="8090" max="8090" width="11.140625" style="31" customWidth="1"/>
    <col min="8091" max="8091" width="6.85546875" style="31" customWidth="1"/>
    <col min="8092" max="8092" width="9.140625" style="31"/>
    <col min="8093" max="8093" width="11.85546875" style="31" customWidth="1"/>
    <col min="8094" max="8094" width="12.140625" style="31" customWidth="1"/>
    <col min="8095" max="8095" width="15.7109375" style="31" customWidth="1"/>
    <col min="8096" max="8096" width="13.42578125" style="31" customWidth="1"/>
    <col min="8097" max="8097" width="11.7109375" style="31" customWidth="1"/>
    <col min="8098" max="8098" width="10.7109375" style="31" customWidth="1"/>
    <col min="8099" max="8104" width="9.140625" style="31"/>
    <col min="8105" max="8105" width="10.5703125" style="31" customWidth="1"/>
    <col min="8106" max="8106" width="10.7109375" style="31" customWidth="1"/>
    <col min="8107" max="8107" width="9.85546875" style="31" customWidth="1"/>
    <col min="8108" max="8108" width="9.140625" style="31"/>
    <col min="8109" max="8109" width="11.7109375" style="31" customWidth="1"/>
    <col min="8110" max="8110" width="12" style="31" customWidth="1"/>
    <col min="8111" max="8326" width="9.140625" style="31"/>
    <col min="8327" max="8327" width="19.42578125" style="31" customWidth="1"/>
    <col min="8328" max="8328" width="14.7109375" style="31" customWidth="1"/>
    <col min="8329" max="8329" width="11.140625" style="31" customWidth="1"/>
    <col min="8330" max="8330" width="16.140625" style="31" customWidth="1"/>
    <col min="8331" max="8331" width="11.140625" style="31" customWidth="1"/>
    <col min="8332" max="8332" width="16.140625" style="31" customWidth="1"/>
    <col min="8333" max="8333" width="11.140625" style="31" customWidth="1"/>
    <col min="8334" max="8334" width="14.5703125" style="31" customWidth="1"/>
    <col min="8335" max="8335" width="11.140625" style="31" customWidth="1"/>
    <col min="8336" max="8336" width="6.85546875" style="31" bestFit="1" customWidth="1"/>
    <col min="8337" max="8337" width="10.140625" style="31" bestFit="1" customWidth="1"/>
    <col min="8338" max="8338" width="7.42578125" style="31" customWidth="1"/>
    <col min="8339" max="8339" width="10.140625" style="31" bestFit="1" customWidth="1"/>
    <col min="8340" max="8340" width="6.85546875" style="31" bestFit="1" customWidth="1"/>
    <col min="8341" max="8341" width="9.28515625" style="31" customWidth="1"/>
    <col min="8342" max="8342" width="6.85546875" style="31" bestFit="1" customWidth="1"/>
    <col min="8343" max="8343" width="9.28515625" style="31" customWidth="1"/>
    <col min="8344" max="8344" width="11.140625" style="31" bestFit="1" customWidth="1"/>
    <col min="8345" max="8345" width="13.85546875" style="31" bestFit="1" customWidth="1"/>
    <col min="8346" max="8346" width="11.140625" style="31" customWidth="1"/>
    <col min="8347" max="8347" width="6.85546875" style="31" customWidth="1"/>
    <col min="8348" max="8348" width="9.140625" style="31"/>
    <col min="8349" max="8349" width="11.85546875" style="31" customWidth="1"/>
    <col min="8350" max="8350" width="12.140625" style="31" customWidth="1"/>
    <col min="8351" max="8351" width="15.7109375" style="31" customWidth="1"/>
    <col min="8352" max="8352" width="13.42578125" style="31" customWidth="1"/>
    <col min="8353" max="8353" width="11.7109375" style="31" customWidth="1"/>
    <col min="8354" max="8354" width="10.7109375" style="31" customWidth="1"/>
    <col min="8355" max="8360" width="9.140625" style="31"/>
    <col min="8361" max="8361" width="10.5703125" style="31" customWidth="1"/>
    <col min="8362" max="8362" width="10.7109375" style="31" customWidth="1"/>
    <col min="8363" max="8363" width="9.85546875" style="31" customWidth="1"/>
    <col min="8364" max="8364" width="9.140625" style="31"/>
    <col min="8365" max="8365" width="11.7109375" style="31" customWidth="1"/>
    <col min="8366" max="8366" width="12" style="31" customWidth="1"/>
    <col min="8367" max="8582" width="9.140625" style="31"/>
    <col min="8583" max="8583" width="19.42578125" style="31" customWidth="1"/>
    <col min="8584" max="8584" width="14.7109375" style="31" customWidth="1"/>
    <col min="8585" max="8585" width="11.140625" style="31" customWidth="1"/>
    <col min="8586" max="8586" width="16.140625" style="31" customWidth="1"/>
    <col min="8587" max="8587" width="11.140625" style="31" customWidth="1"/>
    <col min="8588" max="8588" width="16.140625" style="31" customWidth="1"/>
    <col min="8589" max="8589" width="11.140625" style="31" customWidth="1"/>
    <col min="8590" max="8590" width="14.5703125" style="31" customWidth="1"/>
    <col min="8591" max="8591" width="11.140625" style="31" customWidth="1"/>
    <col min="8592" max="8592" width="6.85546875" style="31" bestFit="1" customWidth="1"/>
    <col min="8593" max="8593" width="10.140625" style="31" bestFit="1" customWidth="1"/>
    <col min="8594" max="8594" width="7.42578125" style="31" customWidth="1"/>
    <col min="8595" max="8595" width="10.140625" style="31" bestFit="1" customWidth="1"/>
    <col min="8596" max="8596" width="6.85546875" style="31" bestFit="1" customWidth="1"/>
    <col min="8597" max="8597" width="9.28515625" style="31" customWidth="1"/>
    <col min="8598" max="8598" width="6.85546875" style="31" bestFit="1" customWidth="1"/>
    <col min="8599" max="8599" width="9.28515625" style="31" customWidth="1"/>
    <col min="8600" max="8600" width="11.140625" style="31" bestFit="1" customWidth="1"/>
    <col min="8601" max="8601" width="13.85546875" style="31" bestFit="1" customWidth="1"/>
    <col min="8602" max="8602" width="11.140625" style="31" customWidth="1"/>
    <col min="8603" max="8603" width="6.85546875" style="31" customWidth="1"/>
    <col min="8604" max="8604" width="9.140625" style="31"/>
    <col min="8605" max="8605" width="11.85546875" style="31" customWidth="1"/>
    <col min="8606" max="8606" width="12.140625" style="31" customWidth="1"/>
    <col min="8607" max="8607" width="15.7109375" style="31" customWidth="1"/>
    <col min="8608" max="8608" width="13.42578125" style="31" customWidth="1"/>
    <col min="8609" max="8609" width="11.7109375" style="31" customWidth="1"/>
    <col min="8610" max="8610" width="10.7109375" style="31" customWidth="1"/>
    <col min="8611" max="8616" width="9.140625" style="31"/>
    <col min="8617" max="8617" width="10.5703125" style="31" customWidth="1"/>
    <col min="8618" max="8618" width="10.7109375" style="31" customWidth="1"/>
    <col min="8619" max="8619" width="9.85546875" style="31" customWidth="1"/>
    <col min="8620" max="8620" width="9.140625" style="31"/>
    <col min="8621" max="8621" width="11.7109375" style="31" customWidth="1"/>
    <col min="8622" max="8622" width="12" style="31" customWidth="1"/>
    <col min="8623" max="8838" width="9.140625" style="31"/>
    <col min="8839" max="8839" width="19.42578125" style="31" customWidth="1"/>
    <col min="8840" max="8840" width="14.7109375" style="31" customWidth="1"/>
    <col min="8841" max="8841" width="11.140625" style="31" customWidth="1"/>
    <col min="8842" max="8842" width="16.140625" style="31" customWidth="1"/>
    <col min="8843" max="8843" width="11.140625" style="31" customWidth="1"/>
    <col min="8844" max="8844" width="16.140625" style="31" customWidth="1"/>
    <col min="8845" max="8845" width="11.140625" style="31" customWidth="1"/>
    <col min="8846" max="8846" width="14.5703125" style="31" customWidth="1"/>
    <col min="8847" max="8847" width="11.140625" style="31" customWidth="1"/>
    <col min="8848" max="8848" width="6.85546875" style="31" bestFit="1" customWidth="1"/>
    <col min="8849" max="8849" width="10.140625" style="31" bestFit="1" customWidth="1"/>
    <col min="8850" max="8850" width="7.42578125" style="31" customWidth="1"/>
    <col min="8851" max="8851" width="10.140625" style="31" bestFit="1" customWidth="1"/>
    <col min="8852" max="8852" width="6.85546875" style="31" bestFit="1" customWidth="1"/>
    <col min="8853" max="8853" width="9.28515625" style="31" customWidth="1"/>
    <col min="8854" max="8854" width="6.85546875" style="31" bestFit="1" customWidth="1"/>
    <col min="8855" max="8855" width="9.28515625" style="31" customWidth="1"/>
    <col min="8856" max="8856" width="11.140625" style="31" bestFit="1" customWidth="1"/>
    <col min="8857" max="8857" width="13.85546875" style="31" bestFit="1" customWidth="1"/>
    <col min="8858" max="8858" width="11.140625" style="31" customWidth="1"/>
    <col min="8859" max="8859" width="6.85546875" style="31" customWidth="1"/>
    <col min="8860" max="8860" width="9.140625" style="31"/>
    <col min="8861" max="8861" width="11.85546875" style="31" customWidth="1"/>
    <col min="8862" max="8862" width="12.140625" style="31" customWidth="1"/>
    <col min="8863" max="8863" width="15.7109375" style="31" customWidth="1"/>
    <col min="8864" max="8864" width="13.42578125" style="31" customWidth="1"/>
    <col min="8865" max="8865" width="11.7109375" style="31" customWidth="1"/>
    <col min="8866" max="8866" width="10.7109375" style="31" customWidth="1"/>
    <col min="8867" max="8872" width="9.140625" style="31"/>
    <col min="8873" max="8873" width="10.5703125" style="31" customWidth="1"/>
    <col min="8874" max="8874" width="10.7109375" style="31" customWidth="1"/>
    <col min="8875" max="8875" width="9.85546875" style="31" customWidth="1"/>
    <col min="8876" max="8876" width="9.140625" style="31"/>
    <col min="8877" max="8877" width="11.7109375" style="31" customWidth="1"/>
    <col min="8878" max="8878" width="12" style="31" customWidth="1"/>
    <col min="8879" max="9094" width="9.140625" style="31"/>
    <col min="9095" max="9095" width="19.42578125" style="31" customWidth="1"/>
    <col min="9096" max="9096" width="14.7109375" style="31" customWidth="1"/>
    <col min="9097" max="9097" width="11.140625" style="31" customWidth="1"/>
    <col min="9098" max="9098" width="16.140625" style="31" customWidth="1"/>
    <col min="9099" max="9099" width="11.140625" style="31" customWidth="1"/>
    <col min="9100" max="9100" width="16.140625" style="31" customWidth="1"/>
    <col min="9101" max="9101" width="11.140625" style="31" customWidth="1"/>
    <col min="9102" max="9102" width="14.5703125" style="31" customWidth="1"/>
    <col min="9103" max="9103" width="11.140625" style="31" customWidth="1"/>
    <col min="9104" max="9104" width="6.85546875" style="31" bestFit="1" customWidth="1"/>
    <col min="9105" max="9105" width="10.140625" style="31" bestFit="1" customWidth="1"/>
    <col min="9106" max="9106" width="7.42578125" style="31" customWidth="1"/>
    <col min="9107" max="9107" width="10.140625" style="31" bestFit="1" customWidth="1"/>
    <col min="9108" max="9108" width="6.85546875" style="31" bestFit="1" customWidth="1"/>
    <col min="9109" max="9109" width="9.28515625" style="31" customWidth="1"/>
    <col min="9110" max="9110" width="6.85546875" style="31" bestFit="1" customWidth="1"/>
    <col min="9111" max="9111" width="9.28515625" style="31" customWidth="1"/>
    <col min="9112" max="9112" width="11.140625" style="31" bestFit="1" customWidth="1"/>
    <col min="9113" max="9113" width="13.85546875" style="31" bestFit="1" customWidth="1"/>
    <col min="9114" max="9114" width="11.140625" style="31" customWidth="1"/>
    <col min="9115" max="9115" width="6.85546875" style="31" customWidth="1"/>
    <col min="9116" max="9116" width="9.140625" style="31"/>
    <col min="9117" max="9117" width="11.85546875" style="31" customWidth="1"/>
    <col min="9118" max="9118" width="12.140625" style="31" customWidth="1"/>
    <col min="9119" max="9119" width="15.7109375" style="31" customWidth="1"/>
    <col min="9120" max="9120" width="13.42578125" style="31" customWidth="1"/>
    <col min="9121" max="9121" width="11.7109375" style="31" customWidth="1"/>
    <col min="9122" max="9122" width="10.7109375" style="31" customWidth="1"/>
    <col min="9123" max="9128" width="9.140625" style="31"/>
    <col min="9129" max="9129" width="10.5703125" style="31" customWidth="1"/>
    <col min="9130" max="9130" width="10.7109375" style="31" customWidth="1"/>
    <col min="9131" max="9131" width="9.85546875" style="31" customWidth="1"/>
    <col min="9132" max="9132" width="9.140625" style="31"/>
    <col min="9133" max="9133" width="11.7109375" style="31" customWidth="1"/>
    <col min="9134" max="9134" width="12" style="31" customWidth="1"/>
    <col min="9135" max="9350" width="9.140625" style="31"/>
    <col min="9351" max="9351" width="19.42578125" style="31" customWidth="1"/>
    <col min="9352" max="9352" width="14.7109375" style="31" customWidth="1"/>
    <col min="9353" max="9353" width="11.140625" style="31" customWidth="1"/>
    <col min="9354" max="9354" width="16.140625" style="31" customWidth="1"/>
    <col min="9355" max="9355" width="11.140625" style="31" customWidth="1"/>
    <col min="9356" max="9356" width="16.140625" style="31" customWidth="1"/>
    <col min="9357" max="9357" width="11.140625" style="31" customWidth="1"/>
    <col min="9358" max="9358" width="14.5703125" style="31" customWidth="1"/>
    <col min="9359" max="9359" width="11.140625" style="31" customWidth="1"/>
    <col min="9360" max="9360" width="6.85546875" style="31" bestFit="1" customWidth="1"/>
    <col min="9361" max="9361" width="10.140625" style="31" bestFit="1" customWidth="1"/>
    <col min="9362" max="9362" width="7.42578125" style="31" customWidth="1"/>
    <col min="9363" max="9363" width="10.140625" style="31" bestFit="1" customWidth="1"/>
    <col min="9364" max="9364" width="6.85546875" style="31" bestFit="1" customWidth="1"/>
    <col min="9365" max="9365" width="9.28515625" style="31" customWidth="1"/>
    <col min="9366" max="9366" width="6.85546875" style="31" bestFit="1" customWidth="1"/>
    <col min="9367" max="9367" width="9.28515625" style="31" customWidth="1"/>
    <col min="9368" max="9368" width="11.140625" style="31" bestFit="1" customWidth="1"/>
    <col min="9369" max="9369" width="13.85546875" style="31" bestFit="1" customWidth="1"/>
    <col min="9370" max="9370" width="11.140625" style="31" customWidth="1"/>
    <col min="9371" max="9371" width="6.85546875" style="31" customWidth="1"/>
    <col min="9372" max="9372" width="9.140625" style="31"/>
    <col min="9373" max="9373" width="11.85546875" style="31" customWidth="1"/>
    <col min="9374" max="9374" width="12.140625" style="31" customWidth="1"/>
    <col min="9375" max="9375" width="15.7109375" style="31" customWidth="1"/>
    <col min="9376" max="9376" width="13.42578125" style="31" customWidth="1"/>
    <col min="9377" max="9377" width="11.7109375" style="31" customWidth="1"/>
    <col min="9378" max="9378" width="10.7109375" style="31" customWidth="1"/>
    <col min="9379" max="9384" width="9.140625" style="31"/>
    <col min="9385" max="9385" width="10.5703125" style="31" customWidth="1"/>
    <col min="9386" max="9386" width="10.7109375" style="31" customWidth="1"/>
    <col min="9387" max="9387" width="9.85546875" style="31" customWidth="1"/>
    <col min="9388" max="9388" width="9.140625" style="31"/>
    <col min="9389" max="9389" width="11.7109375" style="31" customWidth="1"/>
    <col min="9390" max="9390" width="12" style="31" customWidth="1"/>
    <col min="9391" max="9606" width="9.140625" style="31"/>
    <col min="9607" max="9607" width="19.42578125" style="31" customWidth="1"/>
    <col min="9608" max="9608" width="14.7109375" style="31" customWidth="1"/>
    <col min="9609" max="9609" width="11.140625" style="31" customWidth="1"/>
    <col min="9610" max="9610" width="16.140625" style="31" customWidth="1"/>
    <col min="9611" max="9611" width="11.140625" style="31" customWidth="1"/>
    <col min="9612" max="9612" width="16.140625" style="31" customWidth="1"/>
    <col min="9613" max="9613" width="11.140625" style="31" customWidth="1"/>
    <col min="9614" max="9614" width="14.5703125" style="31" customWidth="1"/>
    <col min="9615" max="9615" width="11.140625" style="31" customWidth="1"/>
    <col min="9616" max="9616" width="6.85546875" style="31" bestFit="1" customWidth="1"/>
    <col min="9617" max="9617" width="10.140625" style="31" bestFit="1" customWidth="1"/>
    <col min="9618" max="9618" width="7.42578125" style="31" customWidth="1"/>
    <col min="9619" max="9619" width="10.140625" style="31" bestFit="1" customWidth="1"/>
    <col min="9620" max="9620" width="6.85546875" style="31" bestFit="1" customWidth="1"/>
    <col min="9621" max="9621" width="9.28515625" style="31" customWidth="1"/>
    <col min="9622" max="9622" width="6.85546875" style="31" bestFit="1" customWidth="1"/>
    <col min="9623" max="9623" width="9.28515625" style="31" customWidth="1"/>
    <col min="9624" max="9624" width="11.140625" style="31" bestFit="1" customWidth="1"/>
    <col min="9625" max="9625" width="13.85546875" style="31" bestFit="1" customWidth="1"/>
    <col min="9626" max="9626" width="11.140625" style="31" customWidth="1"/>
    <col min="9627" max="9627" width="6.85546875" style="31" customWidth="1"/>
    <col min="9628" max="9628" width="9.140625" style="31"/>
    <col min="9629" max="9629" width="11.85546875" style="31" customWidth="1"/>
    <col min="9630" max="9630" width="12.140625" style="31" customWidth="1"/>
    <col min="9631" max="9631" width="15.7109375" style="31" customWidth="1"/>
    <col min="9632" max="9632" width="13.42578125" style="31" customWidth="1"/>
    <col min="9633" max="9633" width="11.7109375" style="31" customWidth="1"/>
    <col min="9634" max="9634" width="10.7109375" style="31" customWidth="1"/>
    <col min="9635" max="9640" width="9.140625" style="31"/>
    <col min="9641" max="9641" width="10.5703125" style="31" customWidth="1"/>
    <col min="9642" max="9642" width="10.7109375" style="31" customWidth="1"/>
    <col min="9643" max="9643" width="9.85546875" style="31" customWidth="1"/>
    <col min="9644" max="9644" width="9.140625" style="31"/>
    <col min="9645" max="9645" width="11.7109375" style="31" customWidth="1"/>
    <col min="9646" max="9646" width="12" style="31" customWidth="1"/>
    <col min="9647" max="9862" width="9.140625" style="31"/>
    <col min="9863" max="9863" width="19.42578125" style="31" customWidth="1"/>
    <col min="9864" max="9864" width="14.7109375" style="31" customWidth="1"/>
    <col min="9865" max="9865" width="11.140625" style="31" customWidth="1"/>
    <col min="9866" max="9866" width="16.140625" style="31" customWidth="1"/>
    <col min="9867" max="9867" width="11.140625" style="31" customWidth="1"/>
    <col min="9868" max="9868" width="16.140625" style="31" customWidth="1"/>
    <col min="9869" max="9869" width="11.140625" style="31" customWidth="1"/>
    <col min="9870" max="9870" width="14.5703125" style="31" customWidth="1"/>
    <col min="9871" max="9871" width="11.140625" style="31" customWidth="1"/>
    <col min="9872" max="9872" width="6.85546875" style="31" bestFit="1" customWidth="1"/>
    <col min="9873" max="9873" width="10.140625" style="31" bestFit="1" customWidth="1"/>
    <col min="9874" max="9874" width="7.42578125" style="31" customWidth="1"/>
    <col min="9875" max="9875" width="10.140625" style="31" bestFit="1" customWidth="1"/>
    <col min="9876" max="9876" width="6.85546875" style="31" bestFit="1" customWidth="1"/>
    <col min="9877" max="9877" width="9.28515625" style="31" customWidth="1"/>
    <col min="9878" max="9878" width="6.85546875" style="31" bestFit="1" customWidth="1"/>
    <col min="9879" max="9879" width="9.28515625" style="31" customWidth="1"/>
    <col min="9880" max="9880" width="11.140625" style="31" bestFit="1" customWidth="1"/>
    <col min="9881" max="9881" width="13.85546875" style="31" bestFit="1" customWidth="1"/>
    <col min="9882" max="9882" width="11.140625" style="31" customWidth="1"/>
    <col min="9883" max="9883" width="6.85546875" style="31" customWidth="1"/>
    <col min="9884" max="9884" width="9.140625" style="31"/>
    <col min="9885" max="9885" width="11.85546875" style="31" customWidth="1"/>
    <col min="9886" max="9886" width="12.140625" style="31" customWidth="1"/>
    <col min="9887" max="9887" width="15.7109375" style="31" customWidth="1"/>
    <col min="9888" max="9888" width="13.42578125" style="31" customWidth="1"/>
    <col min="9889" max="9889" width="11.7109375" style="31" customWidth="1"/>
    <col min="9890" max="9890" width="10.7109375" style="31" customWidth="1"/>
    <col min="9891" max="9896" width="9.140625" style="31"/>
    <col min="9897" max="9897" width="10.5703125" style="31" customWidth="1"/>
    <col min="9898" max="9898" width="10.7109375" style="31" customWidth="1"/>
    <col min="9899" max="9899" width="9.85546875" style="31" customWidth="1"/>
    <col min="9900" max="9900" width="9.140625" style="31"/>
    <col min="9901" max="9901" width="11.7109375" style="31" customWidth="1"/>
    <col min="9902" max="9902" width="12" style="31" customWidth="1"/>
    <col min="9903" max="10118" width="9.140625" style="31"/>
    <col min="10119" max="10119" width="19.42578125" style="31" customWidth="1"/>
    <col min="10120" max="10120" width="14.7109375" style="31" customWidth="1"/>
    <col min="10121" max="10121" width="11.140625" style="31" customWidth="1"/>
    <col min="10122" max="10122" width="16.140625" style="31" customWidth="1"/>
    <col min="10123" max="10123" width="11.140625" style="31" customWidth="1"/>
    <col min="10124" max="10124" width="16.140625" style="31" customWidth="1"/>
    <col min="10125" max="10125" width="11.140625" style="31" customWidth="1"/>
    <col min="10126" max="10126" width="14.5703125" style="31" customWidth="1"/>
    <col min="10127" max="10127" width="11.140625" style="31" customWidth="1"/>
    <col min="10128" max="10128" width="6.85546875" style="31" bestFit="1" customWidth="1"/>
    <col min="10129" max="10129" width="10.140625" style="31" bestFit="1" customWidth="1"/>
    <col min="10130" max="10130" width="7.42578125" style="31" customWidth="1"/>
    <col min="10131" max="10131" width="10.140625" style="31" bestFit="1" customWidth="1"/>
    <col min="10132" max="10132" width="6.85546875" style="31" bestFit="1" customWidth="1"/>
    <col min="10133" max="10133" width="9.28515625" style="31" customWidth="1"/>
    <col min="10134" max="10134" width="6.85546875" style="31" bestFit="1" customWidth="1"/>
    <col min="10135" max="10135" width="9.28515625" style="31" customWidth="1"/>
    <col min="10136" max="10136" width="11.140625" style="31" bestFit="1" customWidth="1"/>
    <col min="10137" max="10137" width="13.85546875" style="31" bestFit="1" customWidth="1"/>
    <col min="10138" max="10138" width="11.140625" style="31" customWidth="1"/>
    <col min="10139" max="10139" width="6.85546875" style="31" customWidth="1"/>
    <col min="10140" max="10140" width="9.140625" style="31"/>
    <col min="10141" max="10141" width="11.85546875" style="31" customWidth="1"/>
    <col min="10142" max="10142" width="12.140625" style="31" customWidth="1"/>
    <col min="10143" max="10143" width="15.7109375" style="31" customWidth="1"/>
    <col min="10144" max="10144" width="13.42578125" style="31" customWidth="1"/>
    <col min="10145" max="10145" width="11.7109375" style="31" customWidth="1"/>
    <col min="10146" max="10146" width="10.7109375" style="31" customWidth="1"/>
    <col min="10147" max="10152" width="9.140625" style="31"/>
    <col min="10153" max="10153" width="10.5703125" style="31" customWidth="1"/>
    <col min="10154" max="10154" width="10.7109375" style="31" customWidth="1"/>
    <col min="10155" max="10155" width="9.85546875" style="31" customWidth="1"/>
    <col min="10156" max="10156" width="9.140625" style="31"/>
    <col min="10157" max="10157" width="11.7109375" style="31" customWidth="1"/>
    <col min="10158" max="10158" width="12" style="31" customWidth="1"/>
    <col min="10159" max="10374" width="9.140625" style="31"/>
    <col min="10375" max="10375" width="19.42578125" style="31" customWidth="1"/>
    <col min="10376" max="10376" width="14.7109375" style="31" customWidth="1"/>
    <col min="10377" max="10377" width="11.140625" style="31" customWidth="1"/>
    <col min="10378" max="10378" width="16.140625" style="31" customWidth="1"/>
    <col min="10379" max="10379" width="11.140625" style="31" customWidth="1"/>
    <col min="10380" max="10380" width="16.140625" style="31" customWidth="1"/>
    <col min="10381" max="10381" width="11.140625" style="31" customWidth="1"/>
    <col min="10382" max="10382" width="14.5703125" style="31" customWidth="1"/>
    <col min="10383" max="10383" width="11.140625" style="31" customWidth="1"/>
    <col min="10384" max="10384" width="6.85546875" style="31" bestFit="1" customWidth="1"/>
    <col min="10385" max="10385" width="10.140625" style="31" bestFit="1" customWidth="1"/>
    <col min="10386" max="10386" width="7.42578125" style="31" customWidth="1"/>
    <col min="10387" max="10387" width="10.140625" style="31" bestFit="1" customWidth="1"/>
    <col min="10388" max="10388" width="6.85546875" style="31" bestFit="1" customWidth="1"/>
    <col min="10389" max="10389" width="9.28515625" style="31" customWidth="1"/>
    <col min="10390" max="10390" width="6.85546875" style="31" bestFit="1" customWidth="1"/>
    <col min="10391" max="10391" width="9.28515625" style="31" customWidth="1"/>
    <col min="10392" max="10392" width="11.140625" style="31" bestFit="1" customWidth="1"/>
    <col min="10393" max="10393" width="13.85546875" style="31" bestFit="1" customWidth="1"/>
    <col min="10394" max="10394" width="11.140625" style="31" customWidth="1"/>
    <col min="10395" max="10395" width="6.85546875" style="31" customWidth="1"/>
    <col min="10396" max="10396" width="9.140625" style="31"/>
    <col min="10397" max="10397" width="11.85546875" style="31" customWidth="1"/>
    <col min="10398" max="10398" width="12.140625" style="31" customWidth="1"/>
    <col min="10399" max="10399" width="15.7109375" style="31" customWidth="1"/>
    <col min="10400" max="10400" width="13.42578125" style="31" customWidth="1"/>
    <col min="10401" max="10401" width="11.7109375" style="31" customWidth="1"/>
    <col min="10402" max="10402" width="10.7109375" style="31" customWidth="1"/>
    <col min="10403" max="10408" width="9.140625" style="31"/>
    <col min="10409" max="10409" width="10.5703125" style="31" customWidth="1"/>
    <col min="10410" max="10410" width="10.7109375" style="31" customWidth="1"/>
    <col min="10411" max="10411" width="9.85546875" style="31" customWidth="1"/>
    <col min="10412" max="10412" width="9.140625" style="31"/>
    <col min="10413" max="10413" width="11.7109375" style="31" customWidth="1"/>
    <col min="10414" max="10414" width="12" style="31" customWidth="1"/>
    <col min="10415" max="10630" width="9.140625" style="31"/>
    <col min="10631" max="10631" width="19.42578125" style="31" customWidth="1"/>
    <col min="10632" max="10632" width="14.7109375" style="31" customWidth="1"/>
    <col min="10633" max="10633" width="11.140625" style="31" customWidth="1"/>
    <col min="10634" max="10634" width="16.140625" style="31" customWidth="1"/>
    <col min="10635" max="10635" width="11.140625" style="31" customWidth="1"/>
    <col min="10636" max="10636" width="16.140625" style="31" customWidth="1"/>
    <col min="10637" max="10637" width="11.140625" style="31" customWidth="1"/>
    <col min="10638" max="10638" width="14.5703125" style="31" customWidth="1"/>
    <col min="10639" max="10639" width="11.140625" style="31" customWidth="1"/>
    <col min="10640" max="10640" width="6.85546875" style="31" bestFit="1" customWidth="1"/>
    <col min="10641" max="10641" width="10.140625" style="31" bestFit="1" customWidth="1"/>
    <col min="10642" max="10642" width="7.42578125" style="31" customWidth="1"/>
    <col min="10643" max="10643" width="10.140625" style="31" bestFit="1" customWidth="1"/>
    <col min="10644" max="10644" width="6.85546875" style="31" bestFit="1" customWidth="1"/>
    <col min="10645" max="10645" width="9.28515625" style="31" customWidth="1"/>
    <col min="10646" max="10646" width="6.85546875" style="31" bestFit="1" customWidth="1"/>
    <col min="10647" max="10647" width="9.28515625" style="31" customWidth="1"/>
    <col min="10648" max="10648" width="11.140625" style="31" bestFit="1" customWidth="1"/>
    <col min="10649" max="10649" width="13.85546875" style="31" bestFit="1" customWidth="1"/>
    <col min="10650" max="10650" width="11.140625" style="31" customWidth="1"/>
    <col min="10651" max="10651" width="6.85546875" style="31" customWidth="1"/>
    <col min="10652" max="10652" width="9.140625" style="31"/>
    <col min="10653" max="10653" width="11.85546875" style="31" customWidth="1"/>
    <col min="10654" max="10654" width="12.140625" style="31" customWidth="1"/>
    <col min="10655" max="10655" width="15.7109375" style="31" customWidth="1"/>
    <col min="10656" max="10656" width="13.42578125" style="31" customWidth="1"/>
    <col min="10657" max="10657" width="11.7109375" style="31" customWidth="1"/>
    <col min="10658" max="10658" width="10.7109375" style="31" customWidth="1"/>
    <col min="10659" max="10664" width="9.140625" style="31"/>
    <col min="10665" max="10665" width="10.5703125" style="31" customWidth="1"/>
    <col min="10666" max="10666" width="10.7109375" style="31" customWidth="1"/>
    <col min="10667" max="10667" width="9.85546875" style="31" customWidth="1"/>
    <col min="10668" max="10668" width="9.140625" style="31"/>
    <col min="10669" max="10669" width="11.7109375" style="31" customWidth="1"/>
    <col min="10670" max="10670" width="12" style="31" customWidth="1"/>
    <col min="10671" max="10886" width="9.140625" style="31"/>
    <col min="10887" max="10887" width="19.42578125" style="31" customWidth="1"/>
    <col min="10888" max="10888" width="14.7109375" style="31" customWidth="1"/>
    <col min="10889" max="10889" width="11.140625" style="31" customWidth="1"/>
    <col min="10890" max="10890" width="16.140625" style="31" customWidth="1"/>
    <col min="10891" max="10891" width="11.140625" style="31" customWidth="1"/>
    <col min="10892" max="10892" width="16.140625" style="31" customWidth="1"/>
    <col min="10893" max="10893" width="11.140625" style="31" customWidth="1"/>
    <col min="10894" max="10894" width="14.5703125" style="31" customWidth="1"/>
    <col min="10895" max="10895" width="11.140625" style="31" customWidth="1"/>
    <col min="10896" max="10896" width="6.85546875" style="31" bestFit="1" customWidth="1"/>
    <col min="10897" max="10897" width="10.140625" style="31" bestFit="1" customWidth="1"/>
    <col min="10898" max="10898" width="7.42578125" style="31" customWidth="1"/>
    <col min="10899" max="10899" width="10.140625" style="31" bestFit="1" customWidth="1"/>
    <col min="10900" max="10900" width="6.85546875" style="31" bestFit="1" customWidth="1"/>
    <col min="10901" max="10901" width="9.28515625" style="31" customWidth="1"/>
    <col min="10902" max="10902" width="6.85546875" style="31" bestFit="1" customWidth="1"/>
    <col min="10903" max="10903" width="9.28515625" style="31" customWidth="1"/>
    <col min="10904" max="10904" width="11.140625" style="31" bestFit="1" customWidth="1"/>
    <col min="10905" max="10905" width="13.85546875" style="31" bestFit="1" customWidth="1"/>
    <col min="10906" max="10906" width="11.140625" style="31" customWidth="1"/>
    <col min="10907" max="10907" width="6.85546875" style="31" customWidth="1"/>
    <col min="10908" max="10908" width="9.140625" style="31"/>
    <col min="10909" max="10909" width="11.85546875" style="31" customWidth="1"/>
    <col min="10910" max="10910" width="12.140625" style="31" customWidth="1"/>
    <col min="10911" max="10911" width="15.7109375" style="31" customWidth="1"/>
    <col min="10912" max="10912" width="13.42578125" style="31" customWidth="1"/>
    <col min="10913" max="10913" width="11.7109375" style="31" customWidth="1"/>
    <col min="10914" max="10914" width="10.7109375" style="31" customWidth="1"/>
    <col min="10915" max="10920" width="9.140625" style="31"/>
    <col min="10921" max="10921" width="10.5703125" style="31" customWidth="1"/>
    <col min="10922" max="10922" width="10.7109375" style="31" customWidth="1"/>
    <col min="10923" max="10923" width="9.85546875" style="31" customWidth="1"/>
    <col min="10924" max="10924" width="9.140625" style="31"/>
    <col min="10925" max="10925" width="11.7109375" style="31" customWidth="1"/>
    <col min="10926" max="10926" width="12" style="31" customWidth="1"/>
    <col min="10927" max="11142" width="9.140625" style="31"/>
    <col min="11143" max="11143" width="19.42578125" style="31" customWidth="1"/>
    <col min="11144" max="11144" width="14.7109375" style="31" customWidth="1"/>
    <col min="11145" max="11145" width="11.140625" style="31" customWidth="1"/>
    <col min="11146" max="11146" width="16.140625" style="31" customWidth="1"/>
    <col min="11147" max="11147" width="11.140625" style="31" customWidth="1"/>
    <col min="11148" max="11148" width="16.140625" style="31" customWidth="1"/>
    <col min="11149" max="11149" width="11.140625" style="31" customWidth="1"/>
    <col min="11150" max="11150" width="14.5703125" style="31" customWidth="1"/>
    <col min="11151" max="11151" width="11.140625" style="31" customWidth="1"/>
    <col min="11152" max="11152" width="6.85546875" style="31" bestFit="1" customWidth="1"/>
    <col min="11153" max="11153" width="10.140625" style="31" bestFit="1" customWidth="1"/>
    <col min="11154" max="11154" width="7.42578125" style="31" customWidth="1"/>
    <col min="11155" max="11155" width="10.140625" style="31" bestFit="1" customWidth="1"/>
    <col min="11156" max="11156" width="6.85546875" style="31" bestFit="1" customWidth="1"/>
    <col min="11157" max="11157" width="9.28515625" style="31" customWidth="1"/>
    <col min="11158" max="11158" width="6.85546875" style="31" bestFit="1" customWidth="1"/>
    <col min="11159" max="11159" width="9.28515625" style="31" customWidth="1"/>
    <col min="11160" max="11160" width="11.140625" style="31" bestFit="1" customWidth="1"/>
    <col min="11161" max="11161" width="13.85546875" style="31" bestFit="1" customWidth="1"/>
    <col min="11162" max="11162" width="11.140625" style="31" customWidth="1"/>
    <col min="11163" max="11163" width="6.85546875" style="31" customWidth="1"/>
    <col min="11164" max="11164" width="9.140625" style="31"/>
    <col min="11165" max="11165" width="11.85546875" style="31" customWidth="1"/>
    <col min="11166" max="11166" width="12.140625" style="31" customWidth="1"/>
    <col min="11167" max="11167" width="15.7109375" style="31" customWidth="1"/>
    <col min="11168" max="11168" width="13.42578125" style="31" customWidth="1"/>
    <col min="11169" max="11169" width="11.7109375" style="31" customWidth="1"/>
    <col min="11170" max="11170" width="10.7109375" style="31" customWidth="1"/>
    <col min="11171" max="11176" width="9.140625" style="31"/>
    <col min="11177" max="11177" width="10.5703125" style="31" customWidth="1"/>
    <col min="11178" max="11178" width="10.7109375" style="31" customWidth="1"/>
    <col min="11179" max="11179" width="9.85546875" style="31" customWidth="1"/>
    <col min="11180" max="11180" width="9.140625" style="31"/>
    <col min="11181" max="11181" width="11.7109375" style="31" customWidth="1"/>
    <col min="11182" max="11182" width="12" style="31" customWidth="1"/>
    <col min="11183" max="11398" width="9.140625" style="31"/>
    <col min="11399" max="11399" width="19.42578125" style="31" customWidth="1"/>
    <col min="11400" max="11400" width="14.7109375" style="31" customWidth="1"/>
    <col min="11401" max="11401" width="11.140625" style="31" customWidth="1"/>
    <col min="11402" max="11402" width="16.140625" style="31" customWidth="1"/>
    <col min="11403" max="11403" width="11.140625" style="31" customWidth="1"/>
    <col min="11404" max="11404" width="16.140625" style="31" customWidth="1"/>
    <col min="11405" max="11405" width="11.140625" style="31" customWidth="1"/>
    <col min="11406" max="11406" width="14.5703125" style="31" customWidth="1"/>
    <col min="11407" max="11407" width="11.140625" style="31" customWidth="1"/>
    <col min="11408" max="11408" width="6.85546875" style="31" bestFit="1" customWidth="1"/>
    <col min="11409" max="11409" width="10.140625" style="31" bestFit="1" customWidth="1"/>
    <col min="11410" max="11410" width="7.42578125" style="31" customWidth="1"/>
    <col min="11411" max="11411" width="10.140625" style="31" bestFit="1" customWidth="1"/>
    <col min="11412" max="11412" width="6.85546875" style="31" bestFit="1" customWidth="1"/>
    <col min="11413" max="11413" width="9.28515625" style="31" customWidth="1"/>
    <col min="11414" max="11414" width="6.85546875" style="31" bestFit="1" customWidth="1"/>
    <col min="11415" max="11415" width="9.28515625" style="31" customWidth="1"/>
    <col min="11416" max="11416" width="11.140625" style="31" bestFit="1" customWidth="1"/>
    <col min="11417" max="11417" width="13.85546875" style="31" bestFit="1" customWidth="1"/>
    <col min="11418" max="11418" width="11.140625" style="31" customWidth="1"/>
    <col min="11419" max="11419" width="6.85546875" style="31" customWidth="1"/>
    <col min="11420" max="11420" width="9.140625" style="31"/>
    <col min="11421" max="11421" width="11.85546875" style="31" customWidth="1"/>
    <col min="11422" max="11422" width="12.140625" style="31" customWidth="1"/>
    <col min="11423" max="11423" width="15.7109375" style="31" customWidth="1"/>
    <col min="11424" max="11424" width="13.42578125" style="31" customWidth="1"/>
    <col min="11425" max="11425" width="11.7109375" style="31" customWidth="1"/>
    <col min="11426" max="11426" width="10.7109375" style="31" customWidth="1"/>
    <col min="11427" max="11432" width="9.140625" style="31"/>
    <col min="11433" max="11433" width="10.5703125" style="31" customWidth="1"/>
    <col min="11434" max="11434" width="10.7109375" style="31" customWidth="1"/>
    <col min="11435" max="11435" width="9.85546875" style="31" customWidth="1"/>
    <col min="11436" max="11436" width="9.140625" style="31"/>
    <col min="11437" max="11437" width="11.7109375" style="31" customWidth="1"/>
    <col min="11438" max="11438" width="12" style="31" customWidth="1"/>
    <col min="11439" max="11654" width="9.140625" style="31"/>
    <col min="11655" max="11655" width="19.42578125" style="31" customWidth="1"/>
    <col min="11656" max="11656" width="14.7109375" style="31" customWidth="1"/>
    <col min="11657" max="11657" width="11.140625" style="31" customWidth="1"/>
    <col min="11658" max="11658" width="16.140625" style="31" customWidth="1"/>
    <col min="11659" max="11659" width="11.140625" style="31" customWidth="1"/>
    <col min="11660" max="11660" width="16.140625" style="31" customWidth="1"/>
    <col min="11661" max="11661" width="11.140625" style="31" customWidth="1"/>
    <col min="11662" max="11662" width="14.5703125" style="31" customWidth="1"/>
    <col min="11663" max="11663" width="11.140625" style="31" customWidth="1"/>
    <col min="11664" max="11664" width="6.85546875" style="31" bestFit="1" customWidth="1"/>
    <col min="11665" max="11665" width="10.140625" style="31" bestFit="1" customWidth="1"/>
    <col min="11666" max="11666" width="7.42578125" style="31" customWidth="1"/>
    <col min="11667" max="11667" width="10.140625" style="31" bestFit="1" customWidth="1"/>
    <col min="11668" max="11668" width="6.85546875" style="31" bestFit="1" customWidth="1"/>
    <col min="11669" max="11669" width="9.28515625" style="31" customWidth="1"/>
    <col min="11670" max="11670" width="6.85546875" style="31" bestFit="1" customWidth="1"/>
    <col min="11671" max="11671" width="9.28515625" style="31" customWidth="1"/>
    <col min="11672" max="11672" width="11.140625" style="31" bestFit="1" customWidth="1"/>
    <col min="11673" max="11673" width="13.85546875" style="31" bestFit="1" customWidth="1"/>
    <col min="11674" max="11674" width="11.140625" style="31" customWidth="1"/>
    <col min="11675" max="11675" width="6.85546875" style="31" customWidth="1"/>
    <col min="11676" max="11676" width="9.140625" style="31"/>
    <col min="11677" max="11677" width="11.85546875" style="31" customWidth="1"/>
    <col min="11678" max="11678" width="12.140625" style="31" customWidth="1"/>
    <col min="11679" max="11679" width="15.7109375" style="31" customWidth="1"/>
    <col min="11680" max="11680" width="13.42578125" style="31" customWidth="1"/>
    <col min="11681" max="11681" width="11.7109375" style="31" customWidth="1"/>
    <col min="11682" max="11682" width="10.7109375" style="31" customWidth="1"/>
    <col min="11683" max="11688" width="9.140625" style="31"/>
    <col min="11689" max="11689" width="10.5703125" style="31" customWidth="1"/>
    <col min="11690" max="11690" width="10.7109375" style="31" customWidth="1"/>
    <col min="11691" max="11691" width="9.85546875" style="31" customWidth="1"/>
    <col min="11692" max="11692" width="9.140625" style="31"/>
    <col min="11693" max="11693" width="11.7109375" style="31" customWidth="1"/>
    <col min="11694" max="11694" width="12" style="31" customWidth="1"/>
    <col min="11695" max="11910" width="9.140625" style="31"/>
    <col min="11911" max="11911" width="19.42578125" style="31" customWidth="1"/>
    <col min="11912" max="11912" width="14.7109375" style="31" customWidth="1"/>
    <col min="11913" max="11913" width="11.140625" style="31" customWidth="1"/>
    <col min="11914" max="11914" width="16.140625" style="31" customWidth="1"/>
    <col min="11915" max="11915" width="11.140625" style="31" customWidth="1"/>
    <col min="11916" max="11916" width="16.140625" style="31" customWidth="1"/>
    <col min="11917" max="11917" width="11.140625" style="31" customWidth="1"/>
    <col min="11918" max="11918" width="14.5703125" style="31" customWidth="1"/>
    <col min="11919" max="11919" width="11.140625" style="31" customWidth="1"/>
    <col min="11920" max="11920" width="6.85546875" style="31" bestFit="1" customWidth="1"/>
    <col min="11921" max="11921" width="10.140625" style="31" bestFit="1" customWidth="1"/>
    <col min="11922" max="11922" width="7.42578125" style="31" customWidth="1"/>
    <col min="11923" max="11923" width="10.140625" style="31" bestFit="1" customWidth="1"/>
    <col min="11924" max="11924" width="6.85546875" style="31" bestFit="1" customWidth="1"/>
    <col min="11925" max="11925" width="9.28515625" style="31" customWidth="1"/>
    <col min="11926" max="11926" width="6.85546875" style="31" bestFit="1" customWidth="1"/>
    <col min="11927" max="11927" width="9.28515625" style="31" customWidth="1"/>
    <col min="11928" max="11928" width="11.140625" style="31" bestFit="1" customWidth="1"/>
    <col min="11929" max="11929" width="13.85546875" style="31" bestFit="1" customWidth="1"/>
    <col min="11930" max="11930" width="11.140625" style="31" customWidth="1"/>
    <col min="11931" max="11931" width="6.85546875" style="31" customWidth="1"/>
    <col min="11932" max="11932" width="9.140625" style="31"/>
    <col min="11933" max="11933" width="11.85546875" style="31" customWidth="1"/>
    <col min="11934" max="11934" width="12.140625" style="31" customWidth="1"/>
    <col min="11935" max="11935" width="15.7109375" style="31" customWidth="1"/>
    <col min="11936" max="11936" width="13.42578125" style="31" customWidth="1"/>
    <col min="11937" max="11937" width="11.7109375" style="31" customWidth="1"/>
    <col min="11938" max="11938" width="10.7109375" style="31" customWidth="1"/>
    <col min="11939" max="11944" width="9.140625" style="31"/>
    <col min="11945" max="11945" width="10.5703125" style="31" customWidth="1"/>
    <col min="11946" max="11946" width="10.7109375" style="31" customWidth="1"/>
    <col min="11947" max="11947" width="9.85546875" style="31" customWidth="1"/>
    <col min="11948" max="11948" width="9.140625" style="31"/>
    <col min="11949" max="11949" width="11.7109375" style="31" customWidth="1"/>
    <col min="11950" max="11950" width="12" style="31" customWidth="1"/>
    <col min="11951" max="12166" width="9.140625" style="31"/>
    <col min="12167" max="12167" width="19.42578125" style="31" customWidth="1"/>
    <col min="12168" max="12168" width="14.7109375" style="31" customWidth="1"/>
    <col min="12169" max="12169" width="11.140625" style="31" customWidth="1"/>
    <col min="12170" max="12170" width="16.140625" style="31" customWidth="1"/>
    <col min="12171" max="12171" width="11.140625" style="31" customWidth="1"/>
    <col min="12172" max="12172" width="16.140625" style="31" customWidth="1"/>
    <col min="12173" max="12173" width="11.140625" style="31" customWidth="1"/>
    <col min="12174" max="12174" width="14.5703125" style="31" customWidth="1"/>
    <col min="12175" max="12175" width="11.140625" style="31" customWidth="1"/>
    <col min="12176" max="12176" width="6.85546875" style="31" bestFit="1" customWidth="1"/>
    <col min="12177" max="12177" width="10.140625" style="31" bestFit="1" customWidth="1"/>
    <col min="12178" max="12178" width="7.42578125" style="31" customWidth="1"/>
    <col min="12179" max="12179" width="10.140625" style="31" bestFit="1" customWidth="1"/>
    <col min="12180" max="12180" width="6.85546875" style="31" bestFit="1" customWidth="1"/>
    <col min="12181" max="12181" width="9.28515625" style="31" customWidth="1"/>
    <col min="12182" max="12182" width="6.85546875" style="31" bestFit="1" customWidth="1"/>
    <col min="12183" max="12183" width="9.28515625" style="31" customWidth="1"/>
    <col min="12184" max="12184" width="11.140625" style="31" bestFit="1" customWidth="1"/>
    <col min="12185" max="12185" width="13.85546875" style="31" bestFit="1" customWidth="1"/>
    <col min="12186" max="12186" width="11.140625" style="31" customWidth="1"/>
    <col min="12187" max="12187" width="6.85546875" style="31" customWidth="1"/>
    <col min="12188" max="12188" width="9.140625" style="31"/>
    <col min="12189" max="12189" width="11.85546875" style="31" customWidth="1"/>
    <col min="12190" max="12190" width="12.140625" style="31" customWidth="1"/>
    <col min="12191" max="12191" width="15.7109375" style="31" customWidth="1"/>
    <col min="12192" max="12192" width="13.42578125" style="31" customWidth="1"/>
    <col min="12193" max="12193" width="11.7109375" style="31" customWidth="1"/>
    <col min="12194" max="12194" width="10.7109375" style="31" customWidth="1"/>
    <col min="12195" max="12200" width="9.140625" style="31"/>
    <col min="12201" max="12201" width="10.5703125" style="31" customWidth="1"/>
    <col min="12202" max="12202" width="10.7109375" style="31" customWidth="1"/>
    <col min="12203" max="12203" width="9.85546875" style="31" customWidth="1"/>
    <col min="12204" max="12204" width="9.140625" style="31"/>
    <col min="12205" max="12205" width="11.7109375" style="31" customWidth="1"/>
    <col min="12206" max="12206" width="12" style="31" customWidth="1"/>
    <col min="12207" max="12422" width="9.140625" style="31"/>
    <col min="12423" max="12423" width="19.42578125" style="31" customWidth="1"/>
    <col min="12424" max="12424" width="14.7109375" style="31" customWidth="1"/>
    <col min="12425" max="12425" width="11.140625" style="31" customWidth="1"/>
    <col min="12426" max="12426" width="16.140625" style="31" customWidth="1"/>
    <col min="12427" max="12427" width="11.140625" style="31" customWidth="1"/>
    <col min="12428" max="12428" width="16.140625" style="31" customWidth="1"/>
    <col min="12429" max="12429" width="11.140625" style="31" customWidth="1"/>
    <col min="12430" max="12430" width="14.5703125" style="31" customWidth="1"/>
    <col min="12431" max="12431" width="11.140625" style="31" customWidth="1"/>
    <col min="12432" max="12432" width="6.85546875" style="31" bestFit="1" customWidth="1"/>
    <col min="12433" max="12433" width="10.140625" style="31" bestFit="1" customWidth="1"/>
    <col min="12434" max="12434" width="7.42578125" style="31" customWidth="1"/>
    <col min="12435" max="12435" width="10.140625" style="31" bestFit="1" customWidth="1"/>
    <col min="12436" max="12436" width="6.85546875" style="31" bestFit="1" customWidth="1"/>
    <col min="12437" max="12437" width="9.28515625" style="31" customWidth="1"/>
    <col min="12438" max="12438" width="6.85546875" style="31" bestFit="1" customWidth="1"/>
    <col min="12439" max="12439" width="9.28515625" style="31" customWidth="1"/>
    <col min="12440" max="12440" width="11.140625" style="31" bestFit="1" customWidth="1"/>
    <col min="12441" max="12441" width="13.85546875" style="31" bestFit="1" customWidth="1"/>
    <col min="12442" max="12442" width="11.140625" style="31" customWidth="1"/>
    <col min="12443" max="12443" width="6.85546875" style="31" customWidth="1"/>
    <col min="12444" max="12444" width="9.140625" style="31"/>
    <col min="12445" max="12445" width="11.85546875" style="31" customWidth="1"/>
    <col min="12446" max="12446" width="12.140625" style="31" customWidth="1"/>
    <col min="12447" max="12447" width="15.7109375" style="31" customWidth="1"/>
    <col min="12448" max="12448" width="13.42578125" style="31" customWidth="1"/>
    <col min="12449" max="12449" width="11.7109375" style="31" customWidth="1"/>
    <col min="12450" max="12450" width="10.7109375" style="31" customWidth="1"/>
    <col min="12451" max="12456" width="9.140625" style="31"/>
    <col min="12457" max="12457" width="10.5703125" style="31" customWidth="1"/>
    <col min="12458" max="12458" width="10.7109375" style="31" customWidth="1"/>
    <col min="12459" max="12459" width="9.85546875" style="31" customWidth="1"/>
    <col min="12460" max="12460" width="9.140625" style="31"/>
    <col min="12461" max="12461" width="11.7109375" style="31" customWidth="1"/>
    <col min="12462" max="12462" width="12" style="31" customWidth="1"/>
    <col min="12463" max="12678" width="9.140625" style="31"/>
    <col min="12679" max="12679" width="19.42578125" style="31" customWidth="1"/>
    <col min="12680" max="12680" width="14.7109375" style="31" customWidth="1"/>
    <col min="12681" max="12681" width="11.140625" style="31" customWidth="1"/>
    <col min="12682" max="12682" width="16.140625" style="31" customWidth="1"/>
    <col min="12683" max="12683" width="11.140625" style="31" customWidth="1"/>
    <col min="12684" max="12684" width="16.140625" style="31" customWidth="1"/>
    <col min="12685" max="12685" width="11.140625" style="31" customWidth="1"/>
    <col min="12686" max="12686" width="14.5703125" style="31" customWidth="1"/>
    <col min="12687" max="12687" width="11.140625" style="31" customWidth="1"/>
    <col min="12688" max="12688" width="6.85546875" style="31" bestFit="1" customWidth="1"/>
    <col min="12689" max="12689" width="10.140625" style="31" bestFit="1" customWidth="1"/>
    <col min="12690" max="12690" width="7.42578125" style="31" customWidth="1"/>
    <col min="12691" max="12691" width="10.140625" style="31" bestFit="1" customWidth="1"/>
    <col min="12692" max="12692" width="6.85546875" style="31" bestFit="1" customWidth="1"/>
    <col min="12693" max="12693" width="9.28515625" style="31" customWidth="1"/>
    <col min="12694" max="12694" width="6.85546875" style="31" bestFit="1" customWidth="1"/>
    <col min="12695" max="12695" width="9.28515625" style="31" customWidth="1"/>
    <col min="12696" max="12696" width="11.140625" style="31" bestFit="1" customWidth="1"/>
    <col min="12697" max="12697" width="13.85546875" style="31" bestFit="1" customWidth="1"/>
    <col min="12698" max="12698" width="11.140625" style="31" customWidth="1"/>
    <col min="12699" max="12699" width="6.85546875" style="31" customWidth="1"/>
    <col min="12700" max="12700" width="9.140625" style="31"/>
    <col min="12701" max="12701" width="11.85546875" style="31" customWidth="1"/>
    <col min="12702" max="12702" width="12.140625" style="31" customWidth="1"/>
    <col min="12703" max="12703" width="15.7109375" style="31" customWidth="1"/>
    <col min="12704" max="12704" width="13.42578125" style="31" customWidth="1"/>
    <col min="12705" max="12705" width="11.7109375" style="31" customWidth="1"/>
    <col min="12706" max="12706" width="10.7109375" style="31" customWidth="1"/>
    <col min="12707" max="12712" width="9.140625" style="31"/>
    <col min="12713" max="12713" width="10.5703125" style="31" customWidth="1"/>
    <col min="12714" max="12714" width="10.7109375" style="31" customWidth="1"/>
    <col min="12715" max="12715" width="9.85546875" style="31" customWidth="1"/>
    <col min="12716" max="12716" width="9.140625" style="31"/>
    <col min="12717" max="12717" width="11.7109375" style="31" customWidth="1"/>
    <col min="12718" max="12718" width="12" style="31" customWidth="1"/>
    <col min="12719" max="12934" width="9.140625" style="31"/>
    <col min="12935" max="12935" width="19.42578125" style="31" customWidth="1"/>
    <col min="12936" max="12936" width="14.7109375" style="31" customWidth="1"/>
    <col min="12937" max="12937" width="11.140625" style="31" customWidth="1"/>
    <col min="12938" max="12938" width="16.140625" style="31" customWidth="1"/>
    <col min="12939" max="12939" width="11.140625" style="31" customWidth="1"/>
    <col min="12940" max="12940" width="16.140625" style="31" customWidth="1"/>
    <col min="12941" max="12941" width="11.140625" style="31" customWidth="1"/>
    <col min="12942" max="12942" width="14.5703125" style="31" customWidth="1"/>
    <col min="12943" max="12943" width="11.140625" style="31" customWidth="1"/>
    <col min="12944" max="12944" width="6.85546875" style="31" bestFit="1" customWidth="1"/>
    <col min="12945" max="12945" width="10.140625" style="31" bestFit="1" customWidth="1"/>
    <col min="12946" max="12946" width="7.42578125" style="31" customWidth="1"/>
    <col min="12947" max="12947" width="10.140625" style="31" bestFit="1" customWidth="1"/>
    <col min="12948" max="12948" width="6.85546875" style="31" bestFit="1" customWidth="1"/>
    <col min="12949" max="12949" width="9.28515625" style="31" customWidth="1"/>
    <col min="12950" max="12950" width="6.85546875" style="31" bestFit="1" customWidth="1"/>
    <col min="12951" max="12951" width="9.28515625" style="31" customWidth="1"/>
    <col min="12952" max="12952" width="11.140625" style="31" bestFit="1" customWidth="1"/>
    <col min="12953" max="12953" width="13.85546875" style="31" bestFit="1" customWidth="1"/>
    <col min="12954" max="12954" width="11.140625" style="31" customWidth="1"/>
    <col min="12955" max="12955" width="6.85546875" style="31" customWidth="1"/>
    <col min="12956" max="12956" width="9.140625" style="31"/>
    <col min="12957" max="12957" width="11.85546875" style="31" customWidth="1"/>
    <col min="12958" max="12958" width="12.140625" style="31" customWidth="1"/>
    <col min="12959" max="12959" width="15.7109375" style="31" customWidth="1"/>
    <col min="12960" max="12960" width="13.42578125" style="31" customWidth="1"/>
    <col min="12961" max="12961" width="11.7109375" style="31" customWidth="1"/>
    <col min="12962" max="12962" width="10.7109375" style="31" customWidth="1"/>
    <col min="12963" max="12968" width="9.140625" style="31"/>
    <col min="12969" max="12969" width="10.5703125" style="31" customWidth="1"/>
    <col min="12970" max="12970" width="10.7109375" style="31" customWidth="1"/>
    <col min="12971" max="12971" width="9.85546875" style="31" customWidth="1"/>
    <col min="12972" max="12972" width="9.140625" style="31"/>
    <col min="12973" max="12973" width="11.7109375" style="31" customWidth="1"/>
    <col min="12974" max="12974" width="12" style="31" customWidth="1"/>
    <col min="12975" max="13190" width="9.140625" style="31"/>
    <col min="13191" max="13191" width="19.42578125" style="31" customWidth="1"/>
    <col min="13192" max="13192" width="14.7109375" style="31" customWidth="1"/>
    <col min="13193" max="13193" width="11.140625" style="31" customWidth="1"/>
    <col min="13194" max="13194" width="16.140625" style="31" customWidth="1"/>
    <col min="13195" max="13195" width="11.140625" style="31" customWidth="1"/>
    <col min="13196" max="13196" width="16.140625" style="31" customWidth="1"/>
    <col min="13197" max="13197" width="11.140625" style="31" customWidth="1"/>
    <col min="13198" max="13198" width="14.5703125" style="31" customWidth="1"/>
    <col min="13199" max="13199" width="11.140625" style="31" customWidth="1"/>
    <col min="13200" max="13200" width="6.85546875" style="31" bestFit="1" customWidth="1"/>
    <col min="13201" max="13201" width="10.140625" style="31" bestFit="1" customWidth="1"/>
    <col min="13202" max="13202" width="7.42578125" style="31" customWidth="1"/>
    <col min="13203" max="13203" width="10.140625" style="31" bestFit="1" customWidth="1"/>
    <col min="13204" max="13204" width="6.85546875" style="31" bestFit="1" customWidth="1"/>
    <col min="13205" max="13205" width="9.28515625" style="31" customWidth="1"/>
    <col min="13206" max="13206" width="6.85546875" style="31" bestFit="1" customWidth="1"/>
    <col min="13207" max="13207" width="9.28515625" style="31" customWidth="1"/>
    <col min="13208" max="13208" width="11.140625" style="31" bestFit="1" customWidth="1"/>
    <col min="13209" max="13209" width="13.85546875" style="31" bestFit="1" customWidth="1"/>
    <col min="13210" max="13210" width="11.140625" style="31" customWidth="1"/>
    <col min="13211" max="13211" width="6.85546875" style="31" customWidth="1"/>
    <col min="13212" max="13212" width="9.140625" style="31"/>
    <col min="13213" max="13213" width="11.85546875" style="31" customWidth="1"/>
    <col min="13214" max="13214" width="12.140625" style="31" customWidth="1"/>
    <col min="13215" max="13215" width="15.7109375" style="31" customWidth="1"/>
    <col min="13216" max="13216" width="13.42578125" style="31" customWidth="1"/>
    <col min="13217" max="13217" width="11.7109375" style="31" customWidth="1"/>
    <col min="13218" max="13218" width="10.7109375" style="31" customWidth="1"/>
    <col min="13219" max="13224" width="9.140625" style="31"/>
    <col min="13225" max="13225" width="10.5703125" style="31" customWidth="1"/>
    <col min="13226" max="13226" width="10.7109375" style="31" customWidth="1"/>
    <col min="13227" max="13227" width="9.85546875" style="31" customWidth="1"/>
    <col min="13228" max="13228" width="9.140625" style="31"/>
    <col min="13229" max="13229" width="11.7109375" style="31" customWidth="1"/>
    <col min="13230" max="13230" width="12" style="31" customWidth="1"/>
    <col min="13231" max="13446" width="9.140625" style="31"/>
    <col min="13447" max="13447" width="19.42578125" style="31" customWidth="1"/>
    <col min="13448" max="13448" width="14.7109375" style="31" customWidth="1"/>
    <col min="13449" max="13449" width="11.140625" style="31" customWidth="1"/>
    <col min="13450" max="13450" width="16.140625" style="31" customWidth="1"/>
    <col min="13451" max="13451" width="11.140625" style="31" customWidth="1"/>
    <col min="13452" max="13452" width="16.140625" style="31" customWidth="1"/>
    <col min="13453" max="13453" width="11.140625" style="31" customWidth="1"/>
    <col min="13454" max="13454" width="14.5703125" style="31" customWidth="1"/>
    <col min="13455" max="13455" width="11.140625" style="31" customWidth="1"/>
    <col min="13456" max="13456" width="6.85546875" style="31" bestFit="1" customWidth="1"/>
    <col min="13457" max="13457" width="10.140625" style="31" bestFit="1" customWidth="1"/>
    <col min="13458" max="13458" width="7.42578125" style="31" customWidth="1"/>
    <col min="13459" max="13459" width="10.140625" style="31" bestFit="1" customWidth="1"/>
    <col min="13460" max="13460" width="6.85546875" style="31" bestFit="1" customWidth="1"/>
    <col min="13461" max="13461" width="9.28515625" style="31" customWidth="1"/>
    <col min="13462" max="13462" width="6.85546875" style="31" bestFit="1" customWidth="1"/>
    <col min="13463" max="13463" width="9.28515625" style="31" customWidth="1"/>
    <col min="13464" max="13464" width="11.140625" style="31" bestFit="1" customWidth="1"/>
    <col min="13465" max="13465" width="13.85546875" style="31" bestFit="1" customWidth="1"/>
    <col min="13466" max="13466" width="11.140625" style="31" customWidth="1"/>
    <col min="13467" max="13467" width="6.85546875" style="31" customWidth="1"/>
    <col min="13468" max="13468" width="9.140625" style="31"/>
    <col min="13469" max="13469" width="11.85546875" style="31" customWidth="1"/>
    <col min="13470" max="13470" width="12.140625" style="31" customWidth="1"/>
    <col min="13471" max="13471" width="15.7109375" style="31" customWidth="1"/>
    <col min="13472" max="13472" width="13.42578125" style="31" customWidth="1"/>
    <col min="13473" max="13473" width="11.7109375" style="31" customWidth="1"/>
    <col min="13474" max="13474" width="10.7109375" style="31" customWidth="1"/>
    <col min="13475" max="13480" width="9.140625" style="31"/>
    <col min="13481" max="13481" width="10.5703125" style="31" customWidth="1"/>
    <col min="13482" max="13482" width="10.7109375" style="31" customWidth="1"/>
    <col min="13483" max="13483" width="9.85546875" style="31" customWidth="1"/>
    <col min="13484" max="13484" width="9.140625" style="31"/>
    <col min="13485" max="13485" width="11.7109375" style="31" customWidth="1"/>
    <col min="13486" max="13486" width="12" style="31" customWidth="1"/>
    <col min="13487" max="13702" width="9.140625" style="31"/>
    <col min="13703" max="13703" width="19.42578125" style="31" customWidth="1"/>
    <col min="13704" max="13704" width="14.7109375" style="31" customWidth="1"/>
    <col min="13705" max="13705" width="11.140625" style="31" customWidth="1"/>
    <col min="13706" max="13706" width="16.140625" style="31" customWidth="1"/>
    <col min="13707" max="13707" width="11.140625" style="31" customWidth="1"/>
    <col min="13708" max="13708" width="16.140625" style="31" customWidth="1"/>
    <col min="13709" max="13709" width="11.140625" style="31" customWidth="1"/>
    <col min="13710" max="13710" width="14.5703125" style="31" customWidth="1"/>
    <col min="13711" max="13711" width="11.140625" style="31" customWidth="1"/>
    <col min="13712" max="13712" width="6.85546875" style="31" bestFit="1" customWidth="1"/>
    <col min="13713" max="13713" width="10.140625" style="31" bestFit="1" customWidth="1"/>
    <col min="13714" max="13714" width="7.42578125" style="31" customWidth="1"/>
    <col min="13715" max="13715" width="10.140625" style="31" bestFit="1" customWidth="1"/>
    <col min="13716" max="13716" width="6.85546875" style="31" bestFit="1" customWidth="1"/>
    <col min="13717" max="13717" width="9.28515625" style="31" customWidth="1"/>
    <col min="13718" max="13718" width="6.85546875" style="31" bestFit="1" customWidth="1"/>
    <col min="13719" max="13719" width="9.28515625" style="31" customWidth="1"/>
    <col min="13720" max="13720" width="11.140625" style="31" bestFit="1" customWidth="1"/>
    <col min="13721" max="13721" width="13.85546875" style="31" bestFit="1" customWidth="1"/>
    <col min="13722" max="13722" width="11.140625" style="31" customWidth="1"/>
    <col min="13723" max="13723" width="6.85546875" style="31" customWidth="1"/>
    <col min="13724" max="13724" width="9.140625" style="31"/>
    <col min="13725" max="13725" width="11.85546875" style="31" customWidth="1"/>
    <col min="13726" max="13726" width="12.140625" style="31" customWidth="1"/>
    <col min="13727" max="13727" width="15.7109375" style="31" customWidth="1"/>
    <col min="13728" max="13728" width="13.42578125" style="31" customWidth="1"/>
    <col min="13729" max="13729" width="11.7109375" style="31" customWidth="1"/>
    <col min="13730" max="13730" width="10.7109375" style="31" customWidth="1"/>
    <col min="13731" max="13736" width="9.140625" style="31"/>
    <col min="13737" max="13737" width="10.5703125" style="31" customWidth="1"/>
    <col min="13738" max="13738" width="10.7109375" style="31" customWidth="1"/>
    <col min="13739" max="13739" width="9.85546875" style="31" customWidth="1"/>
    <col min="13740" max="13740" width="9.140625" style="31"/>
    <col min="13741" max="13741" width="11.7109375" style="31" customWidth="1"/>
    <col min="13742" max="13742" width="12" style="31" customWidth="1"/>
    <col min="13743" max="13958" width="9.140625" style="31"/>
    <col min="13959" max="13959" width="19.42578125" style="31" customWidth="1"/>
    <col min="13960" max="13960" width="14.7109375" style="31" customWidth="1"/>
    <col min="13961" max="13961" width="11.140625" style="31" customWidth="1"/>
    <col min="13962" max="13962" width="16.140625" style="31" customWidth="1"/>
    <col min="13963" max="13963" width="11.140625" style="31" customWidth="1"/>
    <col min="13964" max="13964" width="16.140625" style="31" customWidth="1"/>
    <col min="13965" max="13965" width="11.140625" style="31" customWidth="1"/>
    <col min="13966" max="13966" width="14.5703125" style="31" customWidth="1"/>
    <col min="13967" max="13967" width="11.140625" style="31" customWidth="1"/>
    <col min="13968" max="13968" width="6.85546875" style="31" bestFit="1" customWidth="1"/>
    <col min="13969" max="13969" width="10.140625" style="31" bestFit="1" customWidth="1"/>
    <col min="13970" max="13970" width="7.42578125" style="31" customWidth="1"/>
    <col min="13971" max="13971" width="10.140625" style="31" bestFit="1" customWidth="1"/>
    <col min="13972" max="13972" width="6.85546875" style="31" bestFit="1" customWidth="1"/>
    <col min="13973" max="13973" width="9.28515625" style="31" customWidth="1"/>
    <col min="13974" max="13974" width="6.85546875" style="31" bestFit="1" customWidth="1"/>
    <col min="13975" max="13975" width="9.28515625" style="31" customWidth="1"/>
    <col min="13976" max="13976" width="11.140625" style="31" bestFit="1" customWidth="1"/>
    <col min="13977" max="13977" width="13.85546875" style="31" bestFit="1" customWidth="1"/>
    <col min="13978" max="13978" width="11.140625" style="31" customWidth="1"/>
    <col min="13979" max="13979" width="6.85546875" style="31" customWidth="1"/>
    <col min="13980" max="13980" width="9.140625" style="31"/>
    <col min="13981" max="13981" width="11.85546875" style="31" customWidth="1"/>
    <col min="13982" max="13982" width="12.140625" style="31" customWidth="1"/>
    <col min="13983" max="13983" width="15.7109375" style="31" customWidth="1"/>
    <col min="13984" max="13984" width="13.42578125" style="31" customWidth="1"/>
    <col min="13985" max="13985" width="11.7109375" style="31" customWidth="1"/>
    <col min="13986" max="13986" width="10.7109375" style="31" customWidth="1"/>
    <col min="13987" max="13992" width="9.140625" style="31"/>
    <col min="13993" max="13993" width="10.5703125" style="31" customWidth="1"/>
    <col min="13994" max="13994" width="10.7109375" style="31" customWidth="1"/>
    <col min="13995" max="13995" width="9.85546875" style="31" customWidth="1"/>
    <col min="13996" max="13996" width="9.140625" style="31"/>
    <col min="13997" max="13997" width="11.7109375" style="31" customWidth="1"/>
    <col min="13998" max="13998" width="12" style="31" customWidth="1"/>
    <col min="13999" max="14214" width="9.140625" style="31"/>
    <col min="14215" max="14215" width="19.42578125" style="31" customWidth="1"/>
    <col min="14216" max="14216" width="14.7109375" style="31" customWidth="1"/>
    <col min="14217" max="14217" width="11.140625" style="31" customWidth="1"/>
    <col min="14218" max="14218" width="16.140625" style="31" customWidth="1"/>
    <col min="14219" max="14219" width="11.140625" style="31" customWidth="1"/>
    <col min="14220" max="14220" width="16.140625" style="31" customWidth="1"/>
    <col min="14221" max="14221" width="11.140625" style="31" customWidth="1"/>
    <col min="14222" max="14222" width="14.5703125" style="31" customWidth="1"/>
    <col min="14223" max="14223" width="11.140625" style="31" customWidth="1"/>
    <col min="14224" max="14224" width="6.85546875" style="31" bestFit="1" customWidth="1"/>
    <col min="14225" max="14225" width="10.140625" style="31" bestFit="1" customWidth="1"/>
    <col min="14226" max="14226" width="7.42578125" style="31" customWidth="1"/>
    <col min="14227" max="14227" width="10.140625" style="31" bestFit="1" customWidth="1"/>
    <col min="14228" max="14228" width="6.85546875" style="31" bestFit="1" customWidth="1"/>
    <col min="14229" max="14229" width="9.28515625" style="31" customWidth="1"/>
    <col min="14230" max="14230" width="6.85546875" style="31" bestFit="1" customWidth="1"/>
    <col min="14231" max="14231" width="9.28515625" style="31" customWidth="1"/>
    <col min="14232" max="14232" width="11.140625" style="31" bestFit="1" customWidth="1"/>
    <col min="14233" max="14233" width="13.85546875" style="31" bestFit="1" customWidth="1"/>
    <col min="14234" max="14234" width="11.140625" style="31" customWidth="1"/>
    <col min="14235" max="14235" width="6.85546875" style="31" customWidth="1"/>
    <col min="14236" max="14236" width="9.140625" style="31"/>
    <col min="14237" max="14237" width="11.85546875" style="31" customWidth="1"/>
    <col min="14238" max="14238" width="12.140625" style="31" customWidth="1"/>
    <col min="14239" max="14239" width="15.7109375" style="31" customWidth="1"/>
    <col min="14240" max="14240" width="13.42578125" style="31" customWidth="1"/>
    <col min="14241" max="14241" width="11.7109375" style="31" customWidth="1"/>
    <col min="14242" max="14242" width="10.7109375" style="31" customWidth="1"/>
    <col min="14243" max="14248" width="9.140625" style="31"/>
    <col min="14249" max="14249" width="10.5703125" style="31" customWidth="1"/>
    <col min="14250" max="14250" width="10.7109375" style="31" customWidth="1"/>
    <col min="14251" max="14251" width="9.85546875" style="31" customWidth="1"/>
    <col min="14252" max="14252" width="9.140625" style="31"/>
    <col min="14253" max="14253" width="11.7109375" style="31" customWidth="1"/>
    <col min="14254" max="14254" width="12" style="31" customWidth="1"/>
    <col min="14255" max="14470" width="9.140625" style="31"/>
    <col min="14471" max="14471" width="19.42578125" style="31" customWidth="1"/>
    <col min="14472" max="14472" width="14.7109375" style="31" customWidth="1"/>
    <col min="14473" max="14473" width="11.140625" style="31" customWidth="1"/>
    <col min="14474" max="14474" width="16.140625" style="31" customWidth="1"/>
    <col min="14475" max="14475" width="11.140625" style="31" customWidth="1"/>
    <col min="14476" max="14476" width="16.140625" style="31" customWidth="1"/>
    <col min="14477" max="14477" width="11.140625" style="31" customWidth="1"/>
    <col min="14478" max="14478" width="14.5703125" style="31" customWidth="1"/>
    <col min="14479" max="14479" width="11.140625" style="31" customWidth="1"/>
    <col min="14480" max="14480" width="6.85546875" style="31" bestFit="1" customWidth="1"/>
    <col min="14481" max="14481" width="10.140625" style="31" bestFit="1" customWidth="1"/>
    <col min="14482" max="14482" width="7.42578125" style="31" customWidth="1"/>
    <col min="14483" max="14483" width="10.140625" style="31" bestFit="1" customWidth="1"/>
    <col min="14484" max="14484" width="6.85546875" style="31" bestFit="1" customWidth="1"/>
    <col min="14485" max="14485" width="9.28515625" style="31" customWidth="1"/>
    <col min="14486" max="14486" width="6.85546875" style="31" bestFit="1" customWidth="1"/>
    <col min="14487" max="14487" width="9.28515625" style="31" customWidth="1"/>
    <col min="14488" max="14488" width="11.140625" style="31" bestFit="1" customWidth="1"/>
    <col min="14489" max="14489" width="13.85546875" style="31" bestFit="1" customWidth="1"/>
    <col min="14490" max="14490" width="11.140625" style="31" customWidth="1"/>
    <col min="14491" max="14491" width="6.85546875" style="31" customWidth="1"/>
    <col min="14492" max="14492" width="9.140625" style="31"/>
    <col min="14493" max="14493" width="11.85546875" style="31" customWidth="1"/>
    <col min="14494" max="14494" width="12.140625" style="31" customWidth="1"/>
    <col min="14495" max="14495" width="15.7109375" style="31" customWidth="1"/>
    <col min="14496" max="14496" width="13.42578125" style="31" customWidth="1"/>
    <col min="14497" max="14497" width="11.7109375" style="31" customWidth="1"/>
    <col min="14498" max="14498" width="10.7109375" style="31" customWidth="1"/>
    <col min="14499" max="14504" width="9.140625" style="31"/>
    <col min="14505" max="14505" width="10.5703125" style="31" customWidth="1"/>
    <col min="14506" max="14506" width="10.7109375" style="31" customWidth="1"/>
    <col min="14507" max="14507" width="9.85546875" style="31" customWidth="1"/>
    <col min="14508" max="14508" width="9.140625" style="31"/>
    <col min="14509" max="14509" width="11.7109375" style="31" customWidth="1"/>
    <col min="14510" max="14510" width="12" style="31" customWidth="1"/>
    <col min="14511" max="14726" width="9.140625" style="31"/>
    <col min="14727" max="14727" width="19.42578125" style="31" customWidth="1"/>
    <col min="14728" max="14728" width="14.7109375" style="31" customWidth="1"/>
    <col min="14729" max="14729" width="11.140625" style="31" customWidth="1"/>
    <col min="14730" max="14730" width="16.140625" style="31" customWidth="1"/>
    <col min="14731" max="14731" width="11.140625" style="31" customWidth="1"/>
    <col min="14732" max="14732" width="16.140625" style="31" customWidth="1"/>
    <col min="14733" max="14733" width="11.140625" style="31" customWidth="1"/>
    <col min="14734" max="14734" width="14.5703125" style="31" customWidth="1"/>
    <col min="14735" max="14735" width="11.140625" style="31" customWidth="1"/>
    <col min="14736" max="14736" width="6.85546875" style="31" bestFit="1" customWidth="1"/>
    <col min="14737" max="14737" width="10.140625" style="31" bestFit="1" customWidth="1"/>
    <col min="14738" max="14738" width="7.42578125" style="31" customWidth="1"/>
    <col min="14739" max="14739" width="10.140625" style="31" bestFit="1" customWidth="1"/>
    <col min="14740" max="14740" width="6.85546875" style="31" bestFit="1" customWidth="1"/>
    <col min="14741" max="14741" width="9.28515625" style="31" customWidth="1"/>
    <col min="14742" max="14742" width="6.85546875" style="31" bestFit="1" customWidth="1"/>
    <col min="14743" max="14743" width="9.28515625" style="31" customWidth="1"/>
    <col min="14744" max="14744" width="11.140625" style="31" bestFit="1" customWidth="1"/>
    <col min="14745" max="14745" width="13.85546875" style="31" bestFit="1" customWidth="1"/>
    <col min="14746" max="14746" width="11.140625" style="31" customWidth="1"/>
    <col min="14747" max="14747" width="6.85546875" style="31" customWidth="1"/>
    <col min="14748" max="14748" width="9.140625" style="31"/>
    <col min="14749" max="14749" width="11.85546875" style="31" customWidth="1"/>
    <col min="14750" max="14750" width="12.140625" style="31" customWidth="1"/>
    <col min="14751" max="14751" width="15.7109375" style="31" customWidth="1"/>
    <col min="14752" max="14752" width="13.42578125" style="31" customWidth="1"/>
    <col min="14753" max="14753" width="11.7109375" style="31" customWidth="1"/>
    <col min="14754" max="14754" width="10.7109375" style="31" customWidth="1"/>
    <col min="14755" max="14760" width="9.140625" style="31"/>
    <col min="14761" max="14761" width="10.5703125" style="31" customWidth="1"/>
    <col min="14762" max="14762" width="10.7109375" style="31" customWidth="1"/>
    <col min="14763" max="14763" width="9.85546875" style="31" customWidth="1"/>
    <col min="14764" max="14764" width="9.140625" style="31"/>
    <col min="14765" max="14765" width="11.7109375" style="31" customWidth="1"/>
    <col min="14766" max="14766" width="12" style="31" customWidth="1"/>
    <col min="14767" max="14982" width="9.140625" style="31"/>
    <col min="14983" max="14983" width="19.42578125" style="31" customWidth="1"/>
    <col min="14984" max="14984" width="14.7109375" style="31" customWidth="1"/>
    <col min="14985" max="14985" width="11.140625" style="31" customWidth="1"/>
    <col min="14986" max="14986" width="16.140625" style="31" customWidth="1"/>
    <col min="14987" max="14987" width="11.140625" style="31" customWidth="1"/>
    <col min="14988" max="14988" width="16.140625" style="31" customWidth="1"/>
    <col min="14989" max="14989" width="11.140625" style="31" customWidth="1"/>
    <col min="14990" max="14990" width="14.5703125" style="31" customWidth="1"/>
    <col min="14991" max="14991" width="11.140625" style="31" customWidth="1"/>
    <col min="14992" max="14992" width="6.85546875" style="31" bestFit="1" customWidth="1"/>
    <col min="14993" max="14993" width="10.140625" style="31" bestFit="1" customWidth="1"/>
    <col min="14994" max="14994" width="7.42578125" style="31" customWidth="1"/>
    <col min="14995" max="14995" width="10.140625" style="31" bestFit="1" customWidth="1"/>
    <col min="14996" max="14996" width="6.85546875" style="31" bestFit="1" customWidth="1"/>
    <col min="14997" max="14997" width="9.28515625" style="31" customWidth="1"/>
    <col min="14998" max="14998" width="6.85546875" style="31" bestFit="1" customWidth="1"/>
    <col min="14999" max="14999" width="9.28515625" style="31" customWidth="1"/>
    <col min="15000" max="15000" width="11.140625" style="31" bestFit="1" customWidth="1"/>
    <col min="15001" max="15001" width="13.85546875" style="31" bestFit="1" customWidth="1"/>
    <col min="15002" max="15002" width="11.140625" style="31" customWidth="1"/>
    <col min="15003" max="15003" width="6.85546875" style="31" customWidth="1"/>
    <col min="15004" max="15004" width="9.140625" style="31"/>
    <col min="15005" max="15005" width="11.85546875" style="31" customWidth="1"/>
    <col min="15006" max="15006" width="12.140625" style="31" customWidth="1"/>
    <col min="15007" max="15007" width="15.7109375" style="31" customWidth="1"/>
    <col min="15008" max="15008" width="13.42578125" style="31" customWidth="1"/>
    <col min="15009" max="15009" width="11.7109375" style="31" customWidth="1"/>
    <col min="15010" max="15010" width="10.7109375" style="31" customWidth="1"/>
    <col min="15011" max="15016" width="9.140625" style="31"/>
    <col min="15017" max="15017" width="10.5703125" style="31" customWidth="1"/>
    <col min="15018" max="15018" width="10.7109375" style="31" customWidth="1"/>
    <col min="15019" max="15019" width="9.85546875" style="31" customWidth="1"/>
    <col min="15020" max="15020" width="9.140625" style="31"/>
    <col min="15021" max="15021" width="11.7109375" style="31" customWidth="1"/>
    <col min="15022" max="15022" width="12" style="31" customWidth="1"/>
    <col min="15023" max="15238" width="9.140625" style="31"/>
    <col min="15239" max="15239" width="19.42578125" style="31" customWidth="1"/>
    <col min="15240" max="15240" width="14.7109375" style="31" customWidth="1"/>
    <col min="15241" max="15241" width="11.140625" style="31" customWidth="1"/>
    <col min="15242" max="15242" width="16.140625" style="31" customWidth="1"/>
    <col min="15243" max="15243" width="11.140625" style="31" customWidth="1"/>
    <col min="15244" max="15244" width="16.140625" style="31" customWidth="1"/>
    <col min="15245" max="15245" width="11.140625" style="31" customWidth="1"/>
    <col min="15246" max="15246" width="14.5703125" style="31" customWidth="1"/>
    <col min="15247" max="15247" width="11.140625" style="31" customWidth="1"/>
    <col min="15248" max="15248" width="6.85546875" style="31" bestFit="1" customWidth="1"/>
    <col min="15249" max="15249" width="10.140625" style="31" bestFit="1" customWidth="1"/>
    <col min="15250" max="15250" width="7.42578125" style="31" customWidth="1"/>
    <col min="15251" max="15251" width="10.140625" style="31" bestFit="1" customWidth="1"/>
    <col min="15252" max="15252" width="6.85546875" style="31" bestFit="1" customWidth="1"/>
    <col min="15253" max="15253" width="9.28515625" style="31" customWidth="1"/>
    <col min="15254" max="15254" width="6.85546875" style="31" bestFit="1" customWidth="1"/>
    <col min="15255" max="15255" width="9.28515625" style="31" customWidth="1"/>
    <col min="15256" max="15256" width="11.140625" style="31" bestFit="1" customWidth="1"/>
    <col min="15257" max="15257" width="13.85546875" style="31" bestFit="1" customWidth="1"/>
    <col min="15258" max="15258" width="11.140625" style="31" customWidth="1"/>
    <col min="15259" max="15259" width="6.85546875" style="31" customWidth="1"/>
    <col min="15260" max="15260" width="9.140625" style="31"/>
    <col min="15261" max="15261" width="11.85546875" style="31" customWidth="1"/>
    <col min="15262" max="15262" width="12.140625" style="31" customWidth="1"/>
    <col min="15263" max="15263" width="15.7109375" style="31" customWidth="1"/>
    <col min="15264" max="15264" width="13.42578125" style="31" customWidth="1"/>
    <col min="15265" max="15265" width="11.7109375" style="31" customWidth="1"/>
    <col min="15266" max="15266" width="10.7109375" style="31" customWidth="1"/>
    <col min="15267" max="15272" width="9.140625" style="31"/>
    <col min="15273" max="15273" width="10.5703125" style="31" customWidth="1"/>
    <col min="15274" max="15274" width="10.7109375" style="31" customWidth="1"/>
    <col min="15275" max="15275" width="9.85546875" style="31" customWidth="1"/>
    <col min="15276" max="15276" width="9.140625" style="31"/>
    <col min="15277" max="15277" width="11.7109375" style="31" customWidth="1"/>
    <col min="15278" max="15278" width="12" style="31" customWidth="1"/>
    <col min="15279" max="15494" width="9.140625" style="31"/>
    <col min="15495" max="15495" width="19.42578125" style="31" customWidth="1"/>
    <col min="15496" max="15496" width="14.7109375" style="31" customWidth="1"/>
    <col min="15497" max="15497" width="11.140625" style="31" customWidth="1"/>
    <col min="15498" max="15498" width="16.140625" style="31" customWidth="1"/>
    <col min="15499" max="15499" width="11.140625" style="31" customWidth="1"/>
    <col min="15500" max="15500" width="16.140625" style="31" customWidth="1"/>
    <col min="15501" max="15501" width="11.140625" style="31" customWidth="1"/>
    <col min="15502" max="15502" width="14.5703125" style="31" customWidth="1"/>
    <col min="15503" max="15503" width="11.140625" style="31" customWidth="1"/>
    <col min="15504" max="15504" width="6.85546875" style="31" bestFit="1" customWidth="1"/>
    <col min="15505" max="15505" width="10.140625" style="31" bestFit="1" customWidth="1"/>
    <col min="15506" max="15506" width="7.42578125" style="31" customWidth="1"/>
    <col min="15507" max="15507" width="10.140625" style="31" bestFit="1" customWidth="1"/>
    <col min="15508" max="15508" width="6.85546875" style="31" bestFit="1" customWidth="1"/>
    <col min="15509" max="15509" width="9.28515625" style="31" customWidth="1"/>
    <col min="15510" max="15510" width="6.85546875" style="31" bestFit="1" customWidth="1"/>
    <col min="15511" max="15511" width="9.28515625" style="31" customWidth="1"/>
    <col min="15512" max="15512" width="11.140625" style="31" bestFit="1" customWidth="1"/>
    <col min="15513" max="15513" width="13.85546875" style="31" bestFit="1" customWidth="1"/>
    <col min="15514" max="15514" width="11.140625" style="31" customWidth="1"/>
    <col min="15515" max="15515" width="6.85546875" style="31" customWidth="1"/>
    <col min="15516" max="15516" width="9.140625" style="31"/>
    <col min="15517" max="15517" width="11.85546875" style="31" customWidth="1"/>
    <col min="15518" max="15518" width="12.140625" style="31" customWidth="1"/>
    <col min="15519" max="15519" width="15.7109375" style="31" customWidth="1"/>
    <col min="15520" max="15520" width="13.42578125" style="31" customWidth="1"/>
    <col min="15521" max="15521" width="11.7109375" style="31" customWidth="1"/>
    <col min="15522" max="15522" width="10.7109375" style="31" customWidth="1"/>
    <col min="15523" max="15528" width="9.140625" style="31"/>
    <col min="15529" max="15529" width="10.5703125" style="31" customWidth="1"/>
    <col min="15530" max="15530" width="10.7109375" style="31" customWidth="1"/>
    <col min="15531" max="15531" width="9.85546875" style="31" customWidth="1"/>
    <col min="15532" max="15532" width="9.140625" style="31"/>
    <col min="15533" max="15533" width="11.7109375" style="31" customWidth="1"/>
    <col min="15534" max="15534" width="12" style="31" customWidth="1"/>
    <col min="15535" max="15750" width="9.140625" style="31"/>
    <col min="15751" max="15751" width="19.42578125" style="31" customWidth="1"/>
    <col min="15752" max="15752" width="14.7109375" style="31" customWidth="1"/>
    <col min="15753" max="15753" width="11.140625" style="31" customWidth="1"/>
    <col min="15754" max="15754" width="16.140625" style="31" customWidth="1"/>
    <col min="15755" max="15755" width="11.140625" style="31" customWidth="1"/>
    <col min="15756" max="15756" width="16.140625" style="31" customWidth="1"/>
    <col min="15757" max="15757" width="11.140625" style="31" customWidth="1"/>
    <col min="15758" max="15758" width="14.5703125" style="31" customWidth="1"/>
    <col min="15759" max="15759" width="11.140625" style="31" customWidth="1"/>
    <col min="15760" max="15760" width="6.85546875" style="31" bestFit="1" customWidth="1"/>
    <col min="15761" max="15761" width="10.140625" style="31" bestFit="1" customWidth="1"/>
    <col min="15762" max="15762" width="7.42578125" style="31" customWidth="1"/>
    <col min="15763" max="15763" width="10.140625" style="31" bestFit="1" customWidth="1"/>
    <col min="15764" max="15764" width="6.85546875" style="31" bestFit="1" customWidth="1"/>
    <col min="15765" max="15765" width="9.28515625" style="31" customWidth="1"/>
    <col min="15766" max="15766" width="6.85546875" style="31" bestFit="1" customWidth="1"/>
    <col min="15767" max="15767" width="9.28515625" style="31" customWidth="1"/>
    <col min="15768" max="15768" width="11.140625" style="31" bestFit="1" customWidth="1"/>
    <col min="15769" max="15769" width="13.85546875" style="31" bestFit="1" customWidth="1"/>
    <col min="15770" max="15770" width="11.140625" style="31" customWidth="1"/>
    <col min="15771" max="15771" width="6.85546875" style="31" customWidth="1"/>
    <col min="15772" max="15772" width="9.140625" style="31"/>
    <col min="15773" max="15773" width="11.85546875" style="31" customWidth="1"/>
    <col min="15774" max="15774" width="12.140625" style="31" customWidth="1"/>
    <col min="15775" max="15775" width="15.7109375" style="31" customWidth="1"/>
    <col min="15776" max="15776" width="13.42578125" style="31" customWidth="1"/>
    <col min="15777" max="15777" width="11.7109375" style="31" customWidth="1"/>
    <col min="15778" max="15778" width="10.7109375" style="31" customWidth="1"/>
    <col min="15779" max="15784" width="9.140625" style="31"/>
    <col min="15785" max="15785" width="10.5703125" style="31" customWidth="1"/>
    <col min="15786" max="15786" width="10.7109375" style="31" customWidth="1"/>
    <col min="15787" max="15787" width="9.85546875" style="31" customWidth="1"/>
    <col min="15788" max="15788" width="9.140625" style="31"/>
    <col min="15789" max="15789" width="11.7109375" style="31" customWidth="1"/>
    <col min="15790" max="15790" width="12" style="31" customWidth="1"/>
    <col min="15791" max="16006" width="9.140625" style="31"/>
    <col min="16007" max="16007" width="19.42578125" style="31" customWidth="1"/>
    <col min="16008" max="16008" width="14.7109375" style="31" customWidth="1"/>
    <col min="16009" max="16009" width="11.140625" style="31" customWidth="1"/>
    <col min="16010" max="16010" width="16.140625" style="31" customWidth="1"/>
    <col min="16011" max="16011" width="11.140625" style="31" customWidth="1"/>
    <col min="16012" max="16012" width="16.140625" style="31" customWidth="1"/>
    <col min="16013" max="16013" width="11.140625" style="31" customWidth="1"/>
    <col min="16014" max="16014" width="14.5703125" style="31" customWidth="1"/>
    <col min="16015" max="16015" width="11.140625" style="31" customWidth="1"/>
    <col min="16016" max="16016" width="6.85546875" style="31" bestFit="1" customWidth="1"/>
    <col min="16017" max="16017" width="10.140625" style="31" bestFit="1" customWidth="1"/>
    <col min="16018" max="16018" width="7.42578125" style="31" customWidth="1"/>
    <col min="16019" max="16019" width="10.140625" style="31" bestFit="1" customWidth="1"/>
    <col min="16020" max="16020" width="6.85546875" style="31" bestFit="1" customWidth="1"/>
    <col min="16021" max="16021" width="9.28515625" style="31" customWidth="1"/>
    <col min="16022" max="16022" width="6.85546875" style="31" bestFit="1" customWidth="1"/>
    <col min="16023" max="16023" width="9.28515625" style="31" customWidth="1"/>
    <col min="16024" max="16024" width="11.140625" style="31" bestFit="1" customWidth="1"/>
    <col min="16025" max="16025" width="13.85546875" style="31" bestFit="1" customWidth="1"/>
    <col min="16026" max="16026" width="11.140625" style="31" customWidth="1"/>
    <col min="16027" max="16027" width="6.85546875" style="31" customWidth="1"/>
    <col min="16028" max="16028" width="9.140625" style="31"/>
    <col min="16029" max="16029" width="11.85546875" style="31" customWidth="1"/>
    <col min="16030" max="16030" width="12.140625" style="31" customWidth="1"/>
    <col min="16031" max="16031" width="15.7109375" style="31" customWidth="1"/>
    <col min="16032" max="16032" width="13.42578125" style="31" customWidth="1"/>
    <col min="16033" max="16033" width="11.7109375" style="31" customWidth="1"/>
    <col min="16034" max="16034" width="10.7109375" style="31" customWidth="1"/>
    <col min="16035" max="16040" width="9.140625" style="31"/>
    <col min="16041" max="16041" width="10.5703125" style="31" customWidth="1"/>
    <col min="16042" max="16042" width="10.7109375" style="31" customWidth="1"/>
    <col min="16043" max="16043" width="9.85546875" style="31" customWidth="1"/>
    <col min="16044" max="16044" width="9.140625" style="31"/>
    <col min="16045" max="16045" width="11.7109375" style="31" customWidth="1"/>
    <col min="16046" max="16046" width="12" style="31" customWidth="1"/>
    <col min="16047" max="16384" width="9.140625" style="31"/>
  </cols>
  <sheetData>
    <row r="1" spans="1:45" ht="9.75" customHeight="1"/>
    <row r="2" spans="1:45" s="35" customFormat="1" ht="15.6" customHeight="1">
      <c r="C2" s="36"/>
      <c r="D2" s="34" t="s">
        <v>311</v>
      </c>
      <c r="E2" s="37">
        <v>624</v>
      </c>
      <c r="F2" s="34"/>
      <c r="H2" s="34"/>
      <c r="J2" s="34" t="s">
        <v>312</v>
      </c>
      <c r="K2" s="38">
        <v>63</v>
      </c>
      <c r="L2" s="34"/>
      <c r="P2" s="33"/>
      <c r="Q2" s="33"/>
      <c r="V2" s="34"/>
      <c r="X2" s="39" t="s">
        <v>313</v>
      </c>
      <c r="Y2" s="39"/>
      <c r="Z2" s="39"/>
      <c r="AA2" s="39"/>
      <c r="AB2" s="39"/>
      <c r="AE2" s="34"/>
      <c r="AF2" s="34"/>
      <c r="AJ2" s="33"/>
      <c r="AM2" s="34"/>
    </row>
    <row r="3" spans="1:45" s="35" customFormat="1">
      <c r="C3" s="36"/>
      <c r="D3" s="40" t="s">
        <v>314</v>
      </c>
      <c r="E3" s="37">
        <v>321</v>
      </c>
      <c r="F3" s="40"/>
      <c r="G3" s="41"/>
      <c r="H3" s="40"/>
      <c r="I3" s="41"/>
      <c r="J3" s="42" t="s">
        <v>315</v>
      </c>
      <c r="K3" s="41">
        <v>58</v>
      </c>
      <c r="L3" s="43"/>
      <c r="M3" s="41"/>
      <c r="P3" s="33"/>
      <c r="Q3" s="33"/>
      <c r="V3" s="42"/>
      <c r="W3" s="41"/>
      <c r="X3" s="44"/>
      <c r="Y3" s="44"/>
      <c r="Z3" s="44"/>
      <c r="AA3" s="44"/>
      <c r="AB3" s="44"/>
      <c r="AE3" s="34"/>
      <c r="AF3" s="34"/>
      <c r="AJ3" s="33"/>
      <c r="AM3" s="34"/>
    </row>
    <row r="4" spans="1:45" s="35" customFormat="1" ht="19.149999999999999" customHeight="1">
      <c r="C4" s="36"/>
      <c r="D4" s="40"/>
      <c r="E4" s="41"/>
      <c r="F4" s="40"/>
      <c r="G4" s="45"/>
      <c r="H4" s="40"/>
      <c r="I4" s="45"/>
      <c r="J4" s="40"/>
      <c r="K4" s="45"/>
      <c r="L4" s="40"/>
      <c r="M4" s="45"/>
      <c r="P4" s="33"/>
      <c r="Q4" s="33"/>
      <c r="V4" s="40"/>
      <c r="W4" s="45"/>
      <c r="X4" s="46"/>
      <c r="Y4" s="46"/>
      <c r="Z4" s="46"/>
      <c r="AA4" s="46"/>
      <c r="AB4" s="46"/>
      <c r="AE4" s="34"/>
      <c r="AF4" s="34"/>
      <c r="AJ4" s="33"/>
      <c r="AM4" s="34"/>
    </row>
    <row r="5" spans="1:45" ht="24" customHeight="1">
      <c r="C5" s="47"/>
      <c r="D5" s="314" t="s">
        <v>316</v>
      </c>
      <c r="E5" s="315"/>
      <c r="F5" s="314" t="s">
        <v>316</v>
      </c>
      <c r="G5" s="315"/>
      <c r="H5" s="314" t="s">
        <v>316</v>
      </c>
      <c r="I5" s="315"/>
      <c r="J5" s="314" t="s">
        <v>316</v>
      </c>
      <c r="K5" s="316"/>
      <c r="L5" s="48"/>
      <c r="M5" s="48"/>
      <c r="V5" s="48"/>
      <c r="W5" s="49"/>
      <c r="X5" s="50"/>
      <c r="Y5" s="50"/>
      <c r="Z5" s="50"/>
      <c r="AA5" s="50"/>
      <c r="AB5" s="50"/>
      <c r="AF5" s="317" t="s">
        <v>317</v>
      </c>
      <c r="AG5" s="317"/>
      <c r="AH5" s="317"/>
      <c r="AI5" s="312" t="s">
        <v>318</v>
      </c>
    </row>
    <row r="6" spans="1:45" ht="24" customHeight="1">
      <c r="C6" s="51"/>
      <c r="D6" s="52" t="s">
        <v>319</v>
      </c>
      <c r="E6" s="53" t="s">
        <v>320</v>
      </c>
      <c r="F6" s="54" t="s">
        <v>319</v>
      </c>
      <c r="G6" s="53" t="s">
        <v>320</v>
      </c>
      <c r="H6" s="54" t="s">
        <v>319</v>
      </c>
      <c r="I6" s="53" t="s">
        <v>320</v>
      </c>
      <c r="J6" s="53" t="s">
        <v>319</v>
      </c>
      <c r="K6" s="53" t="s">
        <v>320</v>
      </c>
      <c r="L6" s="55" t="s">
        <v>319</v>
      </c>
      <c r="M6" s="55" t="s">
        <v>320</v>
      </c>
      <c r="N6" s="56" t="s">
        <v>319</v>
      </c>
      <c r="O6" s="56" t="s">
        <v>320</v>
      </c>
      <c r="P6" s="57" t="s">
        <v>319</v>
      </c>
      <c r="Q6" s="57" t="s">
        <v>320</v>
      </c>
      <c r="R6" s="56" t="s">
        <v>319</v>
      </c>
      <c r="S6" s="56" t="s">
        <v>320</v>
      </c>
      <c r="T6" s="58" t="s">
        <v>319</v>
      </c>
      <c r="U6" s="59" t="s">
        <v>320</v>
      </c>
      <c r="V6" s="60" t="s">
        <v>319</v>
      </c>
      <c r="W6" s="61" t="s">
        <v>320</v>
      </c>
      <c r="X6" s="62" t="s">
        <v>321</v>
      </c>
      <c r="Y6" s="301" t="s">
        <v>322</v>
      </c>
      <c r="Z6" s="313"/>
      <c r="AA6" s="313"/>
      <c r="AB6" s="302"/>
      <c r="AC6" s="63" t="s">
        <v>323</v>
      </c>
      <c r="AD6" s="64" t="s">
        <v>323</v>
      </c>
      <c r="AE6" s="65" t="s">
        <v>324</v>
      </c>
      <c r="AF6" s="66"/>
      <c r="AG6" s="67"/>
      <c r="AH6" s="67"/>
      <c r="AI6" s="312"/>
      <c r="AJ6" s="300" t="s">
        <v>325</v>
      </c>
      <c r="AK6" s="68"/>
      <c r="AL6" s="68"/>
      <c r="AM6" s="68"/>
      <c r="AN6" s="69"/>
      <c r="AO6" s="69"/>
      <c r="AP6" s="69"/>
      <c r="AQ6" s="55"/>
      <c r="AR6" s="55"/>
      <c r="AS6" s="55"/>
    </row>
    <row r="7" spans="1:45" ht="22.5" customHeight="1">
      <c r="C7" s="70"/>
      <c r="D7" s="71" t="s">
        <v>326</v>
      </c>
      <c r="E7" s="72"/>
      <c r="F7" s="73" t="s">
        <v>327</v>
      </c>
      <c r="G7" s="72">
        <v>332</v>
      </c>
      <c r="H7" s="73" t="s">
        <v>328</v>
      </c>
      <c r="I7" s="74">
        <v>57</v>
      </c>
      <c r="J7" s="74" t="s">
        <v>329</v>
      </c>
      <c r="K7" s="74"/>
      <c r="L7" s="75" t="s">
        <v>330</v>
      </c>
      <c r="M7" s="76">
        <v>2772</v>
      </c>
      <c r="N7" s="56" t="s">
        <v>330</v>
      </c>
      <c r="O7" s="77">
        <v>7903</v>
      </c>
      <c r="P7" s="78" t="s">
        <v>330</v>
      </c>
      <c r="Q7" s="79">
        <v>1125</v>
      </c>
      <c r="R7" s="56" t="s">
        <v>330</v>
      </c>
      <c r="S7" s="77">
        <v>302</v>
      </c>
      <c r="T7" s="58" t="s">
        <v>331</v>
      </c>
      <c r="U7" s="80">
        <v>13523</v>
      </c>
      <c r="V7" s="60"/>
      <c r="W7" s="81">
        <v>18661</v>
      </c>
      <c r="X7" s="82" t="s">
        <v>332</v>
      </c>
      <c r="Y7" s="301" t="s">
        <v>333</v>
      </c>
      <c r="Z7" s="302"/>
      <c r="AA7" s="301" t="s">
        <v>334</v>
      </c>
      <c r="AB7" s="302"/>
      <c r="AC7" s="63" t="s">
        <v>335</v>
      </c>
      <c r="AD7" s="64" t="s">
        <v>336</v>
      </c>
      <c r="AE7" s="303" t="s">
        <v>337</v>
      </c>
      <c r="AF7" s="66" t="s">
        <v>338</v>
      </c>
      <c r="AG7" s="67" t="s">
        <v>339</v>
      </c>
      <c r="AH7" s="67" t="s">
        <v>340</v>
      </c>
      <c r="AI7" s="312"/>
      <c r="AJ7" s="300"/>
      <c r="AK7" s="83" t="s">
        <v>341</v>
      </c>
      <c r="AL7" s="83" t="s">
        <v>341</v>
      </c>
      <c r="AM7" s="83" t="s">
        <v>342</v>
      </c>
      <c r="AN7" s="84" t="s">
        <v>341</v>
      </c>
      <c r="AO7" s="84" t="s">
        <v>341</v>
      </c>
      <c r="AP7" s="84" t="s">
        <v>342</v>
      </c>
      <c r="AQ7" s="85" t="s">
        <v>341</v>
      </c>
      <c r="AR7" s="85" t="s">
        <v>341</v>
      </c>
      <c r="AS7" s="85" t="s">
        <v>342</v>
      </c>
    </row>
    <row r="8" spans="1:45" ht="27" customHeight="1">
      <c r="A8" s="86" t="s">
        <v>343</v>
      </c>
      <c r="C8" s="87"/>
      <c r="D8" s="88" t="s">
        <v>344</v>
      </c>
      <c r="E8" s="89"/>
      <c r="F8" s="90" t="s">
        <v>345</v>
      </c>
      <c r="G8" s="89"/>
      <c r="H8" s="91" t="s">
        <v>346</v>
      </c>
      <c r="I8" s="89"/>
      <c r="J8" s="92" t="s">
        <v>347</v>
      </c>
      <c r="K8" s="89"/>
      <c r="L8" s="93" t="s">
        <v>348</v>
      </c>
      <c r="M8" s="94"/>
      <c r="N8" s="304" t="s">
        <v>349</v>
      </c>
      <c r="O8" s="305"/>
      <c r="P8" s="306" t="s">
        <v>350</v>
      </c>
      <c r="Q8" s="307"/>
      <c r="R8" s="304" t="s">
        <v>351</v>
      </c>
      <c r="S8" s="305"/>
      <c r="T8" s="308" t="s">
        <v>352</v>
      </c>
      <c r="U8" s="309"/>
      <c r="V8" s="310" t="s">
        <v>353</v>
      </c>
      <c r="W8" s="311"/>
      <c r="X8" s="95" t="s">
        <v>354</v>
      </c>
      <c r="Y8" s="96" t="s">
        <v>355</v>
      </c>
      <c r="Z8" s="96">
        <v>4200</v>
      </c>
      <c r="AA8" s="96" t="s">
        <v>355</v>
      </c>
      <c r="AB8" s="96">
        <v>12180</v>
      </c>
      <c r="AC8" s="97" t="s">
        <v>356</v>
      </c>
      <c r="AD8" s="98" t="s">
        <v>357</v>
      </c>
      <c r="AE8" s="303"/>
      <c r="AF8" s="99" t="s">
        <v>358</v>
      </c>
      <c r="AG8" s="67"/>
      <c r="AH8" s="67"/>
      <c r="AI8" s="312"/>
      <c r="AJ8" s="300"/>
      <c r="AK8" s="100" t="s">
        <v>359</v>
      </c>
      <c r="AL8" s="100" t="s">
        <v>360</v>
      </c>
      <c r="AM8" s="101" t="s">
        <v>361</v>
      </c>
      <c r="AN8" s="102" t="s">
        <v>362</v>
      </c>
      <c r="AO8" s="102" t="s">
        <v>362</v>
      </c>
      <c r="AP8" s="103" t="s">
        <v>361</v>
      </c>
      <c r="AQ8" s="104" t="s">
        <v>363</v>
      </c>
      <c r="AR8" s="104" t="s">
        <v>364</v>
      </c>
      <c r="AS8" s="105" t="s">
        <v>361</v>
      </c>
    </row>
    <row r="9" spans="1:45">
      <c r="A9" s="106"/>
      <c r="C9" s="107" t="s">
        <v>2</v>
      </c>
      <c r="N9" s="108"/>
      <c r="O9" s="108"/>
      <c r="P9" s="109"/>
      <c r="Q9" s="109"/>
      <c r="R9" s="108"/>
      <c r="S9" s="108"/>
      <c r="T9" s="108"/>
      <c r="U9" s="108"/>
      <c r="V9" s="37"/>
      <c r="W9" s="108"/>
      <c r="X9" s="108"/>
      <c r="Y9" s="108"/>
      <c r="Z9" s="108"/>
      <c r="AA9" s="108"/>
      <c r="AB9" s="108"/>
      <c r="AC9" s="110"/>
      <c r="AD9" s="111"/>
      <c r="AE9" s="112"/>
      <c r="AF9" s="112"/>
    </row>
    <row r="10" spans="1:45">
      <c r="A10" s="106"/>
      <c r="B10" s="31">
        <v>5101</v>
      </c>
      <c r="C10" s="113" t="s">
        <v>3</v>
      </c>
      <c r="D10" s="114">
        <v>463</v>
      </c>
      <c r="E10" s="115">
        <f>IF(D10&lt;=40,ROUND(D10*E$2,0),ROUND(D10*E$3,0))</f>
        <v>148623</v>
      </c>
      <c r="F10" s="114">
        <v>0</v>
      </c>
      <c r="G10" s="115">
        <f>ROUND(F10*G$7,0)</f>
        <v>0</v>
      </c>
      <c r="H10" s="114">
        <v>25</v>
      </c>
      <c r="I10" s="115">
        <f>ROUND(H10*I$7,0)</f>
        <v>1425</v>
      </c>
      <c r="J10" s="114">
        <v>1362</v>
      </c>
      <c r="K10" s="115">
        <f>IF(J10&lt;=300,ROUND(J10*K$2,0),ROUND(J10*K$3,0))</f>
        <v>78996</v>
      </c>
      <c r="L10" s="114">
        <v>81</v>
      </c>
      <c r="M10" s="115">
        <f t="shared" ref="M10:W25" si="0">ROUND(L10*M$7,0)</f>
        <v>224532</v>
      </c>
      <c r="N10" s="116">
        <v>0</v>
      </c>
      <c r="O10" s="115">
        <f t="shared" ref="O10:O23" si="1">ROUND(N10*O$7,0)</f>
        <v>0</v>
      </c>
      <c r="P10" s="117">
        <v>0</v>
      </c>
      <c r="Q10" s="118">
        <f>P10*Q7</f>
        <v>0</v>
      </c>
      <c r="R10" s="116">
        <v>100</v>
      </c>
      <c r="S10" s="115">
        <f t="shared" ref="S10:S23" si="2">ROUND(R10*S$7,0)</f>
        <v>30200</v>
      </c>
      <c r="T10" s="119">
        <v>1</v>
      </c>
      <c r="U10" s="115">
        <f t="shared" ref="U10:U23" si="3">ROUND(T10*U$7,0)</f>
        <v>13523</v>
      </c>
      <c r="V10" s="115">
        <v>0</v>
      </c>
      <c r="W10" s="115">
        <f t="shared" si="0"/>
        <v>0</v>
      </c>
      <c r="X10" s="115">
        <v>0</v>
      </c>
      <c r="Y10" s="115"/>
      <c r="Z10" s="115"/>
      <c r="AA10" s="115"/>
      <c r="AB10" s="115"/>
      <c r="AC10" s="110">
        <f>+E10+G10+I10+K10+M10+W10+X10+O10+S10+U10+Z10+AB10+Q10</f>
        <v>497299</v>
      </c>
      <c r="AD10" s="120">
        <v>368686</v>
      </c>
      <c r="AE10" s="121">
        <f>AC10-AD10</f>
        <v>128613</v>
      </c>
      <c r="AF10" s="122">
        <f t="shared" ref="AF10:AF73" si="4">ROUND(+AC10/1000,1)</f>
        <v>497.3</v>
      </c>
      <c r="AG10" s="123">
        <v>366.7</v>
      </c>
      <c r="AH10" s="123">
        <f>AF10-AG10</f>
        <v>130.60000000000002</v>
      </c>
      <c r="AI10" s="123">
        <v>504850</v>
      </c>
      <c r="AJ10" s="124">
        <f>AI10-AC10</f>
        <v>7551</v>
      </c>
      <c r="AK10" s="108">
        <f t="shared" ref="AK10:AK23" si="5">+E10+G10+I10+K10</f>
        <v>229044</v>
      </c>
      <c r="AL10" s="108">
        <v>152170</v>
      </c>
      <c r="AM10" s="37">
        <f>+AK10-AL10</f>
        <v>76874</v>
      </c>
      <c r="AQ10" s="108">
        <f t="shared" ref="AQ10:AQ23" si="6">+O10</f>
        <v>0</v>
      </c>
      <c r="AR10" s="108">
        <v>0</v>
      </c>
      <c r="AS10" s="108">
        <f>+AQ10-AR10</f>
        <v>0</v>
      </c>
    </row>
    <row r="11" spans="1:45">
      <c r="A11" s="106"/>
      <c r="B11" s="31">
        <v>5102</v>
      </c>
      <c r="C11" s="113" t="s">
        <v>4</v>
      </c>
      <c r="D11" s="114">
        <v>167</v>
      </c>
      <c r="E11" s="115">
        <f t="shared" ref="E11:E74" si="7">IF(D11&lt;=40,ROUND(D11*E$2,0),ROUND(D11*E$3,0))</f>
        <v>53607</v>
      </c>
      <c r="F11" s="114">
        <v>0</v>
      </c>
      <c r="G11" s="115">
        <f t="shared" ref="G11:G74" si="8">ROUND(F11*G$7,0)</f>
        <v>0</v>
      </c>
      <c r="H11" s="114">
        <v>60</v>
      </c>
      <c r="I11" s="115">
        <f t="shared" ref="I11:I74" si="9">ROUND(H11*I$7,0)</f>
        <v>3420</v>
      </c>
      <c r="J11" s="114">
        <v>1111</v>
      </c>
      <c r="K11" s="115">
        <f t="shared" ref="K11:K74" si="10">IF(J11&lt;=300,ROUND(J11*K$2,0),ROUND(J11*K$3,0))</f>
        <v>64438</v>
      </c>
      <c r="L11" s="114">
        <v>26</v>
      </c>
      <c r="M11" s="115">
        <f t="shared" si="0"/>
        <v>72072</v>
      </c>
      <c r="N11" s="116">
        <v>0</v>
      </c>
      <c r="O11" s="115">
        <f t="shared" si="1"/>
        <v>0</v>
      </c>
      <c r="P11" s="117">
        <v>0</v>
      </c>
      <c r="Q11" s="118">
        <f>P11*Q7</f>
        <v>0</v>
      </c>
      <c r="R11" s="116">
        <v>0</v>
      </c>
      <c r="S11" s="115">
        <f t="shared" si="2"/>
        <v>0</v>
      </c>
      <c r="T11" s="119">
        <v>2</v>
      </c>
      <c r="U11" s="115">
        <f t="shared" si="3"/>
        <v>27046</v>
      </c>
      <c r="V11" s="115">
        <v>0</v>
      </c>
      <c r="W11" s="115">
        <f t="shared" si="0"/>
        <v>0</v>
      </c>
      <c r="X11" s="115">
        <v>0</v>
      </c>
      <c r="Y11" s="115"/>
      <c r="Z11" s="115"/>
      <c r="AA11" s="115"/>
      <c r="AB11" s="115"/>
      <c r="AC11" s="110">
        <f t="shared" ref="AC11:AC23" si="11">+E11+G11+I11+K11+M11+W11+X11+O11+S11+U11+Z11+AB11+Q11</f>
        <v>220583</v>
      </c>
      <c r="AD11" s="120">
        <v>182445</v>
      </c>
      <c r="AE11" s="121">
        <f t="shared" ref="AE11:AE23" si="12">AC11-AD11</f>
        <v>38138</v>
      </c>
      <c r="AF11" s="122">
        <f t="shared" si="4"/>
        <v>220.6</v>
      </c>
      <c r="AG11" s="123">
        <f>ROUND(AD11/1000,1)</f>
        <v>182.4</v>
      </c>
      <c r="AH11" s="123">
        <f t="shared" ref="AH11:AH23" si="13">AF11-AG11</f>
        <v>38.199999999999989</v>
      </c>
      <c r="AI11" s="123">
        <v>223265</v>
      </c>
      <c r="AJ11" s="124">
        <f t="shared" ref="AJ11:AJ23" si="14">AI11-AC11</f>
        <v>2682</v>
      </c>
      <c r="AK11" s="108">
        <f t="shared" si="5"/>
        <v>121465</v>
      </c>
      <c r="AL11" s="108">
        <v>85678</v>
      </c>
      <c r="AM11" s="37">
        <f t="shared" ref="AM11:AM74" si="15">+AK11-AL11</f>
        <v>35787</v>
      </c>
      <c r="AQ11" s="108">
        <f t="shared" si="6"/>
        <v>0</v>
      </c>
      <c r="AR11" s="108">
        <v>0</v>
      </c>
      <c r="AS11" s="108">
        <f t="shared" ref="AS11:AS74" si="16">+AQ11-AR11</f>
        <v>0</v>
      </c>
    </row>
    <row r="12" spans="1:45">
      <c r="A12" s="106"/>
      <c r="B12" s="31">
        <v>5103</v>
      </c>
      <c r="C12" s="113" t="s">
        <v>5</v>
      </c>
      <c r="D12" s="114">
        <v>2646</v>
      </c>
      <c r="E12" s="115">
        <f t="shared" si="7"/>
        <v>849366</v>
      </c>
      <c r="F12" s="114">
        <v>11</v>
      </c>
      <c r="G12" s="115">
        <f t="shared" si="8"/>
        <v>3652</v>
      </c>
      <c r="H12" s="114">
        <v>0</v>
      </c>
      <c r="I12" s="115">
        <f t="shared" si="9"/>
        <v>0</v>
      </c>
      <c r="J12" s="114">
        <v>8769</v>
      </c>
      <c r="K12" s="115">
        <f t="shared" si="10"/>
        <v>508602</v>
      </c>
      <c r="L12" s="114">
        <v>121</v>
      </c>
      <c r="M12" s="115">
        <f t="shared" si="0"/>
        <v>335412</v>
      </c>
      <c r="N12" s="116">
        <v>494</v>
      </c>
      <c r="O12" s="115">
        <f t="shared" si="1"/>
        <v>3904082</v>
      </c>
      <c r="P12" s="117">
        <v>494</v>
      </c>
      <c r="Q12" s="118">
        <f>P12*Q7</f>
        <v>555750</v>
      </c>
      <c r="R12" s="116">
        <v>350</v>
      </c>
      <c r="S12" s="115">
        <f t="shared" si="2"/>
        <v>105700</v>
      </c>
      <c r="T12" s="119">
        <v>2</v>
      </c>
      <c r="U12" s="115">
        <f t="shared" si="3"/>
        <v>27046</v>
      </c>
      <c r="V12" s="115">
        <v>10</v>
      </c>
      <c r="W12" s="115">
        <f t="shared" si="0"/>
        <v>186610</v>
      </c>
      <c r="X12" s="115">
        <v>10000</v>
      </c>
      <c r="Y12" s="115"/>
      <c r="Z12" s="115"/>
      <c r="AA12" s="115"/>
      <c r="AB12" s="115"/>
      <c r="AC12" s="110">
        <f t="shared" si="11"/>
        <v>6486220</v>
      </c>
      <c r="AD12" s="120">
        <v>5284852</v>
      </c>
      <c r="AE12" s="121">
        <f t="shared" si="12"/>
        <v>1201368</v>
      </c>
      <c r="AF12" s="122">
        <f t="shared" si="4"/>
        <v>6486.2</v>
      </c>
      <c r="AG12" s="123">
        <f t="shared" ref="AG12:AG23" si="17">ROUND(AD12/1000,1)</f>
        <v>5284.9</v>
      </c>
      <c r="AH12" s="123">
        <f t="shared" si="13"/>
        <v>1201.3000000000002</v>
      </c>
      <c r="AI12" s="123">
        <v>6690202</v>
      </c>
      <c r="AJ12" s="124">
        <f t="shared" si="14"/>
        <v>203982</v>
      </c>
      <c r="AK12" s="108">
        <f t="shared" si="5"/>
        <v>1361620</v>
      </c>
      <c r="AL12" s="108">
        <v>876434</v>
      </c>
      <c r="AM12" s="37">
        <f t="shared" si="15"/>
        <v>485186</v>
      </c>
      <c r="AQ12" s="108">
        <f t="shared" si="6"/>
        <v>3904082</v>
      </c>
      <c r="AR12" s="108">
        <v>2959554</v>
      </c>
      <c r="AS12" s="108">
        <f t="shared" si="16"/>
        <v>944528</v>
      </c>
    </row>
    <row r="13" spans="1:45">
      <c r="A13" s="106"/>
      <c r="B13" s="31">
        <v>5104</v>
      </c>
      <c r="C13" s="113" t="s">
        <v>6</v>
      </c>
      <c r="D13" s="114">
        <v>1310</v>
      </c>
      <c r="E13" s="115">
        <f t="shared" si="7"/>
        <v>420510</v>
      </c>
      <c r="F13" s="114">
        <v>0</v>
      </c>
      <c r="G13" s="115">
        <f t="shared" si="8"/>
        <v>0</v>
      </c>
      <c r="H13" s="114">
        <v>0</v>
      </c>
      <c r="I13" s="115">
        <f t="shared" si="9"/>
        <v>0</v>
      </c>
      <c r="J13" s="114">
        <v>4273</v>
      </c>
      <c r="K13" s="115">
        <f t="shared" si="10"/>
        <v>247834</v>
      </c>
      <c r="L13" s="114">
        <v>154</v>
      </c>
      <c r="M13" s="115">
        <f t="shared" si="0"/>
        <v>426888</v>
      </c>
      <c r="N13" s="116">
        <v>70</v>
      </c>
      <c r="O13" s="115">
        <f t="shared" si="1"/>
        <v>553210</v>
      </c>
      <c r="P13" s="117">
        <v>70</v>
      </c>
      <c r="Q13" s="118">
        <f>P13*Q7</f>
        <v>78750</v>
      </c>
      <c r="R13" s="116">
        <v>130</v>
      </c>
      <c r="S13" s="115">
        <f t="shared" si="2"/>
        <v>39260</v>
      </c>
      <c r="T13" s="119">
        <v>1</v>
      </c>
      <c r="U13" s="115">
        <f t="shared" si="3"/>
        <v>13523</v>
      </c>
      <c r="V13" s="115">
        <v>0</v>
      </c>
      <c r="W13" s="115">
        <f t="shared" si="0"/>
        <v>0</v>
      </c>
      <c r="X13" s="115">
        <v>0</v>
      </c>
      <c r="Y13" s="115"/>
      <c r="Z13" s="115"/>
      <c r="AA13" s="115"/>
      <c r="AB13" s="115"/>
      <c r="AC13" s="110">
        <f t="shared" si="11"/>
        <v>1779975</v>
      </c>
      <c r="AD13" s="120">
        <v>1372216</v>
      </c>
      <c r="AE13" s="121">
        <f t="shared" si="12"/>
        <v>407759</v>
      </c>
      <c r="AF13" s="122">
        <f t="shared" si="4"/>
        <v>1780</v>
      </c>
      <c r="AG13" s="123">
        <f t="shared" si="17"/>
        <v>1372.2</v>
      </c>
      <c r="AH13" s="123">
        <f t="shared" si="13"/>
        <v>407.79999999999995</v>
      </c>
      <c r="AI13" s="123">
        <v>1805226</v>
      </c>
      <c r="AJ13" s="124">
        <f t="shared" si="14"/>
        <v>25251</v>
      </c>
      <c r="AK13" s="108">
        <f t="shared" si="5"/>
        <v>668344</v>
      </c>
      <c r="AL13" s="108">
        <v>446908</v>
      </c>
      <c r="AM13" s="37">
        <f t="shared" si="15"/>
        <v>221436</v>
      </c>
      <c r="AQ13" s="108">
        <f t="shared" si="6"/>
        <v>553210</v>
      </c>
      <c r="AR13" s="108">
        <v>413379</v>
      </c>
      <c r="AS13" s="108">
        <f t="shared" si="16"/>
        <v>139831</v>
      </c>
    </row>
    <row r="14" spans="1:45">
      <c r="A14" s="106"/>
      <c r="B14" s="31">
        <v>5105</v>
      </c>
      <c r="C14" s="113" t="s">
        <v>7</v>
      </c>
      <c r="D14" s="114">
        <v>646</v>
      </c>
      <c r="E14" s="115">
        <f t="shared" si="7"/>
        <v>207366</v>
      </c>
      <c r="F14" s="114">
        <v>37</v>
      </c>
      <c r="G14" s="115">
        <f t="shared" si="8"/>
        <v>12284</v>
      </c>
      <c r="H14" s="114">
        <v>0</v>
      </c>
      <c r="I14" s="115">
        <f t="shared" si="9"/>
        <v>0</v>
      </c>
      <c r="J14" s="114">
        <v>1664</v>
      </c>
      <c r="K14" s="115">
        <f t="shared" si="10"/>
        <v>96512</v>
      </c>
      <c r="L14" s="114">
        <v>0</v>
      </c>
      <c r="M14" s="115">
        <f t="shared" si="0"/>
        <v>0</v>
      </c>
      <c r="N14" s="116">
        <v>0</v>
      </c>
      <c r="O14" s="115">
        <f t="shared" si="1"/>
        <v>0</v>
      </c>
      <c r="P14" s="117">
        <v>0</v>
      </c>
      <c r="Q14" s="118">
        <f>P14*Q7</f>
        <v>0</v>
      </c>
      <c r="R14" s="116">
        <v>0</v>
      </c>
      <c r="S14" s="115">
        <f t="shared" si="2"/>
        <v>0</v>
      </c>
      <c r="T14" s="119">
        <v>0</v>
      </c>
      <c r="U14" s="115">
        <f t="shared" si="3"/>
        <v>0</v>
      </c>
      <c r="V14" s="115">
        <v>0</v>
      </c>
      <c r="W14" s="115">
        <f t="shared" si="0"/>
        <v>0</v>
      </c>
      <c r="X14" s="115">
        <v>0</v>
      </c>
      <c r="Y14" s="115"/>
      <c r="Z14" s="115"/>
      <c r="AA14" s="115"/>
      <c r="AB14" s="115"/>
      <c r="AC14" s="110">
        <f t="shared" si="11"/>
        <v>316162</v>
      </c>
      <c r="AD14" s="120">
        <v>266606</v>
      </c>
      <c r="AE14" s="121">
        <f t="shared" si="12"/>
        <v>49556</v>
      </c>
      <c r="AF14" s="122">
        <f t="shared" si="4"/>
        <v>316.2</v>
      </c>
      <c r="AG14" s="123">
        <f t="shared" si="17"/>
        <v>266.60000000000002</v>
      </c>
      <c r="AH14" s="123">
        <f t="shared" si="13"/>
        <v>49.599999999999966</v>
      </c>
      <c r="AI14" s="123">
        <v>316162</v>
      </c>
      <c r="AJ14" s="124">
        <f t="shared" si="14"/>
        <v>0</v>
      </c>
      <c r="AK14" s="108">
        <f t="shared" si="5"/>
        <v>316162</v>
      </c>
      <c r="AL14" s="108">
        <v>193846</v>
      </c>
      <c r="AM14" s="37">
        <f t="shared" si="15"/>
        <v>122316</v>
      </c>
      <c r="AQ14" s="108">
        <f t="shared" si="6"/>
        <v>0</v>
      </c>
      <c r="AR14" s="108">
        <v>0</v>
      </c>
      <c r="AS14" s="108">
        <f t="shared" si="16"/>
        <v>0</v>
      </c>
    </row>
    <row r="15" spans="1:45">
      <c r="A15" s="106"/>
      <c r="B15" s="31">
        <v>5106</v>
      </c>
      <c r="C15" s="113" t="s">
        <v>8</v>
      </c>
      <c r="D15" s="114">
        <v>123</v>
      </c>
      <c r="E15" s="115">
        <f t="shared" si="7"/>
        <v>39483</v>
      </c>
      <c r="F15" s="114">
        <v>0</v>
      </c>
      <c r="G15" s="115">
        <f t="shared" si="8"/>
        <v>0</v>
      </c>
      <c r="H15" s="114">
        <v>0</v>
      </c>
      <c r="I15" s="115">
        <f t="shared" si="9"/>
        <v>0</v>
      </c>
      <c r="J15" s="114">
        <v>338</v>
      </c>
      <c r="K15" s="115">
        <f t="shared" si="10"/>
        <v>19604</v>
      </c>
      <c r="L15" s="114">
        <v>0</v>
      </c>
      <c r="M15" s="115">
        <f t="shared" si="0"/>
        <v>0</v>
      </c>
      <c r="N15" s="116">
        <v>50</v>
      </c>
      <c r="O15" s="115">
        <f t="shared" si="1"/>
        <v>395150</v>
      </c>
      <c r="P15" s="117">
        <v>50</v>
      </c>
      <c r="Q15" s="118">
        <f>P15*Q7</f>
        <v>56250</v>
      </c>
      <c r="R15" s="116">
        <v>0</v>
      </c>
      <c r="S15" s="115">
        <f t="shared" si="2"/>
        <v>0</v>
      </c>
      <c r="T15" s="119">
        <v>0</v>
      </c>
      <c r="U15" s="115">
        <f t="shared" si="3"/>
        <v>0</v>
      </c>
      <c r="V15" s="115">
        <v>0</v>
      </c>
      <c r="W15" s="115">
        <f t="shared" si="0"/>
        <v>0</v>
      </c>
      <c r="X15" s="115">
        <v>0</v>
      </c>
      <c r="Y15" s="115"/>
      <c r="Z15" s="115"/>
      <c r="AA15" s="115"/>
      <c r="AB15" s="115"/>
      <c r="AC15" s="110">
        <f t="shared" si="11"/>
        <v>510487</v>
      </c>
      <c r="AD15" s="120">
        <v>420923</v>
      </c>
      <c r="AE15" s="121">
        <f t="shared" si="12"/>
        <v>89564</v>
      </c>
      <c r="AF15" s="122">
        <f t="shared" si="4"/>
        <v>510.5</v>
      </c>
      <c r="AG15" s="123">
        <f t="shared" si="17"/>
        <v>420.9</v>
      </c>
      <c r="AH15" s="123">
        <f t="shared" si="13"/>
        <v>89.600000000000023</v>
      </c>
      <c r="AI15" s="123">
        <v>527237</v>
      </c>
      <c r="AJ15" s="124">
        <f t="shared" si="14"/>
        <v>16750</v>
      </c>
      <c r="AK15" s="108">
        <f t="shared" si="5"/>
        <v>59087</v>
      </c>
      <c r="AL15" s="108">
        <v>41992</v>
      </c>
      <c r="AM15" s="37">
        <f t="shared" si="15"/>
        <v>17095</v>
      </c>
      <c r="AQ15" s="108">
        <f t="shared" si="6"/>
        <v>395150</v>
      </c>
      <c r="AR15" s="108">
        <v>287568</v>
      </c>
      <c r="AS15" s="108">
        <f t="shared" si="16"/>
        <v>107582</v>
      </c>
    </row>
    <row r="16" spans="1:45">
      <c r="A16" s="106"/>
      <c r="B16" s="31">
        <v>5107</v>
      </c>
      <c r="C16" s="113" t="s">
        <v>9</v>
      </c>
      <c r="D16" s="114">
        <v>1628</v>
      </c>
      <c r="E16" s="115">
        <f t="shared" si="7"/>
        <v>522588</v>
      </c>
      <c r="F16" s="114">
        <v>108</v>
      </c>
      <c r="G16" s="115">
        <f t="shared" si="8"/>
        <v>35856</v>
      </c>
      <c r="H16" s="114">
        <v>16</v>
      </c>
      <c r="I16" s="115">
        <f t="shared" si="9"/>
        <v>912</v>
      </c>
      <c r="J16" s="114">
        <v>5081</v>
      </c>
      <c r="K16" s="115">
        <f t="shared" si="10"/>
        <v>294698</v>
      </c>
      <c r="L16" s="114">
        <v>206</v>
      </c>
      <c r="M16" s="115">
        <f t="shared" si="0"/>
        <v>571032</v>
      </c>
      <c r="N16" s="116">
        <v>0</v>
      </c>
      <c r="O16" s="115">
        <f t="shared" si="1"/>
        <v>0</v>
      </c>
      <c r="P16" s="117">
        <v>0</v>
      </c>
      <c r="Q16" s="118">
        <f>P16*Q7</f>
        <v>0</v>
      </c>
      <c r="R16" s="116">
        <v>300</v>
      </c>
      <c r="S16" s="115">
        <f t="shared" si="2"/>
        <v>90600</v>
      </c>
      <c r="T16" s="119">
        <v>2</v>
      </c>
      <c r="U16" s="115">
        <f t="shared" si="3"/>
        <v>27046</v>
      </c>
      <c r="V16" s="115">
        <v>0</v>
      </c>
      <c r="W16" s="115">
        <f t="shared" si="0"/>
        <v>0</v>
      </c>
      <c r="X16" s="115">
        <v>0</v>
      </c>
      <c r="Y16" s="115"/>
      <c r="Z16" s="115"/>
      <c r="AA16" s="115"/>
      <c r="AB16" s="115"/>
      <c r="AC16" s="110">
        <f t="shared" si="11"/>
        <v>1542732</v>
      </c>
      <c r="AD16" s="120">
        <v>1109225</v>
      </c>
      <c r="AE16" s="121">
        <f t="shared" si="12"/>
        <v>433507</v>
      </c>
      <c r="AF16" s="122">
        <f t="shared" si="4"/>
        <v>1542.7</v>
      </c>
      <c r="AG16" s="123">
        <f t="shared" si="17"/>
        <v>1109.2</v>
      </c>
      <c r="AH16" s="123">
        <f t="shared" si="13"/>
        <v>433.5</v>
      </c>
      <c r="AI16" s="123">
        <v>1545839</v>
      </c>
      <c r="AJ16" s="124">
        <f t="shared" si="14"/>
        <v>3107</v>
      </c>
      <c r="AK16" s="108">
        <f t="shared" si="5"/>
        <v>854054</v>
      </c>
      <c r="AL16" s="108">
        <v>559132</v>
      </c>
      <c r="AM16" s="37">
        <f t="shared" si="15"/>
        <v>294922</v>
      </c>
      <c r="AQ16" s="108">
        <f t="shared" si="6"/>
        <v>0</v>
      </c>
      <c r="AR16" s="108">
        <v>0</v>
      </c>
      <c r="AS16" s="108">
        <f t="shared" si="16"/>
        <v>0</v>
      </c>
    </row>
    <row r="17" spans="1:45">
      <c r="A17" s="106"/>
      <c r="B17" s="31">
        <v>5108</v>
      </c>
      <c r="C17" s="113" t="s">
        <v>10</v>
      </c>
      <c r="D17" s="114">
        <v>633</v>
      </c>
      <c r="E17" s="115">
        <f t="shared" si="7"/>
        <v>203193</v>
      </c>
      <c r="F17" s="114">
        <v>0</v>
      </c>
      <c r="G17" s="115">
        <f t="shared" si="8"/>
        <v>0</v>
      </c>
      <c r="H17" s="114">
        <v>0</v>
      </c>
      <c r="I17" s="115">
        <f t="shared" si="9"/>
        <v>0</v>
      </c>
      <c r="J17" s="114">
        <v>2435</v>
      </c>
      <c r="K17" s="115">
        <f t="shared" si="10"/>
        <v>141230</v>
      </c>
      <c r="L17" s="114">
        <v>94</v>
      </c>
      <c r="M17" s="115">
        <f t="shared" si="0"/>
        <v>260568</v>
      </c>
      <c r="N17" s="116">
        <v>0</v>
      </c>
      <c r="O17" s="115">
        <f t="shared" si="1"/>
        <v>0</v>
      </c>
      <c r="P17" s="117">
        <v>0</v>
      </c>
      <c r="Q17" s="118">
        <f>P17*Q7</f>
        <v>0</v>
      </c>
      <c r="R17" s="116">
        <v>0</v>
      </c>
      <c r="S17" s="115">
        <f t="shared" si="2"/>
        <v>0</v>
      </c>
      <c r="T17" s="119">
        <v>3</v>
      </c>
      <c r="U17" s="115">
        <f t="shared" si="3"/>
        <v>40569</v>
      </c>
      <c r="V17" s="115">
        <v>0</v>
      </c>
      <c r="W17" s="115">
        <f t="shared" si="0"/>
        <v>0</v>
      </c>
      <c r="X17" s="115">
        <v>0</v>
      </c>
      <c r="Y17" s="115"/>
      <c r="Z17" s="115"/>
      <c r="AA17" s="115"/>
      <c r="AB17" s="115"/>
      <c r="AC17" s="110">
        <f t="shared" si="11"/>
        <v>645560</v>
      </c>
      <c r="AD17" s="120">
        <v>476315</v>
      </c>
      <c r="AE17" s="121">
        <f t="shared" si="12"/>
        <v>169245</v>
      </c>
      <c r="AF17" s="122">
        <f t="shared" si="4"/>
        <v>645.6</v>
      </c>
      <c r="AG17" s="123">
        <f t="shared" si="17"/>
        <v>476.3</v>
      </c>
      <c r="AH17" s="123">
        <f t="shared" si="13"/>
        <v>169.3</v>
      </c>
      <c r="AI17" s="123">
        <v>649583</v>
      </c>
      <c r="AJ17" s="124">
        <f t="shared" si="14"/>
        <v>4023</v>
      </c>
      <c r="AK17" s="108">
        <f t="shared" si="5"/>
        <v>344423</v>
      </c>
      <c r="AL17" s="108">
        <v>232960</v>
      </c>
      <c r="AM17" s="37">
        <f t="shared" si="15"/>
        <v>111463</v>
      </c>
      <c r="AQ17" s="108">
        <f t="shared" si="6"/>
        <v>0</v>
      </c>
      <c r="AR17" s="108">
        <v>0</v>
      </c>
      <c r="AS17" s="108">
        <f t="shared" si="16"/>
        <v>0</v>
      </c>
    </row>
    <row r="18" spans="1:45">
      <c r="A18" s="106"/>
      <c r="B18" s="31">
        <v>5109</v>
      </c>
      <c r="C18" s="113" t="s">
        <v>11</v>
      </c>
      <c r="D18" s="114">
        <v>1250</v>
      </c>
      <c r="E18" s="115">
        <f t="shared" si="7"/>
        <v>401250</v>
      </c>
      <c r="F18" s="114">
        <v>0</v>
      </c>
      <c r="G18" s="115">
        <f t="shared" si="8"/>
        <v>0</v>
      </c>
      <c r="H18" s="114">
        <v>17</v>
      </c>
      <c r="I18" s="115">
        <f t="shared" si="9"/>
        <v>969</v>
      </c>
      <c r="J18" s="114">
        <v>3971</v>
      </c>
      <c r="K18" s="115">
        <f t="shared" si="10"/>
        <v>230318</v>
      </c>
      <c r="L18" s="114">
        <v>153</v>
      </c>
      <c r="M18" s="115">
        <f t="shared" si="0"/>
        <v>424116</v>
      </c>
      <c r="N18" s="116">
        <v>135</v>
      </c>
      <c r="O18" s="115">
        <f t="shared" si="1"/>
        <v>1066905</v>
      </c>
      <c r="P18" s="117">
        <v>135</v>
      </c>
      <c r="Q18" s="118">
        <f>P18*Q7</f>
        <v>151875</v>
      </c>
      <c r="R18" s="116">
        <v>130</v>
      </c>
      <c r="S18" s="115">
        <f t="shared" si="2"/>
        <v>39260</v>
      </c>
      <c r="T18" s="119">
        <v>2</v>
      </c>
      <c r="U18" s="115">
        <f t="shared" si="3"/>
        <v>27046</v>
      </c>
      <c r="V18" s="115">
        <v>0</v>
      </c>
      <c r="W18" s="115">
        <f t="shared" si="0"/>
        <v>0</v>
      </c>
      <c r="X18" s="115">
        <v>0</v>
      </c>
      <c r="Y18" s="115"/>
      <c r="Z18" s="115"/>
      <c r="AA18" s="115"/>
      <c r="AB18" s="115"/>
      <c r="AC18" s="110">
        <f t="shared" si="11"/>
        <v>2341739</v>
      </c>
      <c r="AD18" s="120">
        <v>1828789</v>
      </c>
      <c r="AE18" s="121">
        <f t="shared" si="12"/>
        <v>512950</v>
      </c>
      <c r="AF18" s="122">
        <f t="shared" si="4"/>
        <v>2341.6999999999998</v>
      </c>
      <c r="AG18" s="123">
        <f t="shared" si="17"/>
        <v>1828.8</v>
      </c>
      <c r="AH18" s="123">
        <f t="shared" si="13"/>
        <v>512.89999999999986</v>
      </c>
      <c r="AI18" s="123">
        <v>2373556</v>
      </c>
      <c r="AJ18" s="124">
        <f t="shared" si="14"/>
        <v>31817</v>
      </c>
      <c r="AK18" s="108">
        <f t="shared" si="5"/>
        <v>632537</v>
      </c>
      <c r="AL18" s="108">
        <v>429622</v>
      </c>
      <c r="AM18" s="37">
        <f t="shared" si="15"/>
        <v>202915</v>
      </c>
      <c r="AQ18" s="108">
        <f t="shared" si="6"/>
        <v>1066905</v>
      </c>
      <c r="AR18" s="108">
        <v>796803</v>
      </c>
      <c r="AS18" s="108">
        <f t="shared" si="16"/>
        <v>270102</v>
      </c>
    </row>
    <row r="19" spans="1:45">
      <c r="A19" s="106"/>
      <c r="B19" s="31">
        <v>5110</v>
      </c>
      <c r="C19" s="113" t="s">
        <v>12</v>
      </c>
      <c r="D19" s="114">
        <v>386</v>
      </c>
      <c r="E19" s="115">
        <f t="shared" si="7"/>
        <v>123906</v>
      </c>
      <c r="F19" s="114">
        <v>0</v>
      </c>
      <c r="G19" s="115">
        <f t="shared" si="8"/>
        <v>0</v>
      </c>
      <c r="H19" s="114">
        <v>0</v>
      </c>
      <c r="I19" s="115">
        <f t="shared" si="9"/>
        <v>0</v>
      </c>
      <c r="J19" s="114">
        <v>1401</v>
      </c>
      <c r="K19" s="115">
        <f t="shared" si="10"/>
        <v>81258</v>
      </c>
      <c r="L19" s="114">
        <v>14</v>
      </c>
      <c r="M19" s="115">
        <f t="shared" si="0"/>
        <v>38808</v>
      </c>
      <c r="N19" s="116">
        <v>80</v>
      </c>
      <c r="O19" s="115">
        <f t="shared" si="1"/>
        <v>632240</v>
      </c>
      <c r="P19" s="117">
        <v>80</v>
      </c>
      <c r="Q19" s="118">
        <f>P19*Q7</f>
        <v>90000</v>
      </c>
      <c r="R19" s="116">
        <v>0</v>
      </c>
      <c r="S19" s="115">
        <f t="shared" si="2"/>
        <v>0</v>
      </c>
      <c r="T19" s="119">
        <v>0</v>
      </c>
      <c r="U19" s="115">
        <f t="shared" si="3"/>
        <v>0</v>
      </c>
      <c r="V19" s="115">
        <v>0</v>
      </c>
      <c r="W19" s="115">
        <f t="shared" si="0"/>
        <v>0</v>
      </c>
      <c r="X19" s="115">
        <v>0</v>
      </c>
      <c r="Y19" s="115"/>
      <c r="Z19" s="115"/>
      <c r="AA19" s="115"/>
      <c r="AB19" s="115"/>
      <c r="AC19" s="110">
        <f t="shared" si="11"/>
        <v>966212</v>
      </c>
      <c r="AD19" s="120">
        <v>788963</v>
      </c>
      <c r="AE19" s="121">
        <f t="shared" si="12"/>
        <v>177249</v>
      </c>
      <c r="AF19" s="122">
        <f t="shared" si="4"/>
        <v>966.2</v>
      </c>
      <c r="AG19" s="123">
        <f t="shared" si="17"/>
        <v>789</v>
      </c>
      <c r="AH19" s="123">
        <f t="shared" si="13"/>
        <v>177.20000000000005</v>
      </c>
      <c r="AI19" s="123">
        <v>993012</v>
      </c>
      <c r="AJ19" s="124">
        <f t="shared" si="14"/>
        <v>26800</v>
      </c>
      <c r="AK19" s="108">
        <f t="shared" si="5"/>
        <v>205164</v>
      </c>
      <c r="AL19" s="108">
        <v>147760</v>
      </c>
      <c r="AM19" s="37">
        <f t="shared" si="15"/>
        <v>57404</v>
      </c>
      <c r="AQ19" s="108">
        <f t="shared" si="6"/>
        <v>632240</v>
      </c>
      <c r="AR19" s="108">
        <v>479280</v>
      </c>
      <c r="AS19" s="108">
        <f t="shared" si="16"/>
        <v>152960</v>
      </c>
    </row>
    <row r="20" spans="1:45">
      <c r="A20" s="106"/>
      <c r="B20" s="31">
        <v>5111</v>
      </c>
      <c r="C20" s="113" t="s">
        <v>13</v>
      </c>
      <c r="D20" s="114">
        <v>395</v>
      </c>
      <c r="E20" s="115">
        <f t="shared" si="7"/>
        <v>126795</v>
      </c>
      <c r="F20" s="114">
        <v>0</v>
      </c>
      <c r="G20" s="115">
        <f t="shared" si="8"/>
        <v>0</v>
      </c>
      <c r="H20" s="114">
        <v>0</v>
      </c>
      <c r="I20" s="115">
        <f t="shared" si="9"/>
        <v>0</v>
      </c>
      <c r="J20" s="114">
        <v>1012</v>
      </c>
      <c r="K20" s="115">
        <f t="shared" si="10"/>
        <v>58696</v>
      </c>
      <c r="L20" s="114">
        <v>60</v>
      </c>
      <c r="M20" s="115">
        <f t="shared" si="0"/>
        <v>166320</v>
      </c>
      <c r="N20" s="116">
        <v>0</v>
      </c>
      <c r="O20" s="115">
        <f t="shared" si="1"/>
        <v>0</v>
      </c>
      <c r="P20" s="117">
        <v>0</v>
      </c>
      <c r="Q20" s="118">
        <f>P20*Q7</f>
        <v>0</v>
      </c>
      <c r="R20" s="116">
        <v>40</v>
      </c>
      <c r="S20" s="115">
        <f t="shared" si="2"/>
        <v>12080</v>
      </c>
      <c r="T20" s="119">
        <v>1</v>
      </c>
      <c r="U20" s="115">
        <f t="shared" si="3"/>
        <v>13523</v>
      </c>
      <c r="V20" s="115">
        <v>0</v>
      </c>
      <c r="W20" s="115">
        <f t="shared" si="0"/>
        <v>0</v>
      </c>
      <c r="X20" s="115">
        <v>0</v>
      </c>
      <c r="Y20" s="115"/>
      <c r="Z20" s="115"/>
      <c r="AA20" s="115"/>
      <c r="AB20" s="115"/>
      <c r="AC20" s="110">
        <f t="shared" si="11"/>
        <v>377414</v>
      </c>
      <c r="AD20" s="120">
        <v>300964</v>
      </c>
      <c r="AE20" s="121">
        <f t="shared" si="12"/>
        <v>76450</v>
      </c>
      <c r="AF20" s="122">
        <f t="shared" si="4"/>
        <v>377.4</v>
      </c>
      <c r="AG20" s="123">
        <f t="shared" si="17"/>
        <v>301</v>
      </c>
      <c r="AH20" s="123">
        <f t="shared" si="13"/>
        <v>76.399999999999977</v>
      </c>
      <c r="AI20" s="123">
        <v>383225</v>
      </c>
      <c r="AJ20" s="124">
        <f t="shared" si="14"/>
        <v>5811</v>
      </c>
      <c r="AK20" s="108">
        <f t="shared" si="5"/>
        <v>185491</v>
      </c>
      <c r="AL20" s="108">
        <v>125444</v>
      </c>
      <c r="AM20" s="37">
        <f t="shared" si="15"/>
        <v>60047</v>
      </c>
      <c r="AQ20" s="108">
        <f t="shared" si="6"/>
        <v>0</v>
      </c>
      <c r="AR20" s="108">
        <v>0</v>
      </c>
      <c r="AS20" s="108">
        <f t="shared" si="16"/>
        <v>0</v>
      </c>
    </row>
    <row r="21" spans="1:45">
      <c r="A21" s="106"/>
      <c r="B21" s="31">
        <v>5112</v>
      </c>
      <c r="C21" s="113" t="s">
        <v>14</v>
      </c>
      <c r="D21" s="114">
        <v>142</v>
      </c>
      <c r="E21" s="115">
        <f t="shared" si="7"/>
        <v>45582</v>
      </c>
      <c r="F21" s="114">
        <v>0</v>
      </c>
      <c r="G21" s="115">
        <f t="shared" si="8"/>
        <v>0</v>
      </c>
      <c r="H21" s="114">
        <v>0</v>
      </c>
      <c r="I21" s="115">
        <f t="shared" si="9"/>
        <v>0</v>
      </c>
      <c r="J21" s="114">
        <v>336</v>
      </c>
      <c r="K21" s="115">
        <f t="shared" si="10"/>
        <v>19488</v>
      </c>
      <c r="L21" s="114">
        <v>22</v>
      </c>
      <c r="M21" s="115">
        <f t="shared" si="0"/>
        <v>60984</v>
      </c>
      <c r="N21" s="116">
        <v>0</v>
      </c>
      <c r="O21" s="115">
        <f t="shared" si="1"/>
        <v>0</v>
      </c>
      <c r="P21" s="117">
        <v>0</v>
      </c>
      <c r="Q21" s="118">
        <f>P21*Q7</f>
        <v>0</v>
      </c>
      <c r="R21" s="116">
        <v>0</v>
      </c>
      <c r="S21" s="115">
        <f t="shared" si="2"/>
        <v>0</v>
      </c>
      <c r="T21" s="119">
        <v>3</v>
      </c>
      <c r="U21" s="115">
        <f t="shared" si="3"/>
        <v>40569</v>
      </c>
      <c r="V21" s="115">
        <v>0</v>
      </c>
      <c r="W21" s="115">
        <f t="shared" si="0"/>
        <v>0</v>
      </c>
      <c r="X21" s="115">
        <v>0</v>
      </c>
      <c r="Y21" s="115"/>
      <c r="Z21" s="115"/>
      <c r="AA21" s="115"/>
      <c r="AB21" s="115"/>
      <c r="AC21" s="110">
        <f t="shared" si="11"/>
        <v>166623</v>
      </c>
      <c r="AD21" s="120">
        <v>127150</v>
      </c>
      <c r="AE21" s="121">
        <f t="shared" si="12"/>
        <v>39473</v>
      </c>
      <c r="AF21" s="122">
        <f t="shared" si="4"/>
        <v>166.6</v>
      </c>
      <c r="AG21" s="123">
        <f t="shared" si="17"/>
        <v>127.2</v>
      </c>
      <c r="AH21" s="123">
        <f t="shared" si="13"/>
        <v>39.399999999999991</v>
      </c>
      <c r="AI21" s="123">
        <v>170646</v>
      </c>
      <c r="AJ21" s="124">
        <f t="shared" si="14"/>
        <v>4023</v>
      </c>
      <c r="AK21" s="108">
        <f t="shared" si="5"/>
        <v>65070</v>
      </c>
      <c r="AL21" s="108">
        <v>44056</v>
      </c>
      <c r="AM21" s="37">
        <f t="shared" si="15"/>
        <v>21014</v>
      </c>
      <c r="AQ21" s="108">
        <f t="shared" si="6"/>
        <v>0</v>
      </c>
      <c r="AR21" s="108">
        <v>0</v>
      </c>
      <c r="AS21" s="108">
        <f t="shared" si="16"/>
        <v>0</v>
      </c>
    </row>
    <row r="22" spans="1:45">
      <c r="A22" s="106"/>
      <c r="B22" s="31">
        <v>5113</v>
      </c>
      <c r="C22" s="113" t="s">
        <v>15</v>
      </c>
      <c r="D22" s="114">
        <v>263</v>
      </c>
      <c r="E22" s="115">
        <f t="shared" si="7"/>
        <v>84423</v>
      </c>
      <c r="F22" s="114">
        <v>0</v>
      </c>
      <c r="G22" s="115">
        <f t="shared" si="8"/>
        <v>0</v>
      </c>
      <c r="H22" s="114">
        <v>0</v>
      </c>
      <c r="I22" s="115">
        <f t="shared" si="9"/>
        <v>0</v>
      </c>
      <c r="J22" s="114">
        <v>797</v>
      </c>
      <c r="K22" s="115">
        <f t="shared" si="10"/>
        <v>46226</v>
      </c>
      <c r="L22" s="114">
        <v>33</v>
      </c>
      <c r="M22" s="115">
        <f t="shared" si="0"/>
        <v>91476</v>
      </c>
      <c r="N22" s="116">
        <v>0</v>
      </c>
      <c r="O22" s="115">
        <f t="shared" si="1"/>
        <v>0</v>
      </c>
      <c r="P22" s="117">
        <v>0</v>
      </c>
      <c r="Q22" s="118">
        <f>P22*Q7</f>
        <v>0</v>
      </c>
      <c r="R22" s="116">
        <v>0</v>
      </c>
      <c r="S22" s="115">
        <f t="shared" si="2"/>
        <v>0</v>
      </c>
      <c r="T22" s="119">
        <v>0</v>
      </c>
      <c r="U22" s="115">
        <f t="shared" si="3"/>
        <v>0</v>
      </c>
      <c r="V22" s="115">
        <v>0</v>
      </c>
      <c r="W22" s="115">
        <f t="shared" si="0"/>
        <v>0</v>
      </c>
      <c r="X22" s="115">
        <v>0</v>
      </c>
      <c r="Y22" s="115"/>
      <c r="Z22" s="115"/>
      <c r="AA22" s="115"/>
      <c r="AB22" s="115"/>
      <c r="AC22" s="110">
        <f t="shared" si="11"/>
        <v>222125</v>
      </c>
      <c r="AD22" s="120">
        <v>145342</v>
      </c>
      <c r="AE22" s="121">
        <f t="shared" si="12"/>
        <v>76783</v>
      </c>
      <c r="AF22" s="122">
        <f t="shared" si="4"/>
        <v>222.1</v>
      </c>
      <c r="AG22" s="123">
        <f t="shared" si="17"/>
        <v>145.30000000000001</v>
      </c>
      <c r="AH22" s="123">
        <f t="shared" si="13"/>
        <v>76.799999999999983</v>
      </c>
      <c r="AI22" s="123">
        <v>222125</v>
      </c>
      <c r="AJ22" s="124">
        <f t="shared" si="14"/>
        <v>0</v>
      </c>
      <c r="AK22" s="108">
        <f t="shared" si="5"/>
        <v>130649</v>
      </c>
      <c r="AL22" s="108">
        <v>97736</v>
      </c>
      <c r="AM22" s="37">
        <f t="shared" si="15"/>
        <v>32913</v>
      </c>
      <c r="AQ22" s="108">
        <f t="shared" si="6"/>
        <v>0</v>
      </c>
      <c r="AR22" s="108">
        <v>0</v>
      </c>
      <c r="AS22" s="108">
        <f t="shared" si="16"/>
        <v>0</v>
      </c>
    </row>
    <row r="23" spans="1:45">
      <c r="A23" s="125"/>
      <c r="B23" s="31">
        <v>5114</v>
      </c>
      <c r="C23" s="113" t="s">
        <v>16</v>
      </c>
      <c r="D23" s="114">
        <v>270</v>
      </c>
      <c r="E23" s="115">
        <f t="shared" si="7"/>
        <v>86670</v>
      </c>
      <c r="F23" s="114">
        <v>0</v>
      </c>
      <c r="G23" s="115">
        <f t="shared" si="8"/>
        <v>0</v>
      </c>
      <c r="H23" s="114">
        <v>0</v>
      </c>
      <c r="I23" s="115">
        <f t="shared" si="9"/>
        <v>0</v>
      </c>
      <c r="J23" s="114">
        <v>1050</v>
      </c>
      <c r="K23" s="115">
        <f t="shared" si="10"/>
        <v>60900</v>
      </c>
      <c r="L23" s="114">
        <v>12</v>
      </c>
      <c r="M23" s="115">
        <f t="shared" si="0"/>
        <v>33264</v>
      </c>
      <c r="N23" s="116">
        <v>0</v>
      </c>
      <c r="O23" s="115">
        <f t="shared" si="1"/>
        <v>0</v>
      </c>
      <c r="P23" s="117">
        <v>0</v>
      </c>
      <c r="Q23" s="118">
        <f>P23*Q7</f>
        <v>0</v>
      </c>
      <c r="R23" s="116">
        <v>0</v>
      </c>
      <c r="S23" s="115">
        <f t="shared" si="2"/>
        <v>0</v>
      </c>
      <c r="T23" s="119">
        <v>0</v>
      </c>
      <c r="U23" s="115">
        <f t="shared" si="3"/>
        <v>0</v>
      </c>
      <c r="V23" s="115">
        <v>0</v>
      </c>
      <c r="W23" s="115">
        <f t="shared" si="0"/>
        <v>0</v>
      </c>
      <c r="X23" s="115">
        <v>0</v>
      </c>
      <c r="Y23" s="115"/>
      <c r="Z23" s="115"/>
      <c r="AA23" s="115"/>
      <c r="AB23" s="115"/>
      <c r="AC23" s="110">
        <f t="shared" si="11"/>
        <v>180834</v>
      </c>
      <c r="AD23" s="120">
        <v>138154</v>
      </c>
      <c r="AE23" s="121">
        <f t="shared" si="12"/>
        <v>42680</v>
      </c>
      <c r="AF23" s="122">
        <f t="shared" si="4"/>
        <v>180.8</v>
      </c>
      <c r="AG23" s="123">
        <f t="shared" si="17"/>
        <v>138.19999999999999</v>
      </c>
      <c r="AH23" s="123">
        <f t="shared" si="13"/>
        <v>42.600000000000023</v>
      </c>
      <c r="AI23" s="123">
        <v>180834</v>
      </c>
      <c r="AJ23" s="124">
        <f t="shared" si="14"/>
        <v>0</v>
      </c>
      <c r="AK23" s="108">
        <f t="shared" si="5"/>
        <v>147570</v>
      </c>
      <c r="AL23" s="108">
        <v>101884</v>
      </c>
      <c r="AM23" s="37">
        <f t="shared" si="15"/>
        <v>45686</v>
      </c>
      <c r="AQ23" s="108">
        <f t="shared" si="6"/>
        <v>0</v>
      </c>
      <c r="AR23" s="108">
        <v>0</v>
      </c>
      <c r="AS23" s="108">
        <f t="shared" si="16"/>
        <v>0</v>
      </c>
    </row>
    <row r="24" spans="1:45">
      <c r="A24" s="125">
        <f>SUM(A10:A23)</f>
        <v>0</v>
      </c>
      <c r="B24" s="31">
        <v>5198</v>
      </c>
      <c r="C24" s="113"/>
      <c r="D24" s="126">
        <f t="shared" ref="D24:AC24" si="18">SUM(D10:D23)</f>
        <v>10322</v>
      </c>
      <c r="E24" s="126">
        <f t="shared" si="18"/>
        <v>3313362</v>
      </c>
      <c r="F24" s="126">
        <f t="shared" si="18"/>
        <v>156</v>
      </c>
      <c r="G24" s="126">
        <f t="shared" si="18"/>
        <v>51792</v>
      </c>
      <c r="H24" s="126">
        <f t="shared" si="18"/>
        <v>118</v>
      </c>
      <c r="I24" s="126">
        <f t="shared" si="18"/>
        <v>6726</v>
      </c>
      <c r="J24" s="126">
        <f t="shared" si="18"/>
        <v>33600</v>
      </c>
      <c r="K24" s="126">
        <f t="shared" si="18"/>
        <v>1948800</v>
      </c>
      <c r="L24" s="126">
        <f t="shared" si="18"/>
        <v>976</v>
      </c>
      <c r="M24" s="126">
        <f t="shared" si="18"/>
        <v>2705472</v>
      </c>
      <c r="N24" s="126">
        <f t="shared" si="18"/>
        <v>829</v>
      </c>
      <c r="O24" s="126">
        <f t="shared" si="18"/>
        <v>6551587</v>
      </c>
      <c r="P24" s="127">
        <f t="shared" si="18"/>
        <v>829</v>
      </c>
      <c r="Q24" s="127">
        <f>Q23+Q22+Q21+Q20+Q19+Q18+Q17+Q16+Q15+Q14+Q13+Q12+Q11+Q10</f>
        <v>932625</v>
      </c>
      <c r="R24" s="126">
        <f t="shared" si="18"/>
        <v>1050</v>
      </c>
      <c r="S24" s="126">
        <f t="shared" si="18"/>
        <v>317100</v>
      </c>
      <c r="T24" s="126">
        <f t="shared" si="18"/>
        <v>17</v>
      </c>
      <c r="U24" s="126">
        <f t="shared" si="18"/>
        <v>229891</v>
      </c>
      <c r="V24" s="126">
        <f t="shared" si="18"/>
        <v>10</v>
      </c>
      <c r="W24" s="126">
        <f t="shared" si="18"/>
        <v>186610</v>
      </c>
      <c r="X24" s="126">
        <f t="shared" si="18"/>
        <v>10000</v>
      </c>
      <c r="Y24" s="126">
        <f t="shared" si="18"/>
        <v>0</v>
      </c>
      <c r="Z24" s="126">
        <f t="shared" si="18"/>
        <v>0</v>
      </c>
      <c r="AA24" s="126">
        <f t="shared" si="18"/>
        <v>0</v>
      </c>
      <c r="AB24" s="126">
        <f t="shared" si="18"/>
        <v>0</v>
      </c>
      <c r="AC24" s="126">
        <f t="shared" si="18"/>
        <v>16253965</v>
      </c>
      <c r="AD24" s="126">
        <f>AD10+AD11+AD12+AD13+AD14+AD15+AD16+AD17+AD18+AD19+AD20+AD21+AD22+AD23</f>
        <v>12810630</v>
      </c>
      <c r="AE24" s="128">
        <f>AE10+AE11+AE12+AE13+AE14+AE15+AE16+AE17+AE18+AE19+AE20+AE21+AE22+AE23</f>
        <v>3443335</v>
      </c>
      <c r="AF24" s="129">
        <f t="shared" si="4"/>
        <v>16254</v>
      </c>
      <c r="AG24" s="130">
        <f>AG10+AG11+AG12+AG13+AG14+AG15+AG16+AG17+AG18+AG19+AG20+AG21+AG22+AG23</f>
        <v>12808.699999999999</v>
      </c>
      <c r="AH24" s="130">
        <f>AH10+AH11+AH12+AH13+AH14+AH15+AH16+AH17+AH18+AH19+AH20+AH21+AH22+AH23</f>
        <v>3445.2000000000003</v>
      </c>
      <c r="AI24" s="131">
        <f>SUM(AI10:AI23)</f>
        <v>16585762</v>
      </c>
      <c r="AJ24" s="132">
        <f>SUM(AJ10:AJ23)</f>
        <v>331797</v>
      </c>
      <c r="AK24" s="126">
        <f>SUM(AK10:AK23)</f>
        <v>5320680</v>
      </c>
      <c r="AL24" s="126">
        <f>SUM(AL10:AL23)</f>
        <v>3535622</v>
      </c>
      <c r="AM24" s="128">
        <f>SUM(AM10:AM23)</f>
        <v>1785058</v>
      </c>
      <c r="AQ24" s="126">
        <f>SUM(AQ10:AQ23)</f>
        <v>6551587</v>
      </c>
      <c r="AR24" s="126">
        <f>SUM(AR10:AR23)</f>
        <v>4936584</v>
      </c>
      <c r="AS24" s="126">
        <f>SUM(AS10:AS23)</f>
        <v>1615003</v>
      </c>
    </row>
    <row r="25" spans="1:45">
      <c r="A25" s="106"/>
      <c r="B25" s="31">
        <v>5199</v>
      </c>
      <c r="C25" s="113" t="s">
        <v>17</v>
      </c>
      <c r="D25" s="114">
        <v>0</v>
      </c>
      <c r="E25" s="115">
        <f t="shared" si="7"/>
        <v>0</v>
      </c>
      <c r="F25" s="114">
        <v>0</v>
      </c>
      <c r="G25" s="115">
        <f t="shared" si="8"/>
        <v>0</v>
      </c>
      <c r="H25" s="133">
        <v>0</v>
      </c>
      <c r="I25" s="115">
        <f t="shared" si="9"/>
        <v>0</v>
      </c>
      <c r="J25" s="114">
        <v>0</v>
      </c>
      <c r="K25" s="115">
        <f t="shared" si="10"/>
        <v>0</v>
      </c>
      <c r="L25" s="114">
        <v>0</v>
      </c>
      <c r="M25" s="115">
        <f t="shared" si="0"/>
        <v>0</v>
      </c>
      <c r="N25" s="116">
        <v>0</v>
      </c>
      <c r="O25" s="115">
        <f t="shared" ref="O25:O38" si="19">ROUND(N25*O$7,0)</f>
        <v>0</v>
      </c>
      <c r="P25" s="117">
        <v>0</v>
      </c>
      <c r="Q25" s="118">
        <f>P25*Q7</f>
        <v>0</v>
      </c>
      <c r="R25" s="116"/>
      <c r="S25" s="115">
        <f t="shared" ref="S25:S38" si="20">ROUND(R25*S$7,0)</f>
        <v>0</v>
      </c>
      <c r="T25" s="119">
        <v>0</v>
      </c>
      <c r="U25" s="115">
        <f t="shared" ref="U25:U38" si="21">ROUND(T25*U$7,0)</f>
        <v>0</v>
      </c>
      <c r="V25" s="115">
        <v>0</v>
      </c>
      <c r="W25" s="115">
        <f t="shared" si="0"/>
        <v>0</v>
      </c>
      <c r="X25" s="115">
        <v>0</v>
      </c>
      <c r="Y25" s="115"/>
      <c r="Z25" s="115"/>
      <c r="AA25" s="115"/>
      <c r="AB25" s="115"/>
      <c r="AC25" s="110">
        <f t="shared" ref="AC25:AC38" si="22">+E25+G25+I25+K25+M25+W25+X25+O25+S25+U25+Z25+AB25+Q25</f>
        <v>0</v>
      </c>
      <c r="AD25" s="120"/>
      <c r="AE25" s="121"/>
      <c r="AF25" s="122">
        <f t="shared" si="4"/>
        <v>0</v>
      </c>
      <c r="AG25" s="123"/>
      <c r="AH25" s="123">
        <f t="shared" ref="AH25:AH66" si="23">+AG25-AF25</f>
        <v>0</v>
      </c>
      <c r="AI25" s="134">
        <v>0</v>
      </c>
      <c r="AJ25" s="135">
        <v>0</v>
      </c>
      <c r="AK25" s="108">
        <f t="shared" ref="AK25:AK38" si="24">+E25+G25+I25+K25</f>
        <v>0</v>
      </c>
      <c r="AL25" s="108">
        <v>0</v>
      </c>
      <c r="AM25" s="37">
        <f t="shared" si="15"/>
        <v>0</v>
      </c>
      <c r="AQ25" s="108">
        <f t="shared" ref="AQ25:AQ38" si="25">+O25</f>
        <v>0</v>
      </c>
      <c r="AR25" s="108">
        <v>0</v>
      </c>
      <c r="AS25" s="108">
        <f t="shared" si="16"/>
        <v>0</v>
      </c>
    </row>
    <row r="26" spans="1:45">
      <c r="A26" s="106"/>
      <c r="B26" s="31">
        <v>5201</v>
      </c>
      <c r="C26" s="113" t="s">
        <v>18</v>
      </c>
      <c r="D26" s="114">
        <v>711</v>
      </c>
      <c r="E26" s="115">
        <f t="shared" si="7"/>
        <v>228231</v>
      </c>
      <c r="F26" s="114">
        <v>0</v>
      </c>
      <c r="G26" s="115">
        <f t="shared" si="8"/>
        <v>0</v>
      </c>
      <c r="H26" s="114">
        <v>70</v>
      </c>
      <c r="I26" s="115">
        <f t="shared" si="9"/>
        <v>3990</v>
      </c>
      <c r="J26" s="114">
        <v>2796</v>
      </c>
      <c r="K26" s="115">
        <f t="shared" si="10"/>
        <v>162168</v>
      </c>
      <c r="L26" s="114">
        <v>51</v>
      </c>
      <c r="M26" s="115">
        <f t="shared" ref="M26:M89" si="26">ROUND(L26*M$7,0)</f>
        <v>141372</v>
      </c>
      <c r="N26" s="116">
        <v>0</v>
      </c>
      <c r="O26" s="115">
        <f t="shared" si="19"/>
        <v>0</v>
      </c>
      <c r="P26" s="117">
        <v>0</v>
      </c>
      <c r="Q26" s="118">
        <f>P26*Q7</f>
        <v>0</v>
      </c>
      <c r="R26" s="116">
        <v>140</v>
      </c>
      <c r="S26" s="115">
        <f t="shared" si="20"/>
        <v>42280</v>
      </c>
      <c r="T26" s="119">
        <v>2</v>
      </c>
      <c r="U26" s="115">
        <f t="shared" si="21"/>
        <v>27046</v>
      </c>
      <c r="V26" s="115">
        <v>0</v>
      </c>
      <c r="W26" s="115">
        <f t="shared" ref="W26:W89" si="27">ROUND(V26*W$7,0)</f>
        <v>0</v>
      </c>
      <c r="X26" s="115">
        <v>0</v>
      </c>
      <c r="Y26" s="115"/>
      <c r="Z26" s="115"/>
      <c r="AA26" s="115"/>
      <c r="AB26" s="115"/>
      <c r="AC26" s="110">
        <f t="shared" si="22"/>
        <v>605087</v>
      </c>
      <c r="AD26" s="120">
        <v>427672</v>
      </c>
      <c r="AE26" s="121">
        <f t="shared" ref="AE26:AE38" si="28">AC26-AD26</f>
        <v>177415</v>
      </c>
      <c r="AF26" s="122">
        <f t="shared" si="4"/>
        <v>605.1</v>
      </c>
      <c r="AG26" s="123">
        <f t="shared" ref="AG26:AG38" si="29">ROUND(AD26/1000,1)</f>
        <v>427.7</v>
      </c>
      <c r="AH26" s="123">
        <f t="shared" ref="AH26:AH38" si="30">AF26-AG26</f>
        <v>177.40000000000003</v>
      </c>
      <c r="AI26" s="123">
        <v>611829</v>
      </c>
      <c r="AJ26" s="124">
        <f t="shared" ref="AJ26:AJ38" si="31">AI26-AC26</f>
        <v>6742</v>
      </c>
      <c r="AK26" s="108">
        <f t="shared" si="24"/>
        <v>394389</v>
      </c>
      <c r="AL26" s="108">
        <v>262620</v>
      </c>
      <c r="AM26" s="37">
        <f t="shared" si="15"/>
        <v>131769</v>
      </c>
      <c r="AQ26" s="108">
        <f t="shared" si="25"/>
        <v>0</v>
      </c>
      <c r="AR26" s="108">
        <v>0</v>
      </c>
      <c r="AS26" s="108">
        <f t="shared" si="16"/>
        <v>0</v>
      </c>
    </row>
    <row r="27" spans="1:45">
      <c r="A27" s="106"/>
      <c r="B27" s="31">
        <v>5202</v>
      </c>
      <c r="C27" s="113" t="s">
        <v>19</v>
      </c>
      <c r="D27" s="114">
        <v>6747</v>
      </c>
      <c r="E27" s="115">
        <f t="shared" si="7"/>
        <v>2165787</v>
      </c>
      <c r="F27" s="114">
        <v>0</v>
      </c>
      <c r="G27" s="115">
        <f t="shared" si="8"/>
        <v>0</v>
      </c>
      <c r="H27" s="114">
        <v>328</v>
      </c>
      <c r="I27" s="115">
        <f t="shared" si="9"/>
        <v>18696</v>
      </c>
      <c r="J27" s="114">
        <v>26129</v>
      </c>
      <c r="K27" s="115">
        <f t="shared" si="10"/>
        <v>1515482</v>
      </c>
      <c r="L27" s="114">
        <v>1011</v>
      </c>
      <c r="M27" s="115">
        <f t="shared" si="26"/>
        <v>2802492</v>
      </c>
      <c r="N27" s="116">
        <v>467</v>
      </c>
      <c r="O27" s="115">
        <f t="shared" si="19"/>
        <v>3690701</v>
      </c>
      <c r="P27" s="117">
        <v>467</v>
      </c>
      <c r="Q27" s="118">
        <f>P27*Q7</f>
        <v>525375</v>
      </c>
      <c r="R27" s="116">
        <v>1140</v>
      </c>
      <c r="S27" s="115">
        <f t="shared" si="20"/>
        <v>344280</v>
      </c>
      <c r="T27" s="119">
        <v>4</v>
      </c>
      <c r="U27" s="115">
        <f t="shared" si="21"/>
        <v>54092</v>
      </c>
      <c r="V27" s="115">
        <f>8+1</f>
        <v>9</v>
      </c>
      <c r="W27" s="115">
        <f t="shared" si="27"/>
        <v>167949</v>
      </c>
      <c r="X27" s="115">
        <v>10000</v>
      </c>
      <c r="Y27" s="115"/>
      <c r="Z27" s="115"/>
      <c r="AA27" s="115"/>
      <c r="AB27" s="115"/>
      <c r="AC27" s="110">
        <f t="shared" si="22"/>
        <v>11294854</v>
      </c>
      <c r="AD27" s="120">
        <v>8764589</v>
      </c>
      <c r="AE27" s="121">
        <f t="shared" si="28"/>
        <v>2530265</v>
      </c>
      <c r="AF27" s="122">
        <f t="shared" si="4"/>
        <v>11294.9</v>
      </c>
      <c r="AG27" s="123">
        <f t="shared" si="29"/>
        <v>8764.6</v>
      </c>
      <c r="AH27" s="123">
        <f t="shared" si="30"/>
        <v>2530.2999999999993</v>
      </c>
      <c r="AI27" s="123">
        <v>11503880</v>
      </c>
      <c r="AJ27" s="124">
        <f t="shared" si="31"/>
        <v>209026</v>
      </c>
      <c r="AK27" s="108">
        <f t="shared" si="24"/>
        <v>3699965</v>
      </c>
      <c r="AL27" s="108">
        <v>2442108</v>
      </c>
      <c r="AM27" s="37">
        <f t="shared" si="15"/>
        <v>1257857</v>
      </c>
      <c r="AQ27" s="108">
        <f t="shared" si="25"/>
        <v>3690701</v>
      </c>
      <c r="AR27" s="108">
        <v>2935590</v>
      </c>
      <c r="AS27" s="108">
        <f t="shared" si="16"/>
        <v>755111</v>
      </c>
    </row>
    <row r="28" spans="1:45">
      <c r="A28" s="106"/>
      <c r="B28" s="31">
        <v>5203</v>
      </c>
      <c r="C28" s="113" t="s">
        <v>20</v>
      </c>
      <c r="D28" s="114">
        <v>260</v>
      </c>
      <c r="E28" s="115">
        <f t="shared" si="7"/>
        <v>83460</v>
      </c>
      <c r="F28" s="114">
        <v>0</v>
      </c>
      <c r="G28" s="115">
        <f t="shared" si="8"/>
        <v>0</v>
      </c>
      <c r="H28" s="114">
        <v>0</v>
      </c>
      <c r="I28" s="115">
        <f t="shared" si="9"/>
        <v>0</v>
      </c>
      <c r="J28" s="114">
        <v>536</v>
      </c>
      <c r="K28" s="115">
        <f t="shared" si="10"/>
        <v>31088</v>
      </c>
      <c r="L28" s="114">
        <v>0</v>
      </c>
      <c r="M28" s="115">
        <f t="shared" si="26"/>
        <v>0</v>
      </c>
      <c r="N28" s="116">
        <v>0</v>
      </c>
      <c r="O28" s="115">
        <f t="shared" si="19"/>
        <v>0</v>
      </c>
      <c r="P28" s="117">
        <v>0</v>
      </c>
      <c r="Q28" s="118">
        <f>P28*Q7</f>
        <v>0</v>
      </c>
      <c r="R28" s="116">
        <v>40</v>
      </c>
      <c r="S28" s="115">
        <f t="shared" si="20"/>
        <v>12080</v>
      </c>
      <c r="T28" s="119">
        <v>2</v>
      </c>
      <c r="U28" s="115">
        <f t="shared" si="21"/>
        <v>27046</v>
      </c>
      <c r="V28" s="115">
        <v>0</v>
      </c>
      <c r="W28" s="115">
        <f t="shared" si="27"/>
        <v>0</v>
      </c>
      <c r="X28" s="115">
        <v>0</v>
      </c>
      <c r="Y28" s="115"/>
      <c r="Z28" s="115"/>
      <c r="AA28" s="115"/>
      <c r="AB28" s="115"/>
      <c r="AC28" s="110">
        <f t="shared" si="22"/>
        <v>153674</v>
      </c>
      <c r="AD28" s="120">
        <v>127879</v>
      </c>
      <c r="AE28" s="121">
        <f t="shared" si="28"/>
        <v>25795</v>
      </c>
      <c r="AF28" s="122">
        <f t="shared" si="4"/>
        <v>153.69999999999999</v>
      </c>
      <c r="AG28" s="123">
        <f t="shared" si="29"/>
        <v>127.9</v>
      </c>
      <c r="AH28" s="123">
        <f t="shared" si="30"/>
        <v>25.799999999999983</v>
      </c>
      <c r="AI28" s="123">
        <v>157516</v>
      </c>
      <c r="AJ28" s="124">
        <f t="shared" si="31"/>
        <v>3842</v>
      </c>
      <c r="AK28" s="108">
        <f t="shared" si="24"/>
        <v>114548</v>
      </c>
      <c r="AL28" s="108">
        <v>83546</v>
      </c>
      <c r="AM28" s="37">
        <f t="shared" si="15"/>
        <v>31002</v>
      </c>
      <c r="AQ28" s="108">
        <f t="shared" si="25"/>
        <v>0</v>
      </c>
      <c r="AR28" s="108">
        <v>0</v>
      </c>
      <c r="AS28" s="108">
        <f t="shared" si="16"/>
        <v>0</v>
      </c>
    </row>
    <row r="29" spans="1:45">
      <c r="A29" s="106"/>
      <c r="B29" s="31">
        <v>5204</v>
      </c>
      <c r="C29" s="113" t="s">
        <v>21</v>
      </c>
      <c r="D29" s="114">
        <v>562</v>
      </c>
      <c r="E29" s="115">
        <f t="shared" si="7"/>
        <v>180402</v>
      </c>
      <c r="F29" s="114">
        <v>0</v>
      </c>
      <c r="G29" s="115">
        <f t="shared" si="8"/>
        <v>0</v>
      </c>
      <c r="H29" s="114">
        <v>104</v>
      </c>
      <c r="I29" s="115">
        <f t="shared" si="9"/>
        <v>5928</v>
      </c>
      <c r="J29" s="114">
        <v>2473</v>
      </c>
      <c r="K29" s="115">
        <f t="shared" si="10"/>
        <v>143434</v>
      </c>
      <c r="L29" s="114">
        <v>80</v>
      </c>
      <c r="M29" s="115">
        <f t="shared" si="26"/>
        <v>221760</v>
      </c>
      <c r="N29" s="116">
        <v>0</v>
      </c>
      <c r="O29" s="115">
        <f t="shared" si="19"/>
        <v>0</v>
      </c>
      <c r="P29" s="117">
        <v>0</v>
      </c>
      <c r="Q29" s="118">
        <f>P29*Q7</f>
        <v>0</v>
      </c>
      <c r="R29" s="116">
        <v>110</v>
      </c>
      <c r="S29" s="115">
        <f t="shared" si="20"/>
        <v>33220</v>
      </c>
      <c r="T29" s="119">
        <v>2</v>
      </c>
      <c r="U29" s="115">
        <f t="shared" si="21"/>
        <v>27046</v>
      </c>
      <c r="V29" s="115">
        <v>0</v>
      </c>
      <c r="W29" s="115">
        <f t="shared" si="27"/>
        <v>0</v>
      </c>
      <c r="X29" s="115">
        <v>0</v>
      </c>
      <c r="Y29" s="115"/>
      <c r="Z29" s="115"/>
      <c r="AA29" s="115"/>
      <c r="AB29" s="115"/>
      <c r="AC29" s="110">
        <f t="shared" si="22"/>
        <v>611790</v>
      </c>
      <c r="AD29" s="120">
        <v>490134</v>
      </c>
      <c r="AE29" s="121">
        <f t="shared" si="28"/>
        <v>121656</v>
      </c>
      <c r="AF29" s="122">
        <f t="shared" si="4"/>
        <v>611.79999999999995</v>
      </c>
      <c r="AG29" s="123">
        <f t="shared" si="29"/>
        <v>490.1</v>
      </c>
      <c r="AH29" s="123">
        <f t="shared" si="30"/>
        <v>121.69999999999993</v>
      </c>
      <c r="AI29" s="123">
        <v>617662</v>
      </c>
      <c r="AJ29" s="124">
        <f t="shared" si="31"/>
        <v>5872</v>
      </c>
      <c r="AK29" s="108">
        <f t="shared" si="24"/>
        <v>329764</v>
      </c>
      <c r="AL29" s="108">
        <v>233880</v>
      </c>
      <c r="AM29" s="37">
        <f t="shared" si="15"/>
        <v>95884</v>
      </c>
      <c r="AQ29" s="108">
        <f t="shared" si="25"/>
        <v>0</v>
      </c>
      <c r="AR29" s="108">
        <v>0</v>
      </c>
      <c r="AS29" s="108">
        <f t="shared" si="16"/>
        <v>0</v>
      </c>
    </row>
    <row r="30" spans="1:45">
      <c r="A30" s="106"/>
      <c r="B30" s="31">
        <v>5205</v>
      </c>
      <c r="C30" s="113" t="s">
        <v>22</v>
      </c>
      <c r="D30" s="114">
        <v>72</v>
      </c>
      <c r="E30" s="115">
        <f t="shared" si="7"/>
        <v>23112</v>
      </c>
      <c r="F30" s="114">
        <v>0</v>
      </c>
      <c r="G30" s="115">
        <f t="shared" si="8"/>
        <v>0</v>
      </c>
      <c r="H30" s="114">
        <v>0</v>
      </c>
      <c r="I30" s="115">
        <f t="shared" si="9"/>
        <v>0</v>
      </c>
      <c r="J30" s="114">
        <v>202</v>
      </c>
      <c r="K30" s="115">
        <f t="shared" si="10"/>
        <v>12726</v>
      </c>
      <c r="L30" s="114">
        <v>0</v>
      </c>
      <c r="M30" s="115">
        <f t="shared" si="26"/>
        <v>0</v>
      </c>
      <c r="N30" s="116">
        <v>0</v>
      </c>
      <c r="O30" s="115">
        <f t="shared" si="19"/>
        <v>0</v>
      </c>
      <c r="P30" s="117">
        <v>0</v>
      </c>
      <c r="Q30" s="118">
        <f>P30*Q7</f>
        <v>0</v>
      </c>
      <c r="R30" s="116">
        <v>0</v>
      </c>
      <c r="S30" s="115">
        <f t="shared" si="20"/>
        <v>0</v>
      </c>
      <c r="T30" s="119">
        <v>2</v>
      </c>
      <c r="U30" s="115">
        <f t="shared" si="21"/>
        <v>27046</v>
      </c>
      <c r="V30" s="115">
        <v>0</v>
      </c>
      <c r="W30" s="115">
        <f t="shared" si="27"/>
        <v>0</v>
      </c>
      <c r="X30" s="115">
        <v>0</v>
      </c>
      <c r="Y30" s="115"/>
      <c r="Z30" s="115"/>
      <c r="AA30" s="115"/>
      <c r="AB30" s="115"/>
      <c r="AC30" s="110">
        <f t="shared" si="22"/>
        <v>62884</v>
      </c>
      <c r="AD30" s="120">
        <v>52288</v>
      </c>
      <c r="AE30" s="121">
        <f t="shared" si="28"/>
        <v>10596</v>
      </c>
      <c r="AF30" s="122">
        <f t="shared" si="4"/>
        <v>62.9</v>
      </c>
      <c r="AG30" s="123">
        <f t="shared" si="29"/>
        <v>52.3</v>
      </c>
      <c r="AH30" s="123">
        <f t="shared" si="30"/>
        <v>10.600000000000001</v>
      </c>
      <c r="AI30" s="123">
        <v>65566</v>
      </c>
      <c r="AJ30" s="124">
        <f t="shared" si="31"/>
        <v>2682</v>
      </c>
      <c r="AK30" s="108">
        <f t="shared" si="24"/>
        <v>35838</v>
      </c>
      <c r="AL30" s="108">
        <v>23750</v>
      </c>
      <c r="AM30" s="37">
        <f t="shared" si="15"/>
        <v>12088</v>
      </c>
      <c r="AQ30" s="108">
        <f t="shared" si="25"/>
        <v>0</v>
      </c>
      <c r="AR30" s="108">
        <v>0</v>
      </c>
      <c r="AS30" s="108">
        <f t="shared" si="16"/>
        <v>0</v>
      </c>
    </row>
    <row r="31" spans="1:45">
      <c r="A31" s="106"/>
      <c r="B31" s="31">
        <v>5206</v>
      </c>
      <c r="C31" s="113" t="s">
        <v>23</v>
      </c>
      <c r="D31" s="114">
        <v>956</v>
      </c>
      <c r="E31" s="115">
        <f t="shared" si="7"/>
        <v>306876</v>
      </c>
      <c r="F31" s="114">
        <v>0</v>
      </c>
      <c r="G31" s="115">
        <f t="shared" si="8"/>
        <v>0</v>
      </c>
      <c r="H31" s="114">
        <v>0</v>
      </c>
      <c r="I31" s="115">
        <f t="shared" si="9"/>
        <v>0</v>
      </c>
      <c r="J31" s="114">
        <v>2387</v>
      </c>
      <c r="K31" s="115">
        <f t="shared" si="10"/>
        <v>138446</v>
      </c>
      <c r="L31" s="114">
        <v>124</v>
      </c>
      <c r="M31" s="115">
        <f t="shared" si="26"/>
        <v>343728</v>
      </c>
      <c r="N31" s="116">
        <v>0</v>
      </c>
      <c r="O31" s="115">
        <f t="shared" si="19"/>
        <v>0</v>
      </c>
      <c r="P31" s="117">
        <v>0</v>
      </c>
      <c r="Q31" s="118">
        <f>P31*Q7</f>
        <v>0</v>
      </c>
      <c r="R31" s="116">
        <v>205</v>
      </c>
      <c r="S31" s="115">
        <f t="shared" si="20"/>
        <v>61910</v>
      </c>
      <c r="T31" s="119">
        <v>1</v>
      </c>
      <c r="U31" s="115">
        <f t="shared" si="21"/>
        <v>13523</v>
      </c>
      <c r="V31" s="115">
        <v>0</v>
      </c>
      <c r="W31" s="115">
        <f t="shared" si="27"/>
        <v>0</v>
      </c>
      <c r="X31" s="115">
        <v>0</v>
      </c>
      <c r="Y31" s="115"/>
      <c r="Z31" s="115"/>
      <c r="AA31" s="115"/>
      <c r="AB31" s="115"/>
      <c r="AC31" s="110">
        <f t="shared" si="22"/>
        <v>864483</v>
      </c>
      <c r="AD31" s="120">
        <v>634345</v>
      </c>
      <c r="AE31" s="121">
        <f t="shared" si="28"/>
        <v>230138</v>
      </c>
      <c r="AF31" s="122">
        <f t="shared" si="4"/>
        <v>864.5</v>
      </c>
      <c r="AG31" s="123">
        <f t="shared" si="29"/>
        <v>634.29999999999995</v>
      </c>
      <c r="AH31" s="123">
        <f t="shared" si="30"/>
        <v>230.20000000000005</v>
      </c>
      <c r="AI31" s="123">
        <v>870114</v>
      </c>
      <c r="AJ31" s="124">
        <f t="shared" si="31"/>
        <v>5631</v>
      </c>
      <c r="AK31" s="108">
        <f t="shared" si="24"/>
        <v>445322</v>
      </c>
      <c r="AL31" s="108">
        <v>318958</v>
      </c>
      <c r="AM31" s="109">
        <f t="shared" si="15"/>
        <v>126364</v>
      </c>
      <c r="AQ31" s="108">
        <f t="shared" si="25"/>
        <v>0</v>
      </c>
      <c r="AR31" s="108">
        <v>0</v>
      </c>
      <c r="AS31" s="108">
        <f t="shared" si="16"/>
        <v>0</v>
      </c>
    </row>
    <row r="32" spans="1:45">
      <c r="A32" s="106"/>
      <c r="B32" s="31">
        <v>5207</v>
      </c>
      <c r="C32" s="113" t="s">
        <v>24</v>
      </c>
      <c r="D32" s="114">
        <v>873</v>
      </c>
      <c r="E32" s="115">
        <f t="shared" si="7"/>
        <v>280233</v>
      </c>
      <c r="F32" s="114">
        <v>0</v>
      </c>
      <c r="G32" s="115">
        <f t="shared" si="8"/>
        <v>0</v>
      </c>
      <c r="H32" s="114">
        <v>0</v>
      </c>
      <c r="I32" s="115">
        <f t="shared" si="9"/>
        <v>0</v>
      </c>
      <c r="J32" s="114">
        <v>1981</v>
      </c>
      <c r="K32" s="115">
        <f t="shared" si="10"/>
        <v>114898</v>
      </c>
      <c r="L32" s="114">
        <v>65</v>
      </c>
      <c r="M32" s="115">
        <f t="shared" si="26"/>
        <v>180180</v>
      </c>
      <c r="N32" s="116">
        <v>0</v>
      </c>
      <c r="O32" s="115">
        <f t="shared" si="19"/>
        <v>0</v>
      </c>
      <c r="P32" s="117">
        <v>0</v>
      </c>
      <c r="Q32" s="118">
        <f>P32*Q7</f>
        <v>0</v>
      </c>
      <c r="R32" s="116">
        <v>40</v>
      </c>
      <c r="S32" s="115">
        <f t="shared" si="20"/>
        <v>12080</v>
      </c>
      <c r="T32" s="119">
        <v>0</v>
      </c>
      <c r="U32" s="115">
        <f t="shared" si="21"/>
        <v>0</v>
      </c>
      <c r="V32" s="115">
        <v>0</v>
      </c>
      <c r="W32" s="115">
        <f t="shared" si="27"/>
        <v>0</v>
      </c>
      <c r="X32" s="115">
        <v>0</v>
      </c>
      <c r="Y32" s="115"/>
      <c r="Z32" s="115"/>
      <c r="AA32" s="115"/>
      <c r="AB32" s="115"/>
      <c r="AC32" s="110">
        <f t="shared" si="22"/>
        <v>587391</v>
      </c>
      <c r="AD32" s="120">
        <v>428413</v>
      </c>
      <c r="AE32" s="121">
        <f t="shared" si="28"/>
        <v>158978</v>
      </c>
      <c r="AF32" s="122">
        <f t="shared" si="4"/>
        <v>587.4</v>
      </c>
      <c r="AG32" s="123">
        <f t="shared" si="29"/>
        <v>428.4</v>
      </c>
      <c r="AH32" s="123">
        <f t="shared" si="30"/>
        <v>159</v>
      </c>
      <c r="AI32" s="123">
        <v>588551</v>
      </c>
      <c r="AJ32" s="124">
        <f t="shared" si="31"/>
        <v>1160</v>
      </c>
      <c r="AK32" s="108">
        <f t="shared" si="24"/>
        <v>395131</v>
      </c>
      <c r="AL32" s="108">
        <v>274546</v>
      </c>
      <c r="AM32" s="37">
        <f t="shared" si="15"/>
        <v>120585</v>
      </c>
      <c r="AQ32" s="108">
        <f t="shared" si="25"/>
        <v>0</v>
      </c>
      <c r="AR32" s="108">
        <v>0</v>
      </c>
      <c r="AS32" s="108">
        <f t="shared" si="16"/>
        <v>0</v>
      </c>
    </row>
    <row r="33" spans="1:45">
      <c r="A33" s="106"/>
      <c r="B33" s="31">
        <v>5208</v>
      </c>
      <c r="C33" s="113" t="s">
        <v>25</v>
      </c>
      <c r="D33" s="114">
        <v>152</v>
      </c>
      <c r="E33" s="115">
        <f t="shared" si="7"/>
        <v>48792</v>
      </c>
      <c r="F33" s="114">
        <v>0</v>
      </c>
      <c r="G33" s="115">
        <f t="shared" si="8"/>
        <v>0</v>
      </c>
      <c r="H33" s="114">
        <v>12</v>
      </c>
      <c r="I33" s="115">
        <f t="shared" si="9"/>
        <v>684</v>
      </c>
      <c r="J33" s="114">
        <v>411</v>
      </c>
      <c r="K33" s="115">
        <f t="shared" si="10"/>
        <v>23838</v>
      </c>
      <c r="L33" s="114">
        <v>15</v>
      </c>
      <c r="M33" s="115">
        <f t="shared" si="26"/>
        <v>41580</v>
      </c>
      <c r="N33" s="116">
        <v>0</v>
      </c>
      <c r="O33" s="115">
        <f t="shared" si="19"/>
        <v>0</v>
      </c>
      <c r="P33" s="117">
        <v>0</v>
      </c>
      <c r="Q33" s="118">
        <f>P33*Q7</f>
        <v>0</v>
      </c>
      <c r="R33" s="116">
        <v>50</v>
      </c>
      <c r="S33" s="115">
        <f t="shared" si="20"/>
        <v>15100</v>
      </c>
      <c r="T33" s="119">
        <v>2</v>
      </c>
      <c r="U33" s="115">
        <f t="shared" si="21"/>
        <v>27046</v>
      </c>
      <c r="V33" s="115">
        <v>0</v>
      </c>
      <c r="W33" s="115">
        <f t="shared" si="27"/>
        <v>0</v>
      </c>
      <c r="X33" s="115">
        <v>0</v>
      </c>
      <c r="Y33" s="115"/>
      <c r="Z33" s="115"/>
      <c r="AA33" s="115"/>
      <c r="AB33" s="115"/>
      <c r="AC33" s="110">
        <f t="shared" si="22"/>
        <v>157040</v>
      </c>
      <c r="AD33" s="120">
        <v>118012</v>
      </c>
      <c r="AE33" s="121">
        <f t="shared" si="28"/>
        <v>39028</v>
      </c>
      <c r="AF33" s="122">
        <f t="shared" si="4"/>
        <v>157</v>
      </c>
      <c r="AG33" s="123">
        <f t="shared" si="29"/>
        <v>118</v>
      </c>
      <c r="AH33" s="123">
        <f t="shared" si="30"/>
        <v>39</v>
      </c>
      <c r="AI33" s="123">
        <v>161172</v>
      </c>
      <c r="AJ33" s="124">
        <f t="shared" si="31"/>
        <v>4132</v>
      </c>
      <c r="AK33" s="108">
        <f t="shared" si="24"/>
        <v>73314</v>
      </c>
      <c r="AL33" s="108">
        <v>49934</v>
      </c>
      <c r="AM33" s="37">
        <f t="shared" si="15"/>
        <v>23380</v>
      </c>
      <c r="AQ33" s="108">
        <f t="shared" si="25"/>
        <v>0</v>
      </c>
      <c r="AR33" s="108">
        <v>0</v>
      </c>
      <c r="AS33" s="108">
        <f t="shared" si="16"/>
        <v>0</v>
      </c>
    </row>
    <row r="34" spans="1:45">
      <c r="A34" s="106"/>
      <c r="B34" s="31">
        <v>5209</v>
      </c>
      <c r="C34" s="113" t="s">
        <v>26</v>
      </c>
      <c r="D34" s="114">
        <v>410</v>
      </c>
      <c r="E34" s="115">
        <f t="shared" si="7"/>
        <v>131610</v>
      </c>
      <c r="F34" s="114">
        <v>0</v>
      </c>
      <c r="G34" s="115">
        <f t="shared" si="8"/>
        <v>0</v>
      </c>
      <c r="H34" s="114">
        <v>273</v>
      </c>
      <c r="I34" s="115">
        <f t="shared" si="9"/>
        <v>15561</v>
      </c>
      <c r="J34" s="114">
        <v>2674</v>
      </c>
      <c r="K34" s="115">
        <f t="shared" si="10"/>
        <v>155092</v>
      </c>
      <c r="L34" s="114">
        <v>0</v>
      </c>
      <c r="M34" s="115">
        <f t="shared" si="26"/>
        <v>0</v>
      </c>
      <c r="N34" s="116">
        <v>0</v>
      </c>
      <c r="O34" s="115">
        <f t="shared" si="19"/>
        <v>0</v>
      </c>
      <c r="P34" s="117">
        <v>0</v>
      </c>
      <c r="Q34" s="118">
        <f>P34*Q7</f>
        <v>0</v>
      </c>
      <c r="R34" s="116">
        <v>0</v>
      </c>
      <c r="S34" s="115">
        <f t="shared" si="20"/>
        <v>0</v>
      </c>
      <c r="T34" s="119">
        <v>0</v>
      </c>
      <c r="U34" s="115">
        <f t="shared" si="21"/>
        <v>0</v>
      </c>
      <c r="V34" s="115">
        <v>0</v>
      </c>
      <c r="W34" s="115">
        <f t="shared" si="27"/>
        <v>0</v>
      </c>
      <c r="X34" s="115">
        <v>0</v>
      </c>
      <c r="Y34" s="115"/>
      <c r="Z34" s="115"/>
      <c r="AA34" s="115"/>
      <c r="AB34" s="115"/>
      <c r="AC34" s="110">
        <f t="shared" si="22"/>
        <v>302263</v>
      </c>
      <c r="AD34" s="120">
        <v>228289</v>
      </c>
      <c r="AE34" s="121">
        <f t="shared" si="28"/>
        <v>73974</v>
      </c>
      <c r="AF34" s="122">
        <f t="shared" si="4"/>
        <v>302.3</v>
      </c>
      <c r="AG34" s="123">
        <f t="shared" si="29"/>
        <v>228.3</v>
      </c>
      <c r="AH34" s="123">
        <f t="shared" si="30"/>
        <v>74</v>
      </c>
      <c r="AI34" s="123">
        <v>302263</v>
      </c>
      <c r="AJ34" s="124">
        <f t="shared" si="31"/>
        <v>0</v>
      </c>
      <c r="AK34" s="108">
        <f t="shared" si="24"/>
        <v>302263</v>
      </c>
      <c r="AL34" s="108">
        <v>210216</v>
      </c>
      <c r="AM34" s="37">
        <f t="shared" si="15"/>
        <v>92047</v>
      </c>
      <c r="AQ34" s="108">
        <f t="shared" si="25"/>
        <v>0</v>
      </c>
      <c r="AR34" s="108">
        <v>0</v>
      </c>
      <c r="AS34" s="108">
        <f t="shared" si="16"/>
        <v>0</v>
      </c>
    </row>
    <row r="35" spans="1:45">
      <c r="A35" s="106"/>
      <c r="B35" s="31">
        <v>5210</v>
      </c>
      <c r="C35" s="113" t="s">
        <v>27</v>
      </c>
      <c r="D35" s="114">
        <v>275</v>
      </c>
      <c r="E35" s="115">
        <f t="shared" si="7"/>
        <v>88275</v>
      </c>
      <c r="F35" s="114">
        <v>17</v>
      </c>
      <c r="G35" s="115">
        <f t="shared" si="8"/>
        <v>5644</v>
      </c>
      <c r="H35" s="114">
        <v>24</v>
      </c>
      <c r="I35" s="115">
        <f t="shared" si="9"/>
        <v>1368</v>
      </c>
      <c r="J35" s="114">
        <v>838</v>
      </c>
      <c r="K35" s="115">
        <f t="shared" si="10"/>
        <v>48604</v>
      </c>
      <c r="L35" s="114">
        <v>18</v>
      </c>
      <c r="M35" s="115">
        <f t="shared" si="26"/>
        <v>49896</v>
      </c>
      <c r="N35" s="116">
        <v>0</v>
      </c>
      <c r="O35" s="115">
        <f t="shared" si="19"/>
        <v>0</v>
      </c>
      <c r="P35" s="117">
        <v>0</v>
      </c>
      <c r="Q35" s="118">
        <f>P35*Q7</f>
        <v>0</v>
      </c>
      <c r="R35" s="116">
        <v>80</v>
      </c>
      <c r="S35" s="115">
        <f t="shared" si="20"/>
        <v>24160</v>
      </c>
      <c r="T35" s="119">
        <v>1</v>
      </c>
      <c r="U35" s="115">
        <f t="shared" si="21"/>
        <v>13523</v>
      </c>
      <c r="V35" s="115">
        <v>0</v>
      </c>
      <c r="W35" s="115">
        <f t="shared" si="27"/>
        <v>0</v>
      </c>
      <c r="X35" s="115">
        <v>0</v>
      </c>
      <c r="Y35" s="115"/>
      <c r="Z35" s="115"/>
      <c r="AA35" s="115"/>
      <c r="AB35" s="115"/>
      <c r="AC35" s="110">
        <f t="shared" si="22"/>
        <v>231470</v>
      </c>
      <c r="AD35" s="120">
        <v>177626</v>
      </c>
      <c r="AE35" s="121">
        <f t="shared" si="28"/>
        <v>53844</v>
      </c>
      <c r="AF35" s="122">
        <f t="shared" si="4"/>
        <v>231.5</v>
      </c>
      <c r="AG35" s="123">
        <f t="shared" si="29"/>
        <v>177.6</v>
      </c>
      <c r="AH35" s="123">
        <f t="shared" si="30"/>
        <v>53.900000000000006</v>
      </c>
      <c r="AI35" s="123">
        <v>235131</v>
      </c>
      <c r="AJ35" s="124">
        <f t="shared" si="31"/>
        <v>3661</v>
      </c>
      <c r="AK35" s="108">
        <f t="shared" si="24"/>
        <v>143891</v>
      </c>
      <c r="AL35" s="108">
        <v>97272</v>
      </c>
      <c r="AM35" s="37">
        <f t="shared" si="15"/>
        <v>46619</v>
      </c>
      <c r="AQ35" s="108">
        <f t="shared" si="25"/>
        <v>0</v>
      </c>
      <c r="AR35" s="108">
        <v>0</v>
      </c>
      <c r="AS35" s="108">
        <f t="shared" si="16"/>
        <v>0</v>
      </c>
    </row>
    <row r="36" spans="1:45">
      <c r="A36" s="106"/>
      <c r="B36" s="31">
        <v>5211</v>
      </c>
      <c r="C36" s="113" t="s">
        <v>28</v>
      </c>
      <c r="D36" s="114">
        <v>468</v>
      </c>
      <c r="E36" s="115">
        <f t="shared" si="7"/>
        <v>150228</v>
      </c>
      <c r="F36" s="114">
        <v>0</v>
      </c>
      <c r="G36" s="115">
        <f t="shared" si="8"/>
        <v>0</v>
      </c>
      <c r="H36" s="114">
        <v>0</v>
      </c>
      <c r="I36" s="115">
        <f t="shared" si="9"/>
        <v>0</v>
      </c>
      <c r="J36" s="114">
        <v>1342</v>
      </c>
      <c r="K36" s="115">
        <f t="shared" si="10"/>
        <v>77836</v>
      </c>
      <c r="L36" s="114">
        <v>71</v>
      </c>
      <c r="M36" s="115">
        <f t="shared" si="26"/>
        <v>196812</v>
      </c>
      <c r="N36" s="116">
        <v>0</v>
      </c>
      <c r="O36" s="115">
        <f t="shared" si="19"/>
        <v>0</v>
      </c>
      <c r="P36" s="117">
        <v>0</v>
      </c>
      <c r="Q36" s="118">
        <f>P36*Q7</f>
        <v>0</v>
      </c>
      <c r="R36" s="116">
        <v>60</v>
      </c>
      <c r="S36" s="115">
        <f t="shared" si="20"/>
        <v>18120</v>
      </c>
      <c r="T36" s="119">
        <v>3</v>
      </c>
      <c r="U36" s="115">
        <f t="shared" si="21"/>
        <v>40569</v>
      </c>
      <c r="V36" s="115">
        <v>0</v>
      </c>
      <c r="W36" s="115">
        <f t="shared" si="27"/>
        <v>0</v>
      </c>
      <c r="X36" s="115">
        <v>0</v>
      </c>
      <c r="Y36" s="115"/>
      <c r="Z36" s="115"/>
      <c r="AA36" s="115"/>
      <c r="AB36" s="115"/>
      <c r="AC36" s="110">
        <f t="shared" si="22"/>
        <v>483565</v>
      </c>
      <c r="AD36" s="120">
        <v>363972</v>
      </c>
      <c r="AE36" s="121">
        <f t="shared" si="28"/>
        <v>119593</v>
      </c>
      <c r="AF36" s="122">
        <f t="shared" si="4"/>
        <v>483.6</v>
      </c>
      <c r="AG36" s="123">
        <f t="shared" si="29"/>
        <v>364</v>
      </c>
      <c r="AH36" s="123">
        <f t="shared" si="30"/>
        <v>119.60000000000002</v>
      </c>
      <c r="AI36" s="123">
        <v>487673</v>
      </c>
      <c r="AJ36" s="124">
        <f t="shared" si="31"/>
        <v>4108</v>
      </c>
      <c r="AK36" s="108">
        <f t="shared" si="24"/>
        <v>228064</v>
      </c>
      <c r="AL36" s="108">
        <v>155852</v>
      </c>
      <c r="AM36" s="37">
        <f t="shared" si="15"/>
        <v>72212</v>
      </c>
      <c r="AQ36" s="108">
        <f t="shared" si="25"/>
        <v>0</v>
      </c>
      <c r="AR36" s="108">
        <v>0</v>
      </c>
      <c r="AS36" s="108">
        <f t="shared" si="16"/>
        <v>0</v>
      </c>
    </row>
    <row r="37" spans="1:45">
      <c r="A37" s="106"/>
      <c r="B37" s="31">
        <v>5212</v>
      </c>
      <c r="C37" s="113" t="s">
        <v>29</v>
      </c>
      <c r="D37" s="114">
        <v>339</v>
      </c>
      <c r="E37" s="115">
        <f t="shared" si="7"/>
        <v>108819</v>
      </c>
      <c r="F37" s="114">
        <v>0</v>
      </c>
      <c r="G37" s="115">
        <f t="shared" si="8"/>
        <v>0</v>
      </c>
      <c r="H37" s="114">
        <v>12</v>
      </c>
      <c r="I37" s="115">
        <f t="shared" si="9"/>
        <v>684</v>
      </c>
      <c r="J37" s="114">
        <v>1065</v>
      </c>
      <c r="K37" s="115">
        <f t="shared" si="10"/>
        <v>61770</v>
      </c>
      <c r="L37" s="114">
        <v>14</v>
      </c>
      <c r="M37" s="115">
        <f t="shared" si="26"/>
        <v>38808</v>
      </c>
      <c r="N37" s="116">
        <v>0</v>
      </c>
      <c r="O37" s="115">
        <f t="shared" si="19"/>
        <v>0</v>
      </c>
      <c r="P37" s="117">
        <v>0</v>
      </c>
      <c r="Q37" s="118">
        <f>P37*Q7</f>
        <v>0</v>
      </c>
      <c r="R37" s="116">
        <v>0</v>
      </c>
      <c r="S37" s="115">
        <f t="shared" si="20"/>
        <v>0</v>
      </c>
      <c r="T37" s="119">
        <v>3</v>
      </c>
      <c r="U37" s="115">
        <f t="shared" si="21"/>
        <v>40569</v>
      </c>
      <c r="V37" s="115">
        <v>0</v>
      </c>
      <c r="W37" s="115">
        <f t="shared" si="27"/>
        <v>0</v>
      </c>
      <c r="X37" s="115">
        <v>0</v>
      </c>
      <c r="Y37" s="115"/>
      <c r="Z37" s="115"/>
      <c r="AA37" s="115"/>
      <c r="AB37" s="115"/>
      <c r="AC37" s="110">
        <f t="shared" si="22"/>
        <v>250650</v>
      </c>
      <c r="AD37" s="120">
        <v>203285</v>
      </c>
      <c r="AE37" s="121">
        <f t="shared" si="28"/>
        <v>47365</v>
      </c>
      <c r="AF37" s="122">
        <f t="shared" si="4"/>
        <v>250.7</v>
      </c>
      <c r="AG37" s="123">
        <f t="shared" si="29"/>
        <v>203.3</v>
      </c>
      <c r="AH37" s="123">
        <f t="shared" si="30"/>
        <v>47.399999999999977</v>
      </c>
      <c r="AI37" s="123">
        <v>254673</v>
      </c>
      <c r="AJ37" s="124">
        <f t="shared" si="31"/>
        <v>4023</v>
      </c>
      <c r="AK37" s="108">
        <f t="shared" si="24"/>
        <v>171273</v>
      </c>
      <c r="AL37" s="108">
        <v>114888</v>
      </c>
      <c r="AM37" s="37">
        <f t="shared" si="15"/>
        <v>56385</v>
      </c>
      <c r="AQ37" s="108">
        <f t="shared" si="25"/>
        <v>0</v>
      </c>
      <c r="AR37" s="108">
        <v>0</v>
      </c>
      <c r="AS37" s="108">
        <f t="shared" si="16"/>
        <v>0</v>
      </c>
    </row>
    <row r="38" spans="1:45">
      <c r="A38" s="125"/>
      <c r="B38" s="31">
        <v>5213</v>
      </c>
      <c r="C38" s="113" t="s">
        <v>30</v>
      </c>
      <c r="D38" s="114">
        <v>324</v>
      </c>
      <c r="E38" s="115">
        <f t="shared" si="7"/>
        <v>104004</v>
      </c>
      <c r="F38" s="114">
        <v>0</v>
      </c>
      <c r="G38" s="115">
        <f t="shared" si="8"/>
        <v>0</v>
      </c>
      <c r="H38" s="114">
        <v>0</v>
      </c>
      <c r="I38" s="115">
        <f t="shared" si="9"/>
        <v>0</v>
      </c>
      <c r="J38" s="114">
        <v>777</v>
      </c>
      <c r="K38" s="115">
        <f t="shared" si="10"/>
        <v>45066</v>
      </c>
      <c r="L38" s="114">
        <v>25</v>
      </c>
      <c r="M38" s="115">
        <f t="shared" si="26"/>
        <v>69300</v>
      </c>
      <c r="N38" s="116">
        <v>0</v>
      </c>
      <c r="O38" s="115">
        <f t="shared" si="19"/>
        <v>0</v>
      </c>
      <c r="P38" s="117">
        <v>0</v>
      </c>
      <c r="Q38" s="118">
        <f>P38*Q7</f>
        <v>0</v>
      </c>
      <c r="R38" s="116">
        <v>50</v>
      </c>
      <c r="S38" s="115">
        <f t="shared" si="20"/>
        <v>15100</v>
      </c>
      <c r="T38" s="119">
        <v>1</v>
      </c>
      <c r="U38" s="115">
        <f t="shared" si="21"/>
        <v>13523</v>
      </c>
      <c r="V38" s="115">
        <v>0</v>
      </c>
      <c r="W38" s="115">
        <f t="shared" si="27"/>
        <v>0</v>
      </c>
      <c r="X38" s="115">
        <v>0</v>
      </c>
      <c r="Y38" s="115"/>
      <c r="Z38" s="115"/>
      <c r="AA38" s="115"/>
      <c r="AB38" s="115"/>
      <c r="AC38" s="110">
        <f t="shared" si="22"/>
        <v>246993</v>
      </c>
      <c r="AD38" s="120">
        <v>181617</v>
      </c>
      <c r="AE38" s="121">
        <f t="shared" si="28"/>
        <v>65376</v>
      </c>
      <c r="AF38" s="122">
        <f t="shared" si="4"/>
        <v>247</v>
      </c>
      <c r="AG38" s="123">
        <f t="shared" si="29"/>
        <v>181.6</v>
      </c>
      <c r="AH38" s="123">
        <f t="shared" si="30"/>
        <v>65.400000000000006</v>
      </c>
      <c r="AI38" s="123">
        <v>249784</v>
      </c>
      <c r="AJ38" s="124">
        <f t="shared" si="31"/>
        <v>2791</v>
      </c>
      <c r="AK38" s="108">
        <f t="shared" si="24"/>
        <v>149070</v>
      </c>
      <c r="AL38" s="108">
        <v>95120</v>
      </c>
      <c r="AM38" s="37">
        <f t="shared" si="15"/>
        <v>53950</v>
      </c>
      <c r="AQ38" s="108">
        <f t="shared" si="25"/>
        <v>0</v>
      </c>
      <c r="AR38" s="108">
        <v>0</v>
      </c>
      <c r="AS38" s="108">
        <f t="shared" si="16"/>
        <v>0</v>
      </c>
    </row>
    <row r="39" spans="1:45">
      <c r="A39" s="125">
        <f>SUM(A26:A38)</f>
        <v>0</v>
      </c>
      <c r="B39" s="31">
        <v>5298</v>
      </c>
      <c r="C39" s="113"/>
      <c r="D39" s="126">
        <f t="shared" ref="D39:AC39" si="32">SUM(D26:D38)</f>
        <v>12149</v>
      </c>
      <c r="E39" s="126">
        <f t="shared" si="32"/>
        <v>3899829</v>
      </c>
      <c r="F39" s="126">
        <f t="shared" si="32"/>
        <v>17</v>
      </c>
      <c r="G39" s="126">
        <f t="shared" si="32"/>
        <v>5644</v>
      </c>
      <c r="H39" s="126">
        <f t="shared" si="32"/>
        <v>823</v>
      </c>
      <c r="I39" s="126">
        <f t="shared" si="32"/>
        <v>46911</v>
      </c>
      <c r="J39" s="126">
        <f t="shared" si="32"/>
        <v>43611</v>
      </c>
      <c r="K39" s="126">
        <f t="shared" si="32"/>
        <v>2530448</v>
      </c>
      <c r="L39" s="126">
        <f t="shared" si="32"/>
        <v>1474</v>
      </c>
      <c r="M39" s="126">
        <f t="shared" si="32"/>
        <v>4085928</v>
      </c>
      <c r="N39" s="126">
        <f t="shared" si="32"/>
        <v>467</v>
      </c>
      <c r="O39" s="126">
        <f t="shared" si="32"/>
        <v>3690701</v>
      </c>
      <c r="P39" s="127">
        <f t="shared" si="32"/>
        <v>467</v>
      </c>
      <c r="Q39" s="127">
        <f>Q25+Q26+Q27+Q28+Q29+Q30+Q31+Q32+Q33+Q34+Q35+Q37+Q36+Q38</f>
        <v>525375</v>
      </c>
      <c r="R39" s="126">
        <f t="shared" si="32"/>
        <v>1915</v>
      </c>
      <c r="S39" s="126">
        <f t="shared" si="32"/>
        <v>578330</v>
      </c>
      <c r="T39" s="126">
        <f t="shared" si="32"/>
        <v>23</v>
      </c>
      <c r="U39" s="126">
        <f t="shared" si="32"/>
        <v>311029</v>
      </c>
      <c r="V39" s="126">
        <f t="shared" si="32"/>
        <v>9</v>
      </c>
      <c r="W39" s="126">
        <f t="shared" si="32"/>
        <v>167949</v>
      </c>
      <c r="X39" s="126">
        <f t="shared" si="32"/>
        <v>10000</v>
      </c>
      <c r="Y39" s="126">
        <f t="shared" si="32"/>
        <v>0</v>
      </c>
      <c r="Z39" s="126">
        <f t="shared" si="32"/>
        <v>0</v>
      </c>
      <c r="AA39" s="126">
        <f t="shared" si="32"/>
        <v>0</v>
      </c>
      <c r="AB39" s="126">
        <f t="shared" si="32"/>
        <v>0</v>
      </c>
      <c r="AC39" s="126">
        <f t="shared" si="32"/>
        <v>15852144</v>
      </c>
      <c r="AD39" s="126">
        <f>AD26+AD27+AD28+AD29+AD30+AD31+AD32+AD33+AD34+AD35+AD36+AD37+AD38</f>
        <v>12198121</v>
      </c>
      <c r="AE39" s="128">
        <f>AE26+AE27+AE28+AE29+AE30+AE31+AE32+AE33+AE34+AE35+AE36+AE37+AE38</f>
        <v>3654023</v>
      </c>
      <c r="AF39" s="129">
        <f t="shared" si="4"/>
        <v>15852.1</v>
      </c>
      <c r="AG39" s="130">
        <f>AG26+AG27+AG28+AG29+AG30+AG31+AG32+AG33+AG34+AG35+AG36+AG37+AG38</f>
        <v>12198.099999999999</v>
      </c>
      <c r="AH39" s="130">
        <f>AH26+AH27+AH28+AH29+AH30+AH31+AH32+AH33+AH34+AH35+AH36+AH37+AH38</f>
        <v>3654.2999999999993</v>
      </c>
      <c r="AI39" s="131">
        <f>SUM(AI26:AI38)</f>
        <v>16105814</v>
      </c>
      <c r="AJ39" s="132">
        <f>SUM(AJ26:AJ38)</f>
        <v>253670</v>
      </c>
      <c r="AK39" s="126">
        <f>SUM(AK26:AK38)</f>
        <v>6482832</v>
      </c>
      <c r="AL39" s="126">
        <f>SUM(AL26:AL38)</f>
        <v>4362690</v>
      </c>
      <c r="AM39" s="128">
        <f>SUM(AM26:AM38)</f>
        <v>2120142</v>
      </c>
      <c r="AQ39" s="126">
        <f>SUM(AQ26:AQ38)</f>
        <v>3690701</v>
      </c>
      <c r="AR39" s="126">
        <f>SUM(AR26:AR38)</f>
        <v>2935590</v>
      </c>
      <c r="AS39" s="126">
        <f>SUM(AS26:AS38)</f>
        <v>755111</v>
      </c>
    </row>
    <row r="40" spans="1:45">
      <c r="A40" s="106"/>
      <c r="B40" s="31">
        <v>5299</v>
      </c>
      <c r="C40" s="113" t="s">
        <v>31</v>
      </c>
      <c r="D40" s="114">
        <v>0</v>
      </c>
      <c r="E40" s="115">
        <f t="shared" si="7"/>
        <v>0</v>
      </c>
      <c r="F40" s="114">
        <v>0</v>
      </c>
      <c r="G40" s="115">
        <f t="shared" si="8"/>
        <v>0</v>
      </c>
      <c r="H40" s="133">
        <v>0</v>
      </c>
      <c r="I40" s="115">
        <f t="shared" si="9"/>
        <v>0</v>
      </c>
      <c r="J40" s="114">
        <v>0</v>
      </c>
      <c r="K40" s="115">
        <f t="shared" si="10"/>
        <v>0</v>
      </c>
      <c r="L40" s="114">
        <v>0</v>
      </c>
      <c r="M40" s="115">
        <f t="shared" si="26"/>
        <v>0</v>
      </c>
      <c r="N40" s="116">
        <v>0</v>
      </c>
      <c r="O40" s="115">
        <f t="shared" ref="O40:O52" si="33">ROUND(N40*O$7,0)</f>
        <v>0</v>
      </c>
      <c r="P40" s="117">
        <v>0</v>
      </c>
      <c r="Q40" s="118">
        <f>P40*Q7</f>
        <v>0</v>
      </c>
      <c r="R40" s="116"/>
      <c r="S40" s="115">
        <f t="shared" ref="S40:S52" si="34">ROUND(R40*S$7,0)</f>
        <v>0</v>
      </c>
      <c r="T40" s="119">
        <v>0</v>
      </c>
      <c r="U40" s="115">
        <f t="shared" ref="U40:U52" si="35">ROUND(T40*U$7,0)</f>
        <v>0</v>
      </c>
      <c r="V40" s="115">
        <v>0</v>
      </c>
      <c r="W40" s="115">
        <f t="shared" si="27"/>
        <v>0</v>
      </c>
      <c r="X40" s="115">
        <v>0</v>
      </c>
      <c r="Y40" s="115"/>
      <c r="Z40" s="115"/>
      <c r="AA40" s="115"/>
      <c r="AB40" s="115"/>
      <c r="AC40" s="110">
        <f t="shared" ref="AC40:AC52" si="36">+E40+G40+I40+K40+M40+W40+X40+O40+S40+U40+Z40+AB40+Q40</f>
        <v>0</v>
      </c>
      <c r="AD40" s="120"/>
      <c r="AE40" s="121"/>
      <c r="AF40" s="122">
        <f t="shared" si="4"/>
        <v>0</v>
      </c>
      <c r="AG40" s="123"/>
      <c r="AH40" s="123">
        <f t="shared" si="23"/>
        <v>0</v>
      </c>
      <c r="AI40" s="134">
        <v>0</v>
      </c>
      <c r="AJ40" s="135">
        <v>0</v>
      </c>
      <c r="AK40" s="108">
        <f t="shared" ref="AK40:AK52" si="37">+E40+G40+I40+K40</f>
        <v>0</v>
      </c>
      <c r="AL40" s="108">
        <v>0</v>
      </c>
      <c r="AM40" s="37">
        <f t="shared" si="15"/>
        <v>0</v>
      </c>
      <c r="AQ40" s="108">
        <f t="shared" ref="AQ40:AQ52" si="38">+O40</f>
        <v>0</v>
      </c>
      <c r="AR40" s="108">
        <v>0</v>
      </c>
      <c r="AS40" s="108">
        <f t="shared" si="16"/>
        <v>0</v>
      </c>
    </row>
    <row r="41" spans="1:45">
      <c r="A41" s="106"/>
      <c r="B41" s="31">
        <v>5301</v>
      </c>
      <c r="C41" s="113" t="s">
        <v>32</v>
      </c>
      <c r="D41" s="114">
        <v>216</v>
      </c>
      <c r="E41" s="115">
        <f t="shared" si="7"/>
        <v>69336</v>
      </c>
      <c r="F41" s="114">
        <v>0</v>
      </c>
      <c r="G41" s="115">
        <f t="shared" si="8"/>
        <v>0</v>
      </c>
      <c r="H41" s="114">
        <v>0</v>
      </c>
      <c r="I41" s="115">
        <f t="shared" si="9"/>
        <v>0</v>
      </c>
      <c r="J41" s="114">
        <v>554</v>
      </c>
      <c r="K41" s="115">
        <f t="shared" si="10"/>
        <v>32132</v>
      </c>
      <c r="L41" s="114">
        <v>0</v>
      </c>
      <c r="M41" s="115">
        <f t="shared" si="26"/>
        <v>0</v>
      </c>
      <c r="N41" s="116">
        <v>0</v>
      </c>
      <c r="O41" s="115">
        <f t="shared" si="33"/>
        <v>0</v>
      </c>
      <c r="P41" s="117">
        <v>0</v>
      </c>
      <c r="Q41" s="118">
        <f>P41*Q7</f>
        <v>0</v>
      </c>
      <c r="R41" s="116">
        <v>0</v>
      </c>
      <c r="S41" s="115">
        <f t="shared" si="34"/>
        <v>0</v>
      </c>
      <c r="T41" s="119">
        <v>0</v>
      </c>
      <c r="U41" s="115">
        <f t="shared" si="35"/>
        <v>0</v>
      </c>
      <c r="V41" s="115">
        <v>0</v>
      </c>
      <c r="W41" s="115">
        <f t="shared" si="27"/>
        <v>0</v>
      </c>
      <c r="X41" s="115">
        <v>0</v>
      </c>
      <c r="Y41" s="115"/>
      <c r="Z41" s="115"/>
      <c r="AA41" s="115"/>
      <c r="AB41" s="115"/>
      <c r="AC41" s="110">
        <f t="shared" si="36"/>
        <v>101468</v>
      </c>
      <c r="AD41" s="120">
        <v>75469</v>
      </c>
      <c r="AE41" s="121">
        <f t="shared" ref="AE41:AE52" si="39">AC41-AD41</f>
        <v>25999</v>
      </c>
      <c r="AF41" s="122">
        <f t="shared" si="4"/>
        <v>101.5</v>
      </c>
      <c r="AG41" s="123">
        <f t="shared" ref="AG41:AH52" si="40">ROUND(AD41/1000,1)</f>
        <v>75.5</v>
      </c>
      <c r="AH41" s="123">
        <f t="shared" ref="AH41:AH52" si="41">AF41-AG41</f>
        <v>26</v>
      </c>
      <c r="AI41" s="123">
        <v>101468</v>
      </c>
      <c r="AJ41" s="124">
        <f t="shared" ref="AJ41:AJ52" si="42">AI41-AC41</f>
        <v>0</v>
      </c>
      <c r="AK41" s="108">
        <f t="shared" si="37"/>
        <v>101468</v>
      </c>
      <c r="AL41" s="108">
        <v>67770</v>
      </c>
      <c r="AM41" s="37">
        <f t="shared" si="15"/>
        <v>33698</v>
      </c>
      <c r="AQ41" s="108">
        <f t="shared" si="38"/>
        <v>0</v>
      </c>
      <c r="AR41" s="108">
        <v>0</v>
      </c>
      <c r="AS41" s="108">
        <f t="shared" si="16"/>
        <v>0</v>
      </c>
    </row>
    <row r="42" spans="1:45">
      <c r="A42" s="106"/>
      <c r="B42" s="31">
        <v>5302</v>
      </c>
      <c r="C42" s="113" t="s">
        <v>33</v>
      </c>
      <c r="D42" s="114">
        <v>455</v>
      </c>
      <c r="E42" s="115">
        <f t="shared" si="7"/>
        <v>146055</v>
      </c>
      <c r="F42" s="114">
        <v>0</v>
      </c>
      <c r="G42" s="115">
        <f t="shared" si="8"/>
        <v>0</v>
      </c>
      <c r="H42" s="114">
        <v>81</v>
      </c>
      <c r="I42" s="115">
        <f t="shared" si="9"/>
        <v>4617</v>
      </c>
      <c r="J42" s="114">
        <v>1404</v>
      </c>
      <c r="K42" s="115">
        <f t="shared" si="10"/>
        <v>81432</v>
      </c>
      <c r="L42" s="114">
        <v>81</v>
      </c>
      <c r="M42" s="115">
        <f t="shared" si="26"/>
        <v>224532</v>
      </c>
      <c r="N42" s="116">
        <v>0</v>
      </c>
      <c r="O42" s="115">
        <f t="shared" si="33"/>
        <v>0</v>
      </c>
      <c r="P42" s="117">
        <v>0</v>
      </c>
      <c r="Q42" s="118">
        <f>P42*Q7</f>
        <v>0</v>
      </c>
      <c r="R42" s="116">
        <v>75</v>
      </c>
      <c r="S42" s="115">
        <f t="shared" si="34"/>
        <v>22650</v>
      </c>
      <c r="T42" s="119">
        <v>1</v>
      </c>
      <c r="U42" s="115">
        <f t="shared" si="35"/>
        <v>13523</v>
      </c>
      <c r="V42" s="115">
        <v>0</v>
      </c>
      <c r="W42" s="115">
        <f t="shared" si="27"/>
        <v>0</v>
      </c>
      <c r="X42" s="115">
        <v>0</v>
      </c>
      <c r="Y42" s="115"/>
      <c r="Z42" s="115"/>
      <c r="AA42" s="115"/>
      <c r="AB42" s="115"/>
      <c r="AC42" s="110">
        <f t="shared" si="36"/>
        <v>492809</v>
      </c>
      <c r="AD42" s="120">
        <v>355665</v>
      </c>
      <c r="AE42" s="121">
        <f t="shared" si="39"/>
        <v>137144</v>
      </c>
      <c r="AF42" s="122">
        <f t="shared" si="4"/>
        <v>492.8</v>
      </c>
      <c r="AG42" s="123">
        <f t="shared" si="40"/>
        <v>355.7</v>
      </c>
      <c r="AH42" s="123">
        <f t="shared" si="41"/>
        <v>137.10000000000002</v>
      </c>
      <c r="AI42" s="123">
        <v>496325</v>
      </c>
      <c r="AJ42" s="124">
        <f t="shared" si="42"/>
        <v>3516</v>
      </c>
      <c r="AK42" s="108">
        <f t="shared" si="37"/>
        <v>232104</v>
      </c>
      <c r="AL42" s="108">
        <v>162850</v>
      </c>
      <c r="AM42" s="37">
        <f t="shared" si="15"/>
        <v>69254</v>
      </c>
      <c r="AQ42" s="108">
        <f t="shared" si="38"/>
        <v>0</v>
      </c>
      <c r="AR42" s="108">
        <v>0</v>
      </c>
      <c r="AS42" s="108">
        <f t="shared" si="16"/>
        <v>0</v>
      </c>
    </row>
    <row r="43" spans="1:45">
      <c r="A43" s="106"/>
      <c r="B43" s="31">
        <v>5303</v>
      </c>
      <c r="C43" s="113" t="s">
        <v>34</v>
      </c>
      <c r="D43" s="114">
        <v>355</v>
      </c>
      <c r="E43" s="115">
        <f t="shared" si="7"/>
        <v>113955</v>
      </c>
      <c r="F43" s="114">
        <v>0</v>
      </c>
      <c r="G43" s="115">
        <f t="shared" si="8"/>
        <v>0</v>
      </c>
      <c r="H43" s="114">
        <v>0</v>
      </c>
      <c r="I43" s="115">
        <f t="shared" si="9"/>
        <v>0</v>
      </c>
      <c r="J43" s="114">
        <v>895</v>
      </c>
      <c r="K43" s="115">
        <f t="shared" si="10"/>
        <v>51910</v>
      </c>
      <c r="L43" s="114">
        <v>86</v>
      </c>
      <c r="M43" s="115">
        <f t="shared" si="26"/>
        <v>238392</v>
      </c>
      <c r="N43" s="116">
        <v>0</v>
      </c>
      <c r="O43" s="115">
        <f t="shared" si="33"/>
        <v>0</v>
      </c>
      <c r="P43" s="117">
        <v>0</v>
      </c>
      <c r="Q43" s="118">
        <f>P43*Q7</f>
        <v>0</v>
      </c>
      <c r="R43" s="116">
        <v>100</v>
      </c>
      <c r="S43" s="115">
        <f t="shared" si="34"/>
        <v>30200</v>
      </c>
      <c r="T43" s="119">
        <v>0</v>
      </c>
      <c r="U43" s="115">
        <f t="shared" si="35"/>
        <v>0</v>
      </c>
      <c r="V43" s="115">
        <v>0</v>
      </c>
      <c r="W43" s="115">
        <f t="shared" si="27"/>
        <v>0</v>
      </c>
      <c r="X43" s="115">
        <v>0</v>
      </c>
      <c r="Y43" s="115"/>
      <c r="Z43" s="115"/>
      <c r="AA43" s="115"/>
      <c r="AB43" s="115"/>
      <c r="AC43" s="110">
        <f t="shared" si="36"/>
        <v>434457</v>
      </c>
      <c r="AD43" s="120">
        <v>359002</v>
      </c>
      <c r="AE43" s="121">
        <f t="shared" si="39"/>
        <v>75455</v>
      </c>
      <c r="AF43" s="122">
        <f t="shared" si="4"/>
        <v>434.5</v>
      </c>
      <c r="AG43" s="123">
        <f t="shared" si="40"/>
        <v>359</v>
      </c>
      <c r="AH43" s="123">
        <f t="shared" si="41"/>
        <v>75.5</v>
      </c>
      <c r="AI43" s="123">
        <v>453907</v>
      </c>
      <c r="AJ43" s="124">
        <f t="shared" si="42"/>
        <v>19450</v>
      </c>
      <c r="AK43" s="108">
        <f t="shared" si="37"/>
        <v>165865</v>
      </c>
      <c r="AL43" s="108">
        <v>109080</v>
      </c>
      <c r="AM43" s="37">
        <f t="shared" si="15"/>
        <v>56785</v>
      </c>
      <c r="AQ43" s="108">
        <f t="shared" si="38"/>
        <v>0</v>
      </c>
      <c r="AR43" s="108">
        <v>0</v>
      </c>
      <c r="AS43" s="108">
        <f t="shared" si="16"/>
        <v>0</v>
      </c>
    </row>
    <row r="44" spans="1:45">
      <c r="A44" s="106"/>
      <c r="B44" s="31">
        <v>5304</v>
      </c>
      <c r="C44" s="113" t="s">
        <v>35</v>
      </c>
      <c r="D44" s="114">
        <v>94</v>
      </c>
      <c r="E44" s="115">
        <f t="shared" si="7"/>
        <v>30174</v>
      </c>
      <c r="F44" s="114">
        <v>0</v>
      </c>
      <c r="G44" s="115">
        <f t="shared" si="8"/>
        <v>0</v>
      </c>
      <c r="H44" s="114">
        <v>0</v>
      </c>
      <c r="I44" s="115">
        <f t="shared" si="9"/>
        <v>0</v>
      </c>
      <c r="J44" s="114">
        <v>293</v>
      </c>
      <c r="K44" s="115">
        <f t="shared" si="10"/>
        <v>18459</v>
      </c>
      <c r="L44" s="114">
        <v>0</v>
      </c>
      <c r="M44" s="115">
        <f t="shared" si="26"/>
        <v>0</v>
      </c>
      <c r="N44" s="116">
        <v>0</v>
      </c>
      <c r="O44" s="115">
        <f t="shared" si="33"/>
        <v>0</v>
      </c>
      <c r="P44" s="117">
        <v>0</v>
      </c>
      <c r="Q44" s="118">
        <f>P44*Q7</f>
        <v>0</v>
      </c>
      <c r="R44" s="116">
        <v>10</v>
      </c>
      <c r="S44" s="115">
        <f t="shared" si="34"/>
        <v>3020</v>
      </c>
      <c r="T44" s="119">
        <v>0</v>
      </c>
      <c r="U44" s="115">
        <f t="shared" si="35"/>
        <v>0</v>
      </c>
      <c r="V44" s="115">
        <v>0</v>
      </c>
      <c r="W44" s="115">
        <f t="shared" si="27"/>
        <v>0</v>
      </c>
      <c r="X44" s="115">
        <v>0</v>
      </c>
      <c r="Y44" s="115"/>
      <c r="Z44" s="115"/>
      <c r="AA44" s="115"/>
      <c r="AB44" s="115"/>
      <c r="AC44" s="110">
        <f t="shared" si="36"/>
        <v>51653</v>
      </c>
      <c r="AD44" s="120">
        <v>41328</v>
      </c>
      <c r="AE44" s="121">
        <f t="shared" si="39"/>
        <v>10325</v>
      </c>
      <c r="AF44" s="122">
        <f t="shared" si="4"/>
        <v>51.7</v>
      </c>
      <c r="AG44" s="123">
        <f t="shared" si="40"/>
        <v>41.3</v>
      </c>
      <c r="AH44" s="123">
        <f t="shared" si="41"/>
        <v>10.400000000000006</v>
      </c>
      <c r="AI44" s="123">
        <v>53598</v>
      </c>
      <c r="AJ44" s="124">
        <f t="shared" si="42"/>
        <v>1945</v>
      </c>
      <c r="AK44" s="108">
        <f t="shared" si="37"/>
        <v>48633</v>
      </c>
      <c r="AL44" s="108">
        <v>33978</v>
      </c>
      <c r="AM44" s="37">
        <f t="shared" si="15"/>
        <v>14655</v>
      </c>
      <c r="AQ44" s="108">
        <f t="shared" si="38"/>
        <v>0</v>
      </c>
      <c r="AR44" s="108">
        <v>0</v>
      </c>
      <c r="AS44" s="108">
        <f t="shared" si="16"/>
        <v>0</v>
      </c>
    </row>
    <row r="45" spans="1:45">
      <c r="A45" s="106"/>
      <c r="B45" s="31">
        <v>5305</v>
      </c>
      <c r="C45" s="113" t="s">
        <v>36</v>
      </c>
      <c r="D45" s="114">
        <v>10682</v>
      </c>
      <c r="E45" s="115">
        <f t="shared" si="7"/>
        <v>3428922</v>
      </c>
      <c r="F45" s="114">
        <v>174</v>
      </c>
      <c r="G45" s="115">
        <f t="shared" si="8"/>
        <v>57768</v>
      </c>
      <c r="H45" s="114">
        <v>294</v>
      </c>
      <c r="I45" s="115">
        <f t="shared" si="9"/>
        <v>16758</v>
      </c>
      <c r="J45" s="114">
        <v>36973</v>
      </c>
      <c r="K45" s="115">
        <f t="shared" si="10"/>
        <v>2144434</v>
      </c>
      <c r="L45" s="114">
        <v>618</v>
      </c>
      <c r="M45" s="115">
        <f t="shared" si="26"/>
        <v>1713096</v>
      </c>
      <c r="N45" s="116">
        <v>1540</v>
      </c>
      <c r="O45" s="115">
        <f t="shared" si="33"/>
        <v>12170620</v>
      </c>
      <c r="P45" s="117">
        <v>1540</v>
      </c>
      <c r="Q45" s="118">
        <f>P45*Q7</f>
        <v>1732500</v>
      </c>
      <c r="R45" s="116">
        <v>2295</v>
      </c>
      <c r="S45" s="115">
        <f t="shared" si="34"/>
        <v>693090</v>
      </c>
      <c r="T45" s="119">
        <v>7</v>
      </c>
      <c r="U45" s="115">
        <f t="shared" si="35"/>
        <v>94661</v>
      </c>
      <c r="V45" s="115">
        <f>15+2</f>
        <v>17</v>
      </c>
      <c r="W45" s="115">
        <f t="shared" si="27"/>
        <v>317237</v>
      </c>
      <c r="X45" s="115">
        <v>10000</v>
      </c>
      <c r="Y45" s="115">
        <v>15</v>
      </c>
      <c r="Z45" s="115">
        <f>Y45*Z8</f>
        <v>63000</v>
      </c>
      <c r="AA45" s="136">
        <v>38</v>
      </c>
      <c r="AB45" s="136">
        <f>+AA45*AB8</f>
        <v>462840</v>
      </c>
      <c r="AC45" s="110">
        <f t="shared" si="36"/>
        <v>22904926</v>
      </c>
      <c r="AD45" s="120">
        <v>18524014</v>
      </c>
      <c r="AE45" s="121">
        <f t="shared" si="39"/>
        <v>4380912</v>
      </c>
      <c r="AF45" s="122">
        <f t="shared" si="4"/>
        <v>22904.9</v>
      </c>
      <c r="AG45" s="123">
        <f t="shared" si="40"/>
        <v>18524</v>
      </c>
      <c r="AH45" s="123">
        <f t="shared" si="40"/>
        <v>4380.8999999999996</v>
      </c>
      <c r="AI45" s="123">
        <v>23523509</v>
      </c>
      <c r="AJ45" s="124">
        <f t="shared" si="42"/>
        <v>618583</v>
      </c>
      <c r="AK45" s="108">
        <f t="shared" si="37"/>
        <v>5647882</v>
      </c>
      <c r="AL45" s="108">
        <v>3695320</v>
      </c>
      <c r="AM45" s="37">
        <f t="shared" si="15"/>
        <v>1952562</v>
      </c>
      <c r="AQ45" s="108">
        <f t="shared" si="38"/>
        <v>12170620</v>
      </c>
      <c r="AR45" s="108">
        <v>9196185</v>
      </c>
      <c r="AS45" s="108">
        <f t="shared" si="16"/>
        <v>2974435</v>
      </c>
    </row>
    <row r="46" spans="1:45">
      <c r="A46" s="106"/>
      <c r="B46" s="31">
        <v>5306</v>
      </c>
      <c r="C46" s="113" t="s">
        <v>37</v>
      </c>
      <c r="D46" s="114">
        <v>102</v>
      </c>
      <c r="E46" s="115">
        <f t="shared" si="7"/>
        <v>32742</v>
      </c>
      <c r="F46" s="114">
        <v>0</v>
      </c>
      <c r="G46" s="115">
        <f t="shared" si="8"/>
        <v>0</v>
      </c>
      <c r="H46" s="114">
        <v>0</v>
      </c>
      <c r="I46" s="115">
        <f t="shared" si="9"/>
        <v>0</v>
      </c>
      <c r="J46" s="114">
        <v>309</v>
      </c>
      <c r="K46" s="115">
        <f t="shared" si="10"/>
        <v>17922</v>
      </c>
      <c r="L46" s="114">
        <v>0</v>
      </c>
      <c r="M46" s="115">
        <f t="shared" si="26"/>
        <v>0</v>
      </c>
      <c r="N46" s="116">
        <v>0</v>
      </c>
      <c r="O46" s="115">
        <f t="shared" si="33"/>
        <v>0</v>
      </c>
      <c r="P46" s="117">
        <v>0</v>
      </c>
      <c r="Q46" s="118">
        <f>P46*Q7</f>
        <v>0</v>
      </c>
      <c r="R46" s="116">
        <v>0</v>
      </c>
      <c r="S46" s="115">
        <f t="shared" si="34"/>
        <v>0</v>
      </c>
      <c r="T46" s="119">
        <v>0</v>
      </c>
      <c r="U46" s="115">
        <f t="shared" si="35"/>
        <v>0</v>
      </c>
      <c r="V46" s="115">
        <v>0</v>
      </c>
      <c r="W46" s="115">
        <f t="shared" si="27"/>
        <v>0</v>
      </c>
      <c r="X46" s="115">
        <v>0</v>
      </c>
      <c r="Y46" s="115"/>
      <c r="Z46" s="115"/>
      <c r="AA46" s="115"/>
      <c r="AB46" s="115"/>
      <c r="AC46" s="110">
        <f t="shared" si="36"/>
        <v>50664</v>
      </c>
      <c r="AD46" s="120">
        <v>36704</v>
      </c>
      <c r="AE46" s="121">
        <f t="shared" si="39"/>
        <v>13960</v>
      </c>
      <c r="AF46" s="122">
        <f t="shared" si="4"/>
        <v>50.7</v>
      </c>
      <c r="AG46" s="123">
        <f t="shared" si="40"/>
        <v>36.700000000000003</v>
      </c>
      <c r="AH46" s="123">
        <f t="shared" si="41"/>
        <v>14</v>
      </c>
      <c r="AI46" s="123">
        <v>50664</v>
      </c>
      <c r="AJ46" s="124">
        <f t="shared" si="42"/>
        <v>0</v>
      </c>
      <c r="AK46" s="108">
        <f t="shared" si="37"/>
        <v>50664</v>
      </c>
      <c r="AL46" s="108">
        <v>35540</v>
      </c>
      <c r="AM46" s="37">
        <f t="shared" si="15"/>
        <v>15124</v>
      </c>
      <c r="AQ46" s="108">
        <f t="shared" si="38"/>
        <v>0</v>
      </c>
      <c r="AR46" s="108">
        <v>0</v>
      </c>
      <c r="AS46" s="108">
        <f t="shared" si="16"/>
        <v>0</v>
      </c>
    </row>
    <row r="47" spans="1:45">
      <c r="A47" s="106"/>
      <c r="B47" s="31">
        <v>5307</v>
      </c>
      <c r="C47" s="113" t="s">
        <v>365</v>
      </c>
      <c r="D47" s="114">
        <v>184</v>
      </c>
      <c r="E47" s="115">
        <f t="shared" si="7"/>
        <v>59064</v>
      </c>
      <c r="F47" s="114">
        <v>0</v>
      </c>
      <c r="G47" s="115">
        <f t="shared" si="8"/>
        <v>0</v>
      </c>
      <c r="H47" s="114">
        <v>29</v>
      </c>
      <c r="I47" s="115">
        <f t="shared" si="9"/>
        <v>1653</v>
      </c>
      <c r="J47" s="114">
        <v>765</v>
      </c>
      <c r="K47" s="115">
        <f t="shared" si="10"/>
        <v>44370</v>
      </c>
      <c r="L47" s="114">
        <v>16</v>
      </c>
      <c r="M47" s="115">
        <f t="shared" si="26"/>
        <v>44352</v>
      </c>
      <c r="N47" s="116">
        <v>0</v>
      </c>
      <c r="O47" s="115">
        <f t="shared" si="33"/>
        <v>0</v>
      </c>
      <c r="P47" s="117">
        <v>0</v>
      </c>
      <c r="Q47" s="118">
        <f>P47*Q7</f>
        <v>0</v>
      </c>
      <c r="R47" s="116">
        <v>15</v>
      </c>
      <c r="S47" s="115">
        <f t="shared" si="34"/>
        <v>4530</v>
      </c>
      <c r="T47" s="119">
        <v>1</v>
      </c>
      <c r="U47" s="115">
        <f t="shared" si="35"/>
        <v>13523</v>
      </c>
      <c r="V47" s="115">
        <v>0</v>
      </c>
      <c r="W47" s="115">
        <f t="shared" si="27"/>
        <v>0</v>
      </c>
      <c r="X47" s="115">
        <v>0</v>
      </c>
      <c r="Y47" s="115"/>
      <c r="Z47" s="115"/>
      <c r="AA47" s="115"/>
      <c r="AB47" s="115"/>
      <c r="AC47" s="110">
        <f t="shared" si="36"/>
        <v>167492</v>
      </c>
      <c r="AD47" s="120">
        <v>112643</v>
      </c>
      <c r="AE47" s="121">
        <f t="shared" si="39"/>
        <v>54849</v>
      </c>
      <c r="AF47" s="122">
        <f t="shared" si="4"/>
        <v>167.5</v>
      </c>
      <c r="AG47" s="123">
        <f t="shared" si="40"/>
        <v>112.6</v>
      </c>
      <c r="AH47" s="123">
        <f t="shared" si="41"/>
        <v>54.900000000000006</v>
      </c>
      <c r="AI47" s="123">
        <v>167613</v>
      </c>
      <c r="AJ47" s="124">
        <f t="shared" si="42"/>
        <v>121</v>
      </c>
      <c r="AK47" s="108">
        <f t="shared" si="37"/>
        <v>105087</v>
      </c>
      <c r="AL47" s="108">
        <v>74216</v>
      </c>
      <c r="AM47" s="37">
        <f t="shared" si="15"/>
        <v>30871</v>
      </c>
      <c r="AQ47" s="108">
        <f t="shared" si="38"/>
        <v>0</v>
      </c>
      <c r="AR47" s="108">
        <v>0</v>
      </c>
      <c r="AS47" s="108">
        <f t="shared" si="16"/>
        <v>0</v>
      </c>
    </row>
    <row r="48" spans="1:45">
      <c r="A48" s="106"/>
      <c r="B48" s="31">
        <v>5308</v>
      </c>
      <c r="C48" s="113" t="s">
        <v>39</v>
      </c>
      <c r="D48" s="114">
        <v>244</v>
      </c>
      <c r="E48" s="115">
        <f t="shared" si="7"/>
        <v>78324</v>
      </c>
      <c r="F48" s="114">
        <v>0</v>
      </c>
      <c r="G48" s="115">
        <f t="shared" si="8"/>
        <v>0</v>
      </c>
      <c r="H48" s="114">
        <v>13</v>
      </c>
      <c r="I48" s="115">
        <f t="shared" si="9"/>
        <v>741</v>
      </c>
      <c r="J48" s="114">
        <v>544</v>
      </c>
      <c r="K48" s="115">
        <f t="shared" si="10"/>
        <v>31552</v>
      </c>
      <c r="L48" s="114">
        <v>39</v>
      </c>
      <c r="M48" s="115">
        <f t="shared" si="26"/>
        <v>108108</v>
      </c>
      <c r="N48" s="116">
        <v>0</v>
      </c>
      <c r="O48" s="115">
        <f t="shared" si="33"/>
        <v>0</v>
      </c>
      <c r="P48" s="117">
        <v>0</v>
      </c>
      <c r="Q48" s="118">
        <f>P48*Q7</f>
        <v>0</v>
      </c>
      <c r="R48" s="116">
        <v>70</v>
      </c>
      <c r="S48" s="115">
        <f t="shared" si="34"/>
        <v>21140</v>
      </c>
      <c r="T48" s="119">
        <v>2</v>
      </c>
      <c r="U48" s="115">
        <f t="shared" si="35"/>
        <v>27046</v>
      </c>
      <c r="V48" s="115">
        <v>0</v>
      </c>
      <c r="W48" s="115">
        <f t="shared" si="27"/>
        <v>0</v>
      </c>
      <c r="X48" s="115">
        <v>0</v>
      </c>
      <c r="Y48" s="115"/>
      <c r="Z48" s="115"/>
      <c r="AA48" s="115"/>
      <c r="AB48" s="115"/>
      <c r="AC48" s="110">
        <f t="shared" si="36"/>
        <v>266911</v>
      </c>
      <c r="AD48" s="120">
        <v>187024</v>
      </c>
      <c r="AE48" s="121">
        <f t="shared" si="39"/>
        <v>79887</v>
      </c>
      <c r="AF48" s="122">
        <f t="shared" si="4"/>
        <v>266.89999999999998</v>
      </c>
      <c r="AG48" s="123">
        <f t="shared" si="40"/>
        <v>187</v>
      </c>
      <c r="AH48" s="123">
        <f t="shared" si="41"/>
        <v>79.899999999999977</v>
      </c>
      <c r="AI48" s="123">
        <v>265003</v>
      </c>
      <c r="AJ48" s="124">
        <f t="shared" si="42"/>
        <v>-1908</v>
      </c>
      <c r="AK48" s="108">
        <f t="shared" si="37"/>
        <v>110617</v>
      </c>
      <c r="AL48" s="108">
        <v>72010</v>
      </c>
      <c r="AM48" s="37">
        <f t="shared" si="15"/>
        <v>38607</v>
      </c>
      <c r="AQ48" s="108">
        <f t="shared" si="38"/>
        <v>0</v>
      </c>
      <c r="AR48" s="108">
        <v>0</v>
      </c>
      <c r="AS48" s="108">
        <f t="shared" si="16"/>
        <v>0</v>
      </c>
    </row>
    <row r="49" spans="1:45">
      <c r="A49" s="106"/>
      <c r="B49" s="31">
        <v>5309</v>
      </c>
      <c r="C49" s="113" t="s">
        <v>366</v>
      </c>
      <c r="D49" s="114">
        <v>529</v>
      </c>
      <c r="E49" s="115">
        <f t="shared" si="7"/>
        <v>169809</v>
      </c>
      <c r="F49" s="114">
        <v>0</v>
      </c>
      <c r="G49" s="115">
        <f t="shared" si="8"/>
        <v>0</v>
      </c>
      <c r="H49" s="114">
        <v>23</v>
      </c>
      <c r="I49" s="115">
        <f t="shared" si="9"/>
        <v>1311</v>
      </c>
      <c r="J49" s="114">
        <v>1690</v>
      </c>
      <c r="K49" s="115">
        <f t="shared" si="10"/>
        <v>98020</v>
      </c>
      <c r="L49" s="114">
        <v>12</v>
      </c>
      <c r="M49" s="115">
        <f t="shared" si="26"/>
        <v>33264</v>
      </c>
      <c r="N49" s="116">
        <v>0</v>
      </c>
      <c r="O49" s="115">
        <f t="shared" si="33"/>
        <v>0</v>
      </c>
      <c r="P49" s="117">
        <v>0</v>
      </c>
      <c r="Q49" s="118">
        <f>P49*Q7</f>
        <v>0</v>
      </c>
      <c r="R49" s="116">
        <v>40</v>
      </c>
      <c r="S49" s="115">
        <f t="shared" si="34"/>
        <v>12080</v>
      </c>
      <c r="T49" s="119">
        <v>0</v>
      </c>
      <c r="U49" s="115">
        <f t="shared" si="35"/>
        <v>0</v>
      </c>
      <c r="V49" s="115">
        <v>0</v>
      </c>
      <c r="W49" s="115">
        <f t="shared" si="27"/>
        <v>0</v>
      </c>
      <c r="X49" s="115">
        <v>0</v>
      </c>
      <c r="Y49" s="115"/>
      <c r="Z49" s="115"/>
      <c r="AA49" s="115"/>
      <c r="AB49" s="115"/>
      <c r="AC49" s="110">
        <f t="shared" si="36"/>
        <v>314484</v>
      </c>
      <c r="AD49" s="120">
        <v>243700</v>
      </c>
      <c r="AE49" s="121">
        <f t="shared" si="39"/>
        <v>70784</v>
      </c>
      <c r="AF49" s="122">
        <f t="shared" si="4"/>
        <v>314.5</v>
      </c>
      <c r="AG49" s="123">
        <f t="shared" si="40"/>
        <v>243.7</v>
      </c>
      <c r="AH49" s="123">
        <f t="shared" si="41"/>
        <v>70.800000000000011</v>
      </c>
      <c r="AI49" s="123">
        <v>313989</v>
      </c>
      <c r="AJ49" s="124">
        <f t="shared" si="42"/>
        <v>-495</v>
      </c>
      <c r="AK49" s="108">
        <f t="shared" si="37"/>
        <v>269140</v>
      </c>
      <c r="AL49" s="108">
        <v>184466</v>
      </c>
      <c r="AM49" s="37">
        <f t="shared" si="15"/>
        <v>84674</v>
      </c>
      <c r="AQ49" s="108">
        <f t="shared" si="38"/>
        <v>0</v>
      </c>
      <c r="AR49" s="108">
        <v>0</v>
      </c>
      <c r="AS49" s="108">
        <f t="shared" si="16"/>
        <v>0</v>
      </c>
    </row>
    <row r="50" spans="1:45">
      <c r="A50" s="106"/>
      <c r="B50" s="31">
        <v>5310</v>
      </c>
      <c r="C50" s="113" t="s">
        <v>41</v>
      </c>
      <c r="D50" s="114">
        <v>318</v>
      </c>
      <c r="E50" s="115">
        <f t="shared" si="7"/>
        <v>102078</v>
      </c>
      <c r="F50" s="114">
        <v>57</v>
      </c>
      <c r="G50" s="115">
        <f t="shared" si="8"/>
        <v>18924</v>
      </c>
      <c r="H50" s="114">
        <v>0</v>
      </c>
      <c r="I50" s="115">
        <f t="shared" si="9"/>
        <v>0</v>
      </c>
      <c r="J50" s="114">
        <v>1175</v>
      </c>
      <c r="K50" s="115">
        <f t="shared" si="10"/>
        <v>68150</v>
      </c>
      <c r="L50" s="114">
        <v>0</v>
      </c>
      <c r="M50" s="115">
        <f t="shared" si="26"/>
        <v>0</v>
      </c>
      <c r="N50" s="116">
        <v>0</v>
      </c>
      <c r="O50" s="115">
        <f t="shared" si="33"/>
        <v>0</v>
      </c>
      <c r="P50" s="117">
        <v>0</v>
      </c>
      <c r="Q50" s="118">
        <f>P50*Q7</f>
        <v>0</v>
      </c>
      <c r="R50" s="116">
        <v>0</v>
      </c>
      <c r="S50" s="115">
        <f t="shared" si="34"/>
        <v>0</v>
      </c>
      <c r="T50" s="119">
        <v>2</v>
      </c>
      <c r="U50" s="115">
        <f t="shared" si="35"/>
        <v>27046</v>
      </c>
      <c r="V50" s="115">
        <v>0</v>
      </c>
      <c r="W50" s="115">
        <f t="shared" si="27"/>
        <v>0</v>
      </c>
      <c r="X50" s="115">
        <v>0</v>
      </c>
      <c r="Y50" s="115"/>
      <c r="Z50" s="115"/>
      <c r="AA50" s="115"/>
      <c r="AB50" s="115"/>
      <c r="AC50" s="110">
        <f t="shared" si="36"/>
        <v>216198</v>
      </c>
      <c r="AD50" s="120">
        <v>163978</v>
      </c>
      <c r="AE50" s="121">
        <f t="shared" si="39"/>
        <v>52220</v>
      </c>
      <c r="AF50" s="122">
        <f t="shared" si="4"/>
        <v>216.2</v>
      </c>
      <c r="AG50" s="123">
        <f t="shared" si="40"/>
        <v>164</v>
      </c>
      <c r="AH50" s="123">
        <f t="shared" si="41"/>
        <v>52.199999999999989</v>
      </c>
      <c r="AI50" s="123">
        <v>218880</v>
      </c>
      <c r="AJ50" s="124">
        <f t="shared" si="42"/>
        <v>2682</v>
      </c>
      <c r="AK50" s="108">
        <f t="shared" si="37"/>
        <v>189152</v>
      </c>
      <c r="AL50" s="108">
        <v>125790</v>
      </c>
      <c r="AM50" s="37">
        <f t="shared" si="15"/>
        <v>63362</v>
      </c>
      <c r="AQ50" s="108">
        <f t="shared" si="38"/>
        <v>0</v>
      </c>
      <c r="AR50" s="108">
        <v>0</v>
      </c>
      <c r="AS50" s="108">
        <f t="shared" si="16"/>
        <v>0</v>
      </c>
    </row>
    <row r="51" spans="1:45">
      <c r="A51" s="106"/>
      <c r="B51" s="31">
        <v>5311</v>
      </c>
      <c r="C51" s="113" t="s">
        <v>42</v>
      </c>
      <c r="D51" s="114">
        <v>512</v>
      </c>
      <c r="E51" s="115">
        <f t="shared" si="7"/>
        <v>164352</v>
      </c>
      <c r="F51" s="114">
        <v>0</v>
      </c>
      <c r="G51" s="115">
        <f t="shared" si="8"/>
        <v>0</v>
      </c>
      <c r="H51" s="114">
        <v>50</v>
      </c>
      <c r="I51" s="115">
        <f t="shared" si="9"/>
        <v>2850</v>
      </c>
      <c r="J51" s="114">
        <v>1989</v>
      </c>
      <c r="K51" s="115">
        <f t="shared" si="10"/>
        <v>115362</v>
      </c>
      <c r="L51" s="114">
        <v>49</v>
      </c>
      <c r="M51" s="115">
        <f t="shared" si="26"/>
        <v>135828</v>
      </c>
      <c r="N51" s="116">
        <v>0</v>
      </c>
      <c r="O51" s="115">
        <f t="shared" si="33"/>
        <v>0</v>
      </c>
      <c r="P51" s="117">
        <v>0</v>
      </c>
      <c r="Q51" s="118">
        <f>P51*Q7</f>
        <v>0</v>
      </c>
      <c r="R51" s="116">
        <v>60</v>
      </c>
      <c r="S51" s="115">
        <f t="shared" si="34"/>
        <v>18120</v>
      </c>
      <c r="T51" s="119">
        <v>2</v>
      </c>
      <c r="U51" s="115">
        <f t="shared" si="35"/>
        <v>27046</v>
      </c>
      <c r="V51" s="115">
        <v>0</v>
      </c>
      <c r="W51" s="115">
        <f t="shared" si="27"/>
        <v>0</v>
      </c>
      <c r="X51" s="115">
        <v>0</v>
      </c>
      <c r="Y51" s="115"/>
      <c r="Z51" s="115"/>
      <c r="AA51" s="115"/>
      <c r="AB51" s="115"/>
      <c r="AC51" s="110">
        <f t="shared" si="36"/>
        <v>463558</v>
      </c>
      <c r="AD51" s="120">
        <v>365573</v>
      </c>
      <c r="AE51" s="121">
        <f t="shared" si="39"/>
        <v>97985</v>
      </c>
      <c r="AF51" s="122">
        <f t="shared" si="4"/>
        <v>463.6</v>
      </c>
      <c r="AG51" s="123">
        <f t="shared" si="40"/>
        <v>365.6</v>
      </c>
      <c r="AH51" s="123">
        <f t="shared" si="41"/>
        <v>98</v>
      </c>
      <c r="AI51" s="123">
        <v>467980</v>
      </c>
      <c r="AJ51" s="124">
        <f t="shared" si="42"/>
        <v>4422</v>
      </c>
      <c r="AK51" s="108">
        <f t="shared" si="37"/>
        <v>282564</v>
      </c>
      <c r="AL51" s="108">
        <v>190498</v>
      </c>
      <c r="AM51" s="37">
        <f t="shared" si="15"/>
        <v>92066</v>
      </c>
      <c r="AQ51" s="108">
        <f t="shared" si="38"/>
        <v>0</v>
      </c>
      <c r="AR51" s="108">
        <v>0</v>
      </c>
      <c r="AS51" s="108">
        <f t="shared" si="16"/>
        <v>0</v>
      </c>
    </row>
    <row r="52" spans="1:45">
      <c r="A52" s="125"/>
      <c r="B52" s="31">
        <v>5312</v>
      </c>
      <c r="C52" s="113" t="s">
        <v>43</v>
      </c>
      <c r="D52" s="114">
        <v>195</v>
      </c>
      <c r="E52" s="115">
        <f t="shared" si="7"/>
        <v>62595</v>
      </c>
      <c r="F52" s="114">
        <v>0</v>
      </c>
      <c r="G52" s="115">
        <f t="shared" si="8"/>
        <v>0</v>
      </c>
      <c r="H52" s="114">
        <v>42</v>
      </c>
      <c r="I52" s="115">
        <f t="shared" si="9"/>
        <v>2394</v>
      </c>
      <c r="J52" s="114">
        <v>849</v>
      </c>
      <c r="K52" s="115">
        <f t="shared" si="10"/>
        <v>49242</v>
      </c>
      <c r="L52" s="114">
        <v>31</v>
      </c>
      <c r="M52" s="115">
        <f t="shared" si="26"/>
        <v>85932</v>
      </c>
      <c r="N52" s="116">
        <v>0</v>
      </c>
      <c r="O52" s="115">
        <f t="shared" si="33"/>
        <v>0</v>
      </c>
      <c r="P52" s="117">
        <v>0</v>
      </c>
      <c r="Q52" s="118">
        <f>P52*Q7</f>
        <v>0</v>
      </c>
      <c r="R52" s="116">
        <v>50</v>
      </c>
      <c r="S52" s="115">
        <f t="shared" si="34"/>
        <v>15100</v>
      </c>
      <c r="T52" s="119">
        <v>0</v>
      </c>
      <c r="U52" s="115">
        <f t="shared" si="35"/>
        <v>0</v>
      </c>
      <c r="V52" s="115">
        <v>0</v>
      </c>
      <c r="W52" s="115">
        <f t="shared" si="27"/>
        <v>0</v>
      </c>
      <c r="X52" s="115">
        <v>0</v>
      </c>
      <c r="Y52" s="115"/>
      <c r="Z52" s="115"/>
      <c r="AA52" s="115"/>
      <c r="AB52" s="115"/>
      <c r="AC52" s="110">
        <f t="shared" si="36"/>
        <v>215263</v>
      </c>
      <c r="AD52" s="120">
        <v>156724</v>
      </c>
      <c r="AE52" s="121">
        <f t="shared" si="39"/>
        <v>58539</v>
      </c>
      <c r="AF52" s="122">
        <f t="shared" si="4"/>
        <v>215.3</v>
      </c>
      <c r="AG52" s="123">
        <f t="shared" si="40"/>
        <v>156.69999999999999</v>
      </c>
      <c r="AH52" s="123">
        <f t="shared" si="41"/>
        <v>58.600000000000023</v>
      </c>
      <c r="AI52" s="123">
        <v>216713</v>
      </c>
      <c r="AJ52" s="124">
        <f t="shared" si="42"/>
        <v>1450</v>
      </c>
      <c r="AK52" s="108">
        <f t="shared" si="37"/>
        <v>114231</v>
      </c>
      <c r="AL52" s="108">
        <v>72192</v>
      </c>
      <c r="AM52" s="37">
        <f t="shared" si="15"/>
        <v>42039</v>
      </c>
      <c r="AQ52" s="108">
        <f t="shared" si="38"/>
        <v>0</v>
      </c>
      <c r="AR52" s="108">
        <v>0</v>
      </c>
      <c r="AS52" s="108">
        <f t="shared" si="16"/>
        <v>0</v>
      </c>
    </row>
    <row r="53" spans="1:45">
      <c r="A53" s="125">
        <f>SUM(A41:A52)</f>
        <v>0</v>
      </c>
      <c r="B53" s="31">
        <v>5398</v>
      </c>
      <c r="C53" s="113"/>
      <c r="D53" s="126">
        <f t="shared" ref="D53:AC53" si="43">SUM(D41:D52)</f>
        <v>13886</v>
      </c>
      <c r="E53" s="126">
        <f t="shared" si="43"/>
        <v>4457406</v>
      </c>
      <c r="F53" s="126">
        <f t="shared" si="43"/>
        <v>231</v>
      </c>
      <c r="G53" s="126">
        <f t="shared" si="43"/>
        <v>76692</v>
      </c>
      <c r="H53" s="126">
        <f t="shared" si="43"/>
        <v>532</v>
      </c>
      <c r="I53" s="126">
        <f t="shared" si="43"/>
        <v>30324</v>
      </c>
      <c r="J53" s="126">
        <f t="shared" si="43"/>
        <v>47440</v>
      </c>
      <c r="K53" s="126">
        <f t="shared" si="43"/>
        <v>2752985</v>
      </c>
      <c r="L53" s="126">
        <f t="shared" si="43"/>
        <v>932</v>
      </c>
      <c r="M53" s="126">
        <f t="shared" si="43"/>
        <v>2583504</v>
      </c>
      <c r="N53" s="126">
        <f t="shared" si="43"/>
        <v>1540</v>
      </c>
      <c r="O53" s="126">
        <f t="shared" si="43"/>
        <v>12170620</v>
      </c>
      <c r="P53" s="127">
        <f t="shared" si="43"/>
        <v>1540</v>
      </c>
      <c r="Q53" s="127">
        <f>Q40+Q41+Q42+Q43+Q44+Q45+Q46+Q47+Q48+Q49+Q50+Q51+Q52</f>
        <v>1732500</v>
      </c>
      <c r="R53" s="126">
        <f t="shared" si="43"/>
        <v>2715</v>
      </c>
      <c r="S53" s="126">
        <f t="shared" si="43"/>
        <v>819930</v>
      </c>
      <c r="T53" s="126">
        <f t="shared" si="43"/>
        <v>15</v>
      </c>
      <c r="U53" s="126">
        <f t="shared" si="43"/>
        <v>202845</v>
      </c>
      <c r="V53" s="126">
        <f t="shared" si="43"/>
        <v>17</v>
      </c>
      <c r="W53" s="126">
        <f t="shared" si="43"/>
        <v>317237</v>
      </c>
      <c r="X53" s="126">
        <f t="shared" si="43"/>
        <v>10000</v>
      </c>
      <c r="Y53" s="126">
        <f t="shared" si="43"/>
        <v>15</v>
      </c>
      <c r="Z53" s="126">
        <f t="shared" si="43"/>
        <v>63000</v>
      </c>
      <c r="AA53" s="126">
        <f t="shared" si="43"/>
        <v>38</v>
      </c>
      <c r="AB53" s="126">
        <f t="shared" si="43"/>
        <v>462840</v>
      </c>
      <c r="AC53" s="126">
        <f t="shared" si="43"/>
        <v>25679883</v>
      </c>
      <c r="AD53" s="126">
        <f>AD41+AD42+AD43+AD44+AD45+AD46+AD47+AD48+AD49+AD50+AD51+AD52</f>
        <v>20621824</v>
      </c>
      <c r="AE53" s="128">
        <f>AE41+AE42+AE43+AE44+AE45+AE46+AE47+AE48+AE49+AE50+AE51+AE52</f>
        <v>5058059</v>
      </c>
      <c r="AF53" s="129">
        <f t="shared" si="4"/>
        <v>25679.9</v>
      </c>
      <c r="AG53" s="130">
        <f>AG41+AG42+AG43+AG44+AG45+AG46+AG47+AG48+AG49+AG50+AG51+AG52</f>
        <v>20621.8</v>
      </c>
      <c r="AH53" s="130">
        <f>AH41+AH42+AH43+AH44+AH45+AH46+AH47+AH48+AH49+AH50+AH51+AH52</f>
        <v>5058.2999999999993</v>
      </c>
      <c r="AI53" s="131">
        <f>SUM(AI41:AI52)</f>
        <v>26329649</v>
      </c>
      <c r="AJ53" s="132">
        <f>SUM(AJ41:AJ52)</f>
        <v>649766</v>
      </c>
      <c r="AK53" s="126">
        <f>SUM(AK41:AK52)</f>
        <v>7317407</v>
      </c>
      <c r="AL53" s="126">
        <f>SUM(AL41:AL52)</f>
        <v>4823710</v>
      </c>
      <c r="AM53" s="128">
        <f>SUM(AM41:AM52)</f>
        <v>2493697</v>
      </c>
      <c r="AQ53" s="126">
        <f>SUM(AQ41:AQ52)</f>
        <v>12170620</v>
      </c>
      <c r="AR53" s="126">
        <f>SUM(AR41:AR52)</f>
        <v>9196185</v>
      </c>
      <c r="AS53" s="126">
        <f>SUM(AS41:AS52)</f>
        <v>2974435</v>
      </c>
    </row>
    <row r="54" spans="1:45">
      <c r="A54" s="106"/>
      <c r="B54" s="31">
        <v>5399</v>
      </c>
      <c r="C54" s="113" t="s">
        <v>44</v>
      </c>
      <c r="D54" s="114">
        <v>0</v>
      </c>
      <c r="E54" s="115">
        <f t="shared" si="7"/>
        <v>0</v>
      </c>
      <c r="F54" s="114">
        <v>0</v>
      </c>
      <c r="G54" s="115">
        <f t="shared" si="8"/>
        <v>0</v>
      </c>
      <c r="H54" s="133">
        <v>0</v>
      </c>
      <c r="I54" s="115">
        <f t="shared" si="9"/>
        <v>0</v>
      </c>
      <c r="J54" s="114">
        <v>0</v>
      </c>
      <c r="K54" s="115">
        <f t="shared" si="10"/>
        <v>0</v>
      </c>
      <c r="L54" s="114">
        <v>0</v>
      </c>
      <c r="M54" s="115">
        <f t="shared" si="26"/>
        <v>0</v>
      </c>
      <c r="N54" s="116">
        <v>0</v>
      </c>
      <c r="O54" s="115">
        <f t="shared" ref="O54:O64" si="44">ROUND(N54*O$7,0)</f>
        <v>0</v>
      </c>
      <c r="P54" s="117"/>
      <c r="Q54" s="118">
        <f>P54*Q7</f>
        <v>0</v>
      </c>
      <c r="R54" s="116"/>
      <c r="S54" s="115">
        <f t="shared" ref="S54:S64" si="45">ROUND(R54*S$7,0)</f>
        <v>0</v>
      </c>
      <c r="T54" s="119">
        <v>0</v>
      </c>
      <c r="U54" s="115">
        <f t="shared" ref="U54:U64" si="46">ROUND(T54*U$7,0)</f>
        <v>0</v>
      </c>
      <c r="V54" s="115">
        <v>0</v>
      </c>
      <c r="W54" s="115">
        <f t="shared" si="27"/>
        <v>0</v>
      </c>
      <c r="X54" s="115">
        <v>0</v>
      </c>
      <c r="Y54" s="115"/>
      <c r="Z54" s="115"/>
      <c r="AA54" s="115"/>
      <c r="AB54" s="115"/>
      <c r="AC54" s="110">
        <f t="shared" ref="AC54:AC64" si="47">+E54+G54+I54+K54+M54+W54+X54+O54+S54+U54+Z54+AB54+Q54</f>
        <v>0</v>
      </c>
      <c r="AD54" s="120"/>
      <c r="AE54" s="121"/>
      <c r="AF54" s="122">
        <f t="shared" si="4"/>
        <v>0</v>
      </c>
      <c r="AG54" s="123"/>
      <c r="AH54" s="123">
        <f t="shared" si="23"/>
        <v>0</v>
      </c>
      <c r="AI54" s="134">
        <v>0</v>
      </c>
      <c r="AJ54" s="135">
        <v>0</v>
      </c>
      <c r="AK54" s="108">
        <f t="shared" ref="AK54:AK64" si="48">+E54+G54+I54+K54</f>
        <v>0</v>
      </c>
      <c r="AL54" s="108">
        <v>0</v>
      </c>
      <c r="AM54" s="37">
        <f t="shared" si="15"/>
        <v>0</v>
      </c>
      <c r="AQ54" s="108">
        <f t="shared" ref="AQ54:AQ64" si="49">+O54</f>
        <v>0</v>
      </c>
      <c r="AR54" s="108">
        <v>0</v>
      </c>
      <c r="AS54" s="108">
        <f t="shared" si="16"/>
        <v>0</v>
      </c>
    </row>
    <row r="55" spans="1:45">
      <c r="A55" s="106"/>
      <c r="B55" s="31">
        <v>5401</v>
      </c>
      <c r="C55" s="113" t="s">
        <v>45</v>
      </c>
      <c r="D55" s="114">
        <v>2604</v>
      </c>
      <c r="E55" s="115">
        <f t="shared" si="7"/>
        <v>835884</v>
      </c>
      <c r="F55" s="114">
        <v>0</v>
      </c>
      <c r="G55" s="115">
        <f t="shared" si="8"/>
        <v>0</v>
      </c>
      <c r="H55" s="114">
        <v>129</v>
      </c>
      <c r="I55" s="115">
        <f t="shared" si="9"/>
        <v>7353</v>
      </c>
      <c r="J55" s="114">
        <v>8573</v>
      </c>
      <c r="K55" s="115">
        <f t="shared" si="10"/>
        <v>497234</v>
      </c>
      <c r="L55" s="114">
        <v>78</v>
      </c>
      <c r="M55" s="115">
        <f t="shared" si="26"/>
        <v>216216</v>
      </c>
      <c r="N55" s="116">
        <v>500</v>
      </c>
      <c r="O55" s="115">
        <f t="shared" si="44"/>
        <v>3951500</v>
      </c>
      <c r="P55" s="117">
        <v>500</v>
      </c>
      <c r="Q55" s="118">
        <f>P55*Q7</f>
        <v>562500</v>
      </c>
      <c r="R55" s="116">
        <v>330</v>
      </c>
      <c r="S55" s="115">
        <f t="shared" si="45"/>
        <v>99660</v>
      </c>
      <c r="T55" s="119">
        <v>2</v>
      </c>
      <c r="U55" s="115">
        <f t="shared" si="46"/>
        <v>27046</v>
      </c>
      <c r="V55" s="115">
        <v>7</v>
      </c>
      <c r="W55" s="115">
        <f t="shared" si="27"/>
        <v>130627</v>
      </c>
      <c r="X55" s="115">
        <v>10000</v>
      </c>
      <c r="Y55" s="115"/>
      <c r="Z55" s="115"/>
      <c r="AA55" s="115"/>
      <c r="AB55" s="115"/>
      <c r="AC55" s="110">
        <f t="shared" si="47"/>
        <v>6338020</v>
      </c>
      <c r="AD55" s="120">
        <v>5192506</v>
      </c>
      <c r="AE55" s="121">
        <f t="shared" ref="AE55:AE64" si="50">AC55-AD55</f>
        <v>1145514</v>
      </c>
      <c r="AF55" s="122">
        <f t="shared" si="4"/>
        <v>6338</v>
      </c>
      <c r="AG55" s="123">
        <f t="shared" ref="AG55:AG64" si="51">ROUND(AD55/1000,1)</f>
        <v>5192.5</v>
      </c>
      <c r="AH55" s="123">
        <f t="shared" ref="AH55:AH64" si="52">AF55-AG55</f>
        <v>1145.5</v>
      </c>
      <c r="AI55" s="123">
        <v>6505613</v>
      </c>
      <c r="AJ55" s="124">
        <f t="shared" ref="AJ55:AJ64" si="53">AI55-AC55</f>
        <v>167593</v>
      </c>
      <c r="AK55" s="108">
        <f t="shared" si="48"/>
        <v>1340471</v>
      </c>
      <c r="AL55" s="108">
        <v>894212</v>
      </c>
      <c r="AM55" s="37">
        <f t="shared" si="15"/>
        <v>446259</v>
      </c>
      <c r="AQ55" s="108">
        <f t="shared" si="49"/>
        <v>3951500</v>
      </c>
      <c r="AR55" s="108">
        <v>2995500</v>
      </c>
      <c r="AS55" s="108">
        <f t="shared" si="16"/>
        <v>956000</v>
      </c>
    </row>
    <row r="56" spans="1:45">
      <c r="A56" s="106"/>
      <c r="B56" s="31">
        <v>5402</v>
      </c>
      <c r="C56" s="113" t="s">
        <v>46</v>
      </c>
      <c r="D56" s="114">
        <v>1106</v>
      </c>
      <c r="E56" s="115">
        <f t="shared" si="7"/>
        <v>355026</v>
      </c>
      <c r="F56" s="114">
        <v>0</v>
      </c>
      <c r="G56" s="115">
        <f t="shared" si="8"/>
        <v>0</v>
      </c>
      <c r="H56" s="114">
        <v>55</v>
      </c>
      <c r="I56" s="115">
        <f t="shared" si="9"/>
        <v>3135</v>
      </c>
      <c r="J56" s="114">
        <v>3611</v>
      </c>
      <c r="K56" s="115">
        <f t="shared" si="10"/>
        <v>209438</v>
      </c>
      <c r="L56" s="114">
        <v>39</v>
      </c>
      <c r="M56" s="115">
        <f t="shared" si="26"/>
        <v>108108</v>
      </c>
      <c r="N56" s="116">
        <v>150</v>
      </c>
      <c r="O56" s="115">
        <f t="shared" si="44"/>
        <v>1185450</v>
      </c>
      <c r="P56" s="117">
        <v>150</v>
      </c>
      <c r="Q56" s="118">
        <f>P56*Q7</f>
        <v>168750</v>
      </c>
      <c r="R56" s="116">
        <v>100</v>
      </c>
      <c r="S56" s="115">
        <f t="shared" si="45"/>
        <v>30200</v>
      </c>
      <c r="T56" s="119">
        <v>0</v>
      </c>
      <c r="U56" s="115">
        <f t="shared" si="46"/>
        <v>0</v>
      </c>
      <c r="V56" s="115">
        <v>0</v>
      </c>
      <c r="W56" s="115">
        <f t="shared" si="27"/>
        <v>0</v>
      </c>
      <c r="X56" s="115">
        <v>0</v>
      </c>
      <c r="Y56" s="115"/>
      <c r="Z56" s="115"/>
      <c r="AA56" s="115"/>
      <c r="AB56" s="115"/>
      <c r="AC56" s="110">
        <f t="shared" si="47"/>
        <v>2060107</v>
      </c>
      <c r="AD56" s="120">
        <v>1684670</v>
      </c>
      <c r="AE56" s="121">
        <f t="shared" si="50"/>
        <v>375437</v>
      </c>
      <c r="AF56" s="122">
        <f t="shared" si="4"/>
        <v>2060.1</v>
      </c>
      <c r="AG56" s="123">
        <f t="shared" si="51"/>
        <v>1684.7</v>
      </c>
      <c r="AH56" s="123">
        <f t="shared" si="52"/>
        <v>375.39999999999986</v>
      </c>
      <c r="AI56" s="123">
        <v>2114581</v>
      </c>
      <c r="AJ56" s="124">
        <f t="shared" si="53"/>
        <v>54474</v>
      </c>
      <c r="AK56" s="108">
        <f t="shared" si="48"/>
        <v>567599</v>
      </c>
      <c r="AL56" s="108">
        <v>391828</v>
      </c>
      <c r="AM56" s="37">
        <f t="shared" si="15"/>
        <v>175771</v>
      </c>
      <c r="AQ56" s="108">
        <f t="shared" si="49"/>
        <v>1185450</v>
      </c>
      <c r="AR56" s="108">
        <v>886668</v>
      </c>
      <c r="AS56" s="108">
        <f t="shared" si="16"/>
        <v>298782</v>
      </c>
    </row>
    <row r="57" spans="1:45">
      <c r="A57" s="106"/>
      <c r="B57" s="31">
        <v>5403</v>
      </c>
      <c r="C57" s="113" t="s">
        <v>47</v>
      </c>
      <c r="D57" s="114">
        <v>238</v>
      </c>
      <c r="E57" s="115">
        <f t="shared" si="7"/>
        <v>76398</v>
      </c>
      <c r="F57" s="114">
        <v>0</v>
      </c>
      <c r="G57" s="115">
        <f t="shared" si="8"/>
        <v>0</v>
      </c>
      <c r="H57" s="114">
        <v>0</v>
      </c>
      <c r="I57" s="115">
        <f t="shared" si="9"/>
        <v>0</v>
      </c>
      <c r="J57" s="114">
        <v>728</v>
      </c>
      <c r="K57" s="115">
        <f t="shared" si="10"/>
        <v>42224</v>
      </c>
      <c r="L57" s="114">
        <v>0</v>
      </c>
      <c r="M57" s="115">
        <f t="shared" si="26"/>
        <v>0</v>
      </c>
      <c r="N57" s="116">
        <v>40</v>
      </c>
      <c r="O57" s="115">
        <f t="shared" si="44"/>
        <v>316120</v>
      </c>
      <c r="P57" s="117">
        <v>40</v>
      </c>
      <c r="Q57" s="118">
        <f>P57*Q7</f>
        <v>45000</v>
      </c>
      <c r="R57" s="116">
        <v>30</v>
      </c>
      <c r="S57" s="115">
        <f t="shared" si="45"/>
        <v>9060</v>
      </c>
      <c r="T57" s="119">
        <v>3</v>
      </c>
      <c r="U57" s="115">
        <f t="shared" si="46"/>
        <v>40569</v>
      </c>
      <c r="V57" s="115">
        <v>0</v>
      </c>
      <c r="W57" s="115">
        <f t="shared" si="27"/>
        <v>0</v>
      </c>
      <c r="X57" s="115">
        <v>0</v>
      </c>
      <c r="Y57" s="115"/>
      <c r="Z57" s="115"/>
      <c r="AA57" s="115"/>
      <c r="AB57" s="115"/>
      <c r="AC57" s="110">
        <f t="shared" si="47"/>
        <v>529371</v>
      </c>
      <c r="AD57" s="120">
        <v>439495</v>
      </c>
      <c r="AE57" s="121">
        <f t="shared" si="50"/>
        <v>89876</v>
      </c>
      <c r="AF57" s="122">
        <f t="shared" si="4"/>
        <v>529.4</v>
      </c>
      <c r="AG57" s="123">
        <f t="shared" si="51"/>
        <v>439.5</v>
      </c>
      <c r="AH57" s="123">
        <f t="shared" si="52"/>
        <v>89.899999999999977</v>
      </c>
      <c r="AI57" s="123">
        <v>547664</v>
      </c>
      <c r="AJ57" s="124">
        <f t="shared" si="53"/>
        <v>18293</v>
      </c>
      <c r="AK57" s="108">
        <f t="shared" si="48"/>
        <v>118622</v>
      </c>
      <c r="AL57" s="108">
        <v>78678</v>
      </c>
      <c r="AM57" s="37">
        <f t="shared" si="15"/>
        <v>39944</v>
      </c>
      <c r="AQ57" s="108">
        <f t="shared" si="49"/>
        <v>316120</v>
      </c>
      <c r="AR57" s="108">
        <v>239640</v>
      </c>
      <c r="AS57" s="108">
        <f t="shared" si="16"/>
        <v>76480</v>
      </c>
    </row>
    <row r="58" spans="1:45">
      <c r="A58" s="106"/>
      <c r="B58" s="31">
        <v>5404</v>
      </c>
      <c r="C58" s="113" t="s">
        <v>48</v>
      </c>
      <c r="D58" s="114">
        <v>114</v>
      </c>
      <c r="E58" s="115">
        <f t="shared" si="7"/>
        <v>36594</v>
      </c>
      <c r="F58" s="114">
        <v>17</v>
      </c>
      <c r="G58" s="115">
        <f t="shared" si="8"/>
        <v>5644</v>
      </c>
      <c r="H58" s="114">
        <v>0</v>
      </c>
      <c r="I58" s="115">
        <f t="shared" si="9"/>
        <v>0</v>
      </c>
      <c r="J58" s="114">
        <v>298</v>
      </c>
      <c r="K58" s="115">
        <f t="shared" si="10"/>
        <v>18774</v>
      </c>
      <c r="L58" s="114">
        <v>0</v>
      </c>
      <c r="M58" s="115">
        <f t="shared" si="26"/>
        <v>0</v>
      </c>
      <c r="N58" s="116">
        <v>0</v>
      </c>
      <c r="O58" s="115">
        <f t="shared" si="44"/>
        <v>0</v>
      </c>
      <c r="P58" s="117">
        <v>0</v>
      </c>
      <c r="Q58" s="118">
        <f>P58*Q7</f>
        <v>0</v>
      </c>
      <c r="R58" s="116">
        <v>0</v>
      </c>
      <c r="S58" s="115">
        <f t="shared" si="45"/>
        <v>0</v>
      </c>
      <c r="T58" s="119">
        <v>3</v>
      </c>
      <c r="U58" s="115">
        <f t="shared" si="46"/>
        <v>40569</v>
      </c>
      <c r="V58" s="115">
        <v>0</v>
      </c>
      <c r="W58" s="115">
        <f t="shared" si="27"/>
        <v>0</v>
      </c>
      <c r="X58" s="115">
        <v>0</v>
      </c>
      <c r="Y58" s="115"/>
      <c r="Z58" s="115"/>
      <c r="AA58" s="115"/>
      <c r="AB58" s="115"/>
      <c r="AC58" s="110">
        <f t="shared" si="47"/>
        <v>101581</v>
      </c>
      <c r="AD58" s="120">
        <v>81243</v>
      </c>
      <c r="AE58" s="121">
        <f t="shared" si="50"/>
        <v>20338</v>
      </c>
      <c r="AF58" s="122">
        <f t="shared" si="4"/>
        <v>101.6</v>
      </c>
      <c r="AG58" s="123">
        <f t="shared" si="51"/>
        <v>81.2</v>
      </c>
      <c r="AH58" s="123">
        <f t="shared" si="52"/>
        <v>20.399999999999991</v>
      </c>
      <c r="AI58" s="123">
        <v>105604</v>
      </c>
      <c r="AJ58" s="124">
        <f t="shared" si="53"/>
        <v>4023</v>
      </c>
      <c r="AK58" s="108">
        <f t="shared" si="48"/>
        <v>61012</v>
      </c>
      <c r="AL58" s="108">
        <v>41538</v>
      </c>
      <c r="AM58" s="37">
        <f t="shared" si="15"/>
        <v>19474</v>
      </c>
      <c r="AQ58" s="108">
        <f t="shared" si="49"/>
        <v>0</v>
      </c>
      <c r="AR58" s="108">
        <v>0</v>
      </c>
      <c r="AS58" s="108">
        <f t="shared" si="16"/>
        <v>0</v>
      </c>
    </row>
    <row r="59" spans="1:45">
      <c r="A59" s="106"/>
      <c r="B59" s="31">
        <v>5405</v>
      </c>
      <c r="C59" s="113" t="s">
        <v>49</v>
      </c>
      <c r="D59" s="114">
        <v>325</v>
      </c>
      <c r="E59" s="115">
        <f t="shared" si="7"/>
        <v>104325</v>
      </c>
      <c r="F59" s="114">
        <v>0</v>
      </c>
      <c r="G59" s="115">
        <f t="shared" si="8"/>
        <v>0</v>
      </c>
      <c r="H59" s="114">
        <v>0</v>
      </c>
      <c r="I59" s="115">
        <f t="shared" si="9"/>
        <v>0</v>
      </c>
      <c r="J59" s="114">
        <v>657</v>
      </c>
      <c r="K59" s="115">
        <f t="shared" si="10"/>
        <v>38106</v>
      </c>
      <c r="L59" s="114">
        <v>0</v>
      </c>
      <c r="M59" s="115">
        <f t="shared" si="26"/>
        <v>0</v>
      </c>
      <c r="N59" s="116">
        <v>40</v>
      </c>
      <c r="O59" s="115">
        <f t="shared" si="44"/>
        <v>316120</v>
      </c>
      <c r="P59" s="117">
        <v>40</v>
      </c>
      <c r="Q59" s="118">
        <f>P59*Q7</f>
        <v>45000</v>
      </c>
      <c r="R59" s="116">
        <v>30</v>
      </c>
      <c r="S59" s="115">
        <f t="shared" si="45"/>
        <v>9060</v>
      </c>
      <c r="T59" s="119">
        <v>1</v>
      </c>
      <c r="U59" s="115">
        <f t="shared" si="46"/>
        <v>13523</v>
      </c>
      <c r="V59" s="115">
        <v>0</v>
      </c>
      <c r="W59" s="115">
        <f t="shared" si="27"/>
        <v>0</v>
      </c>
      <c r="X59" s="115">
        <v>0</v>
      </c>
      <c r="Y59" s="115"/>
      <c r="Z59" s="115"/>
      <c r="AA59" s="115"/>
      <c r="AB59" s="115"/>
      <c r="AC59" s="110">
        <f t="shared" si="47"/>
        <v>526134</v>
      </c>
      <c r="AD59" s="120">
        <v>434159</v>
      </c>
      <c r="AE59" s="121">
        <f t="shared" si="50"/>
        <v>91975</v>
      </c>
      <c r="AF59" s="122">
        <f t="shared" si="4"/>
        <v>526.1</v>
      </c>
      <c r="AG59" s="123">
        <f t="shared" si="51"/>
        <v>434.2</v>
      </c>
      <c r="AH59" s="123">
        <f t="shared" si="52"/>
        <v>91.900000000000034</v>
      </c>
      <c r="AI59" s="123">
        <v>541745</v>
      </c>
      <c r="AJ59" s="124">
        <f t="shared" si="53"/>
        <v>15611</v>
      </c>
      <c r="AK59" s="108">
        <f t="shared" si="48"/>
        <v>142431</v>
      </c>
      <c r="AL59" s="108">
        <v>97350</v>
      </c>
      <c r="AM59" s="37">
        <f t="shared" si="15"/>
        <v>45081</v>
      </c>
      <c r="AQ59" s="108">
        <f t="shared" si="49"/>
        <v>316120</v>
      </c>
      <c r="AR59" s="108">
        <v>239640</v>
      </c>
      <c r="AS59" s="108">
        <f t="shared" si="16"/>
        <v>76480</v>
      </c>
    </row>
    <row r="60" spans="1:45">
      <c r="A60" s="106"/>
      <c r="B60" s="31">
        <v>5406</v>
      </c>
      <c r="C60" s="113" t="s">
        <v>50</v>
      </c>
      <c r="D60" s="114">
        <v>579</v>
      </c>
      <c r="E60" s="115">
        <f t="shared" si="7"/>
        <v>185859</v>
      </c>
      <c r="F60" s="114">
        <v>0</v>
      </c>
      <c r="G60" s="115">
        <f t="shared" si="8"/>
        <v>0</v>
      </c>
      <c r="H60" s="114">
        <v>13</v>
      </c>
      <c r="I60" s="115">
        <f t="shared" si="9"/>
        <v>741</v>
      </c>
      <c r="J60" s="114">
        <v>1482</v>
      </c>
      <c r="K60" s="115">
        <f t="shared" si="10"/>
        <v>85956</v>
      </c>
      <c r="L60" s="114">
        <v>0</v>
      </c>
      <c r="M60" s="115">
        <f t="shared" si="26"/>
        <v>0</v>
      </c>
      <c r="N60" s="116">
        <v>80</v>
      </c>
      <c r="O60" s="115">
        <f t="shared" si="44"/>
        <v>632240</v>
      </c>
      <c r="P60" s="117">
        <v>80</v>
      </c>
      <c r="Q60" s="118">
        <f>P60*Q7</f>
        <v>90000</v>
      </c>
      <c r="R60" s="116">
        <v>70</v>
      </c>
      <c r="S60" s="115">
        <f t="shared" si="45"/>
        <v>21140</v>
      </c>
      <c r="T60" s="119">
        <v>1</v>
      </c>
      <c r="U60" s="115">
        <f t="shared" si="46"/>
        <v>13523</v>
      </c>
      <c r="V60" s="115">
        <v>0</v>
      </c>
      <c r="W60" s="115">
        <f t="shared" si="27"/>
        <v>0</v>
      </c>
      <c r="X60" s="115">
        <v>0</v>
      </c>
      <c r="Y60" s="115"/>
      <c r="Z60" s="115"/>
      <c r="AA60" s="115"/>
      <c r="AB60" s="115"/>
      <c r="AC60" s="110">
        <f t="shared" si="47"/>
        <v>1029459</v>
      </c>
      <c r="AD60" s="120">
        <v>842760</v>
      </c>
      <c r="AE60" s="121">
        <f t="shared" si="50"/>
        <v>186699</v>
      </c>
      <c r="AF60" s="122">
        <f t="shared" si="4"/>
        <v>1029.5</v>
      </c>
      <c r="AG60" s="123">
        <f t="shared" si="51"/>
        <v>842.8</v>
      </c>
      <c r="AH60" s="123">
        <f t="shared" si="52"/>
        <v>186.70000000000005</v>
      </c>
      <c r="AI60" s="123">
        <v>1059630</v>
      </c>
      <c r="AJ60" s="124">
        <f t="shared" si="53"/>
        <v>30171</v>
      </c>
      <c r="AK60" s="108">
        <f t="shared" si="48"/>
        <v>272556</v>
      </c>
      <c r="AL60" s="108">
        <v>178272</v>
      </c>
      <c r="AM60" s="37">
        <f t="shared" si="15"/>
        <v>94284</v>
      </c>
      <c r="AQ60" s="108">
        <f t="shared" si="49"/>
        <v>632240</v>
      </c>
      <c r="AR60" s="108">
        <v>479280</v>
      </c>
      <c r="AS60" s="108">
        <f t="shared" si="16"/>
        <v>152960</v>
      </c>
    </row>
    <row r="61" spans="1:45">
      <c r="A61" s="106"/>
      <c r="B61" s="31">
        <v>5407</v>
      </c>
      <c r="C61" s="113" t="s">
        <v>51</v>
      </c>
      <c r="D61" s="114">
        <v>246</v>
      </c>
      <c r="E61" s="115">
        <f t="shared" si="7"/>
        <v>78966</v>
      </c>
      <c r="F61" s="114">
        <v>0</v>
      </c>
      <c r="G61" s="115">
        <f t="shared" si="8"/>
        <v>0</v>
      </c>
      <c r="H61" s="114">
        <v>37</v>
      </c>
      <c r="I61" s="115">
        <f t="shared" si="9"/>
        <v>2109</v>
      </c>
      <c r="J61" s="114">
        <v>914</v>
      </c>
      <c r="K61" s="115">
        <f t="shared" si="10"/>
        <v>53012</v>
      </c>
      <c r="L61" s="114">
        <v>0</v>
      </c>
      <c r="M61" s="115">
        <f t="shared" si="26"/>
        <v>0</v>
      </c>
      <c r="N61" s="116">
        <v>0</v>
      </c>
      <c r="O61" s="115">
        <f t="shared" si="44"/>
        <v>0</v>
      </c>
      <c r="P61" s="117">
        <v>0</v>
      </c>
      <c r="Q61" s="118">
        <f>P61*Q7</f>
        <v>0</v>
      </c>
      <c r="R61" s="116">
        <v>0</v>
      </c>
      <c r="S61" s="115">
        <f t="shared" si="45"/>
        <v>0</v>
      </c>
      <c r="T61" s="119">
        <v>1</v>
      </c>
      <c r="U61" s="115">
        <f t="shared" si="46"/>
        <v>13523</v>
      </c>
      <c r="V61" s="115">
        <v>0</v>
      </c>
      <c r="W61" s="115">
        <f t="shared" si="27"/>
        <v>0</v>
      </c>
      <c r="X61" s="115">
        <v>0</v>
      </c>
      <c r="Y61" s="115"/>
      <c r="Z61" s="115"/>
      <c r="AA61" s="115"/>
      <c r="AB61" s="115"/>
      <c r="AC61" s="110">
        <f t="shared" si="47"/>
        <v>147610</v>
      </c>
      <c r="AD61" s="120">
        <v>111780</v>
      </c>
      <c r="AE61" s="121">
        <f t="shared" si="50"/>
        <v>35830</v>
      </c>
      <c r="AF61" s="122">
        <f t="shared" si="4"/>
        <v>147.6</v>
      </c>
      <c r="AG61" s="123">
        <f t="shared" si="51"/>
        <v>111.8</v>
      </c>
      <c r="AH61" s="123">
        <f t="shared" si="52"/>
        <v>35.799999999999997</v>
      </c>
      <c r="AI61" s="123">
        <v>148951</v>
      </c>
      <c r="AJ61" s="124">
        <f t="shared" si="53"/>
        <v>1341</v>
      </c>
      <c r="AK61" s="108">
        <f t="shared" si="48"/>
        <v>134087</v>
      </c>
      <c r="AL61" s="108">
        <v>88456</v>
      </c>
      <c r="AM61" s="37">
        <f t="shared" si="15"/>
        <v>45631</v>
      </c>
      <c r="AQ61" s="108">
        <f t="shared" si="49"/>
        <v>0</v>
      </c>
      <c r="AR61" s="108">
        <v>0</v>
      </c>
      <c r="AS61" s="108">
        <f t="shared" si="16"/>
        <v>0</v>
      </c>
    </row>
    <row r="62" spans="1:45">
      <c r="A62" s="106"/>
      <c r="B62" s="31">
        <v>5408</v>
      </c>
      <c r="C62" s="113" t="s">
        <v>52</v>
      </c>
      <c r="D62" s="114">
        <v>694</v>
      </c>
      <c r="E62" s="115">
        <f t="shared" si="7"/>
        <v>222774</v>
      </c>
      <c r="F62" s="114">
        <v>0</v>
      </c>
      <c r="G62" s="115">
        <f t="shared" si="8"/>
        <v>0</v>
      </c>
      <c r="H62" s="114">
        <v>40</v>
      </c>
      <c r="I62" s="115">
        <f t="shared" si="9"/>
        <v>2280</v>
      </c>
      <c r="J62" s="114">
        <v>2484</v>
      </c>
      <c r="K62" s="115">
        <f t="shared" si="10"/>
        <v>144072</v>
      </c>
      <c r="L62" s="114">
        <v>103</v>
      </c>
      <c r="M62" s="115">
        <f t="shared" si="26"/>
        <v>285516</v>
      </c>
      <c r="N62" s="116">
        <v>0</v>
      </c>
      <c r="O62" s="115">
        <f t="shared" si="44"/>
        <v>0</v>
      </c>
      <c r="P62" s="117">
        <v>0</v>
      </c>
      <c r="Q62" s="118">
        <f>P62*Q7</f>
        <v>0</v>
      </c>
      <c r="R62" s="116">
        <v>110</v>
      </c>
      <c r="S62" s="115">
        <f t="shared" si="45"/>
        <v>33220</v>
      </c>
      <c r="T62" s="119">
        <v>1</v>
      </c>
      <c r="U62" s="115">
        <f t="shared" si="46"/>
        <v>13523</v>
      </c>
      <c r="V62" s="115">
        <v>0</v>
      </c>
      <c r="W62" s="115">
        <f t="shared" si="27"/>
        <v>0</v>
      </c>
      <c r="X62" s="115">
        <v>0</v>
      </c>
      <c r="Y62" s="115"/>
      <c r="Z62" s="115"/>
      <c r="AA62" s="115"/>
      <c r="AB62" s="115"/>
      <c r="AC62" s="110">
        <f t="shared" si="47"/>
        <v>701385</v>
      </c>
      <c r="AD62" s="120">
        <v>525866</v>
      </c>
      <c r="AE62" s="121">
        <f t="shared" si="50"/>
        <v>175519</v>
      </c>
      <c r="AF62" s="122">
        <f t="shared" si="4"/>
        <v>701.4</v>
      </c>
      <c r="AG62" s="123">
        <f t="shared" si="51"/>
        <v>525.9</v>
      </c>
      <c r="AH62" s="123">
        <f t="shared" si="52"/>
        <v>175.5</v>
      </c>
      <c r="AI62" s="123">
        <v>705916</v>
      </c>
      <c r="AJ62" s="124">
        <f t="shared" si="53"/>
        <v>4531</v>
      </c>
      <c r="AK62" s="108">
        <f t="shared" si="48"/>
        <v>369126</v>
      </c>
      <c r="AL62" s="108">
        <v>247650</v>
      </c>
      <c r="AM62" s="37">
        <f t="shared" si="15"/>
        <v>121476</v>
      </c>
      <c r="AQ62" s="108">
        <f t="shared" si="49"/>
        <v>0</v>
      </c>
      <c r="AR62" s="108">
        <v>0</v>
      </c>
      <c r="AS62" s="108">
        <f t="shared" si="16"/>
        <v>0</v>
      </c>
    </row>
    <row r="63" spans="1:45">
      <c r="A63" s="106"/>
      <c r="B63" s="31">
        <v>5409</v>
      </c>
      <c r="C63" s="113" t="s">
        <v>53</v>
      </c>
      <c r="D63" s="114">
        <v>330</v>
      </c>
      <c r="E63" s="115">
        <f t="shared" si="7"/>
        <v>105930</v>
      </c>
      <c r="F63" s="114">
        <v>0</v>
      </c>
      <c r="G63" s="115">
        <f t="shared" si="8"/>
        <v>0</v>
      </c>
      <c r="H63" s="114">
        <v>0</v>
      </c>
      <c r="I63" s="115">
        <f t="shared" si="9"/>
        <v>0</v>
      </c>
      <c r="J63" s="114">
        <v>1075</v>
      </c>
      <c r="K63" s="115">
        <f t="shared" si="10"/>
        <v>62350</v>
      </c>
      <c r="L63" s="114">
        <v>33</v>
      </c>
      <c r="M63" s="115">
        <f t="shared" si="26"/>
        <v>91476</v>
      </c>
      <c r="N63" s="116">
        <v>0</v>
      </c>
      <c r="O63" s="115">
        <f t="shared" si="44"/>
        <v>0</v>
      </c>
      <c r="P63" s="117">
        <v>0</v>
      </c>
      <c r="Q63" s="118">
        <f>P63*Q7</f>
        <v>0</v>
      </c>
      <c r="R63" s="116">
        <v>20</v>
      </c>
      <c r="S63" s="115">
        <f t="shared" si="45"/>
        <v>6040</v>
      </c>
      <c r="T63" s="119">
        <v>0</v>
      </c>
      <c r="U63" s="115">
        <f t="shared" si="46"/>
        <v>0</v>
      </c>
      <c r="V63" s="115">
        <v>0</v>
      </c>
      <c r="W63" s="115">
        <f t="shared" si="27"/>
        <v>0</v>
      </c>
      <c r="X63" s="115">
        <v>0</v>
      </c>
      <c r="Y63" s="115"/>
      <c r="Z63" s="115"/>
      <c r="AA63" s="115"/>
      <c r="AB63" s="115"/>
      <c r="AC63" s="110">
        <f t="shared" si="47"/>
        <v>265796</v>
      </c>
      <c r="AD63" s="120">
        <v>197309</v>
      </c>
      <c r="AE63" s="121">
        <f t="shared" si="50"/>
        <v>68487</v>
      </c>
      <c r="AF63" s="122">
        <f t="shared" si="4"/>
        <v>265.8</v>
      </c>
      <c r="AG63" s="123">
        <f t="shared" si="51"/>
        <v>197.3</v>
      </c>
      <c r="AH63" s="123">
        <f t="shared" si="52"/>
        <v>68.5</v>
      </c>
      <c r="AI63" s="123">
        <v>266376</v>
      </c>
      <c r="AJ63" s="124">
        <f t="shared" si="53"/>
        <v>580</v>
      </c>
      <c r="AK63" s="108">
        <f t="shared" si="48"/>
        <v>168280</v>
      </c>
      <c r="AL63" s="108">
        <v>118056</v>
      </c>
      <c r="AM63" s="37">
        <f t="shared" si="15"/>
        <v>50224</v>
      </c>
      <c r="AQ63" s="108">
        <f t="shared" si="49"/>
        <v>0</v>
      </c>
      <c r="AR63" s="108">
        <v>0</v>
      </c>
      <c r="AS63" s="108">
        <f t="shared" si="16"/>
        <v>0</v>
      </c>
    </row>
    <row r="64" spans="1:45">
      <c r="A64" s="137"/>
      <c r="B64" s="31">
        <v>5410</v>
      </c>
      <c r="C64" s="113" t="s">
        <v>54</v>
      </c>
      <c r="D64" s="114">
        <v>54</v>
      </c>
      <c r="E64" s="115">
        <f t="shared" si="7"/>
        <v>17334</v>
      </c>
      <c r="F64" s="114">
        <v>0</v>
      </c>
      <c r="G64" s="115">
        <f t="shared" si="8"/>
        <v>0</v>
      </c>
      <c r="H64" s="114">
        <v>0</v>
      </c>
      <c r="I64" s="115">
        <f t="shared" si="9"/>
        <v>0</v>
      </c>
      <c r="J64" s="114">
        <v>143</v>
      </c>
      <c r="K64" s="115">
        <f t="shared" si="10"/>
        <v>9009</v>
      </c>
      <c r="L64" s="114">
        <v>0</v>
      </c>
      <c r="M64" s="115">
        <f t="shared" si="26"/>
        <v>0</v>
      </c>
      <c r="N64" s="116">
        <v>16</v>
      </c>
      <c r="O64" s="115">
        <f t="shared" si="44"/>
        <v>126448</v>
      </c>
      <c r="P64" s="117">
        <v>16</v>
      </c>
      <c r="Q64" s="118">
        <f>P64*Q7</f>
        <v>18000</v>
      </c>
      <c r="R64" s="116">
        <v>0</v>
      </c>
      <c r="S64" s="115">
        <f t="shared" si="45"/>
        <v>0</v>
      </c>
      <c r="T64" s="119">
        <v>0</v>
      </c>
      <c r="U64" s="115">
        <f t="shared" si="46"/>
        <v>0</v>
      </c>
      <c r="V64" s="115">
        <v>0</v>
      </c>
      <c r="W64" s="115">
        <f t="shared" si="27"/>
        <v>0</v>
      </c>
      <c r="X64" s="115">
        <v>0</v>
      </c>
      <c r="Y64" s="115"/>
      <c r="Z64" s="115"/>
      <c r="AA64" s="115"/>
      <c r="AB64" s="115"/>
      <c r="AC64" s="110">
        <f t="shared" si="47"/>
        <v>170791</v>
      </c>
      <c r="AD64" s="120">
        <v>139902</v>
      </c>
      <c r="AE64" s="121">
        <f t="shared" si="50"/>
        <v>30889</v>
      </c>
      <c r="AF64" s="122">
        <f t="shared" si="4"/>
        <v>170.8</v>
      </c>
      <c r="AG64" s="123">
        <f t="shared" si="51"/>
        <v>139.9</v>
      </c>
      <c r="AH64" s="123">
        <f t="shared" si="52"/>
        <v>30.900000000000006</v>
      </c>
      <c r="AI64" s="123">
        <v>176151</v>
      </c>
      <c r="AJ64" s="124">
        <f t="shared" si="53"/>
        <v>5360</v>
      </c>
      <c r="AK64" s="108">
        <f t="shared" si="48"/>
        <v>26343</v>
      </c>
      <c r="AL64" s="108">
        <v>15624</v>
      </c>
      <c r="AM64" s="37">
        <f t="shared" si="15"/>
        <v>10719</v>
      </c>
      <c r="AQ64" s="108">
        <f t="shared" si="49"/>
        <v>126448</v>
      </c>
      <c r="AR64" s="108">
        <v>95856</v>
      </c>
      <c r="AS64" s="108">
        <f t="shared" si="16"/>
        <v>30592</v>
      </c>
    </row>
    <row r="65" spans="1:45">
      <c r="A65" s="125">
        <f>SUM(A55:A64)</f>
        <v>0</v>
      </c>
      <c r="B65" s="31">
        <v>5498</v>
      </c>
      <c r="C65" s="113"/>
      <c r="D65" s="126">
        <f t="shared" ref="D65:AC65" si="54">SUM(D55:D64)</f>
        <v>6290</v>
      </c>
      <c r="E65" s="126">
        <f t="shared" si="54"/>
        <v>2019090</v>
      </c>
      <c r="F65" s="126">
        <f t="shared" si="54"/>
        <v>17</v>
      </c>
      <c r="G65" s="126">
        <f t="shared" si="54"/>
        <v>5644</v>
      </c>
      <c r="H65" s="126">
        <f t="shared" si="54"/>
        <v>274</v>
      </c>
      <c r="I65" s="126">
        <f t="shared" si="54"/>
        <v>15618</v>
      </c>
      <c r="J65" s="126">
        <f t="shared" si="54"/>
        <v>19965</v>
      </c>
      <c r="K65" s="126">
        <f t="shared" si="54"/>
        <v>1160175</v>
      </c>
      <c r="L65" s="126">
        <f t="shared" si="54"/>
        <v>253</v>
      </c>
      <c r="M65" s="126">
        <f t="shared" si="54"/>
        <v>701316</v>
      </c>
      <c r="N65" s="126">
        <f t="shared" si="54"/>
        <v>826</v>
      </c>
      <c r="O65" s="126">
        <f t="shared" si="54"/>
        <v>6527878</v>
      </c>
      <c r="P65" s="127">
        <f t="shared" si="54"/>
        <v>826</v>
      </c>
      <c r="Q65" s="127">
        <f>Q54+Q55+Q56+Q57+Q58+Q59+Q60+Q61+Q62+Q63+Q64</f>
        <v>929250</v>
      </c>
      <c r="R65" s="126">
        <f t="shared" si="54"/>
        <v>690</v>
      </c>
      <c r="S65" s="126">
        <f t="shared" si="54"/>
        <v>208380</v>
      </c>
      <c r="T65" s="126">
        <f t="shared" si="54"/>
        <v>12</v>
      </c>
      <c r="U65" s="126">
        <f t="shared" si="54"/>
        <v>162276</v>
      </c>
      <c r="V65" s="126">
        <f t="shared" si="54"/>
        <v>7</v>
      </c>
      <c r="W65" s="126">
        <f t="shared" si="54"/>
        <v>130627</v>
      </c>
      <c r="X65" s="126">
        <f t="shared" si="54"/>
        <v>10000</v>
      </c>
      <c r="Y65" s="126">
        <f t="shared" si="54"/>
        <v>0</v>
      </c>
      <c r="Z65" s="126">
        <f t="shared" si="54"/>
        <v>0</v>
      </c>
      <c r="AA65" s="126">
        <f t="shared" si="54"/>
        <v>0</v>
      </c>
      <c r="AB65" s="126">
        <f t="shared" si="54"/>
        <v>0</v>
      </c>
      <c r="AC65" s="126">
        <f t="shared" si="54"/>
        <v>11870254</v>
      </c>
      <c r="AD65" s="126">
        <f>AD55+AD56+AD57+AD58+AD59+AD60+AD61+AD62+AD63+AD64</f>
        <v>9649690</v>
      </c>
      <c r="AE65" s="128">
        <f>AE55+AE56+AE57+AE58+AE59+AE60+AE61+AE62+AE63+AE64</f>
        <v>2220564</v>
      </c>
      <c r="AF65" s="129">
        <f t="shared" si="4"/>
        <v>11870.3</v>
      </c>
      <c r="AG65" s="130">
        <f>AG55+AG56+AG57+AG58+AG59+AG60+AG61+AG62+AG63+AG64</f>
        <v>9649.7999999999975</v>
      </c>
      <c r="AH65" s="130">
        <f>AH55+AH56+AH57+AH58+AH59+AH60+AH61+AH62+AH63+AH64</f>
        <v>2220.5</v>
      </c>
      <c r="AI65" s="131">
        <f>SUM(AI55:AI64)</f>
        <v>12172231</v>
      </c>
      <c r="AJ65" s="132">
        <f>SUM(AJ55:AJ64)</f>
        <v>301977</v>
      </c>
      <c r="AK65" s="126">
        <f>SUM(AK55:AK64)</f>
        <v>3200527</v>
      </c>
      <c r="AL65" s="126">
        <f>SUM(AL55:AL64)</f>
        <v>2151664</v>
      </c>
      <c r="AM65" s="128">
        <f>SUM(AM55:AM64)</f>
        <v>1048863</v>
      </c>
      <c r="AQ65" s="126">
        <f>SUM(AQ55:AQ64)</f>
        <v>6527878</v>
      </c>
      <c r="AR65" s="126">
        <f>SUM(AR55:AR64)</f>
        <v>4936584</v>
      </c>
      <c r="AS65" s="126">
        <f>SUM(AS55:AS64)</f>
        <v>1591294</v>
      </c>
    </row>
    <row r="66" spans="1:45">
      <c r="A66" s="106"/>
      <c r="B66" s="31">
        <v>5499</v>
      </c>
      <c r="C66" s="113" t="s">
        <v>55</v>
      </c>
      <c r="D66" s="114">
        <v>0</v>
      </c>
      <c r="E66" s="115">
        <f t="shared" si="7"/>
        <v>0</v>
      </c>
      <c r="F66" s="114">
        <v>0</v>
      </c>
      <c r="G66" s="115">
        <f t="shared" si="8"/>
        <v>0</v>
      </c>
      <c r="H66" s="133">
        <v>0</v>
      </c>
      <c r="I66" s="115">
        <f t="shared" si="9"/>
        <v>0</v>
      </c>
      <c r="J66" s="114">
        <v>0</v>
      </c>
      <c r="K66" s="115">
        <f t="shared" si="10"/>
        <v>0</v>
      </c>
      <c r="L66" s="114">
        <v>0</v>
      </c>
      <c r="M66" s="115">
        <f t="shared" si="26"/>
        <v>0</v>
      </c>
      <c r="N66" s="116"/>
      <c r="O66" s="115">
        <f t="shared" ref="O66:O77" si="55">ROUND(N66*O$7,0)</f>
        <v>0</v>
      </c>
      <c r="P66" s="117">
        <v>0</v>
      </c>
      <c r="Q66" s="118">
        <f>P66*Q7</f>
        <v>0</v>
      </c>
      <c r="R66" s="116"/>
      <c r="S66" s="115">
        <f t="shared" ref="S66:S77" si="56">ROUND(R66*S$7,0)</f>
        <v>0</v>
      </c>
      <c r="T66" s="119">
        <v>0</v>
      </c>
      <c r="U66" s="115">
        <f t="shared" ref="U66:U77" si="57">ROUND(T66*U$7,0)</f>
        <v>0</v>
      </c>
      <c r="V66" s="115">
        <v>0</v>
      </c>
      <c r="W66" s="115">
        <f t="shared" si="27"/>
        <v>0</v>
      </c>
      <c r="X66" s="115">
        <v>0</v>
      </c>
      <c r="Y66" s="115"/>
      <c r="Z66" s="115"/>
      <c r="AA66" s="115"/>
      <c r="AB66" s="115"/>
      <c r="AC66" s="110">
        <f t="shared" ref="AC66:AC77" si="58">+E66+G66+I66+K66+M66+W66+X66+O66+S66+U66+Z66+AB66+Q66</f>
        <v>0</v>
      </c>
      <c r="AD66" s="120"/>
      <c r="AE66" s="121"/>
      <c r="AF66" s="122">
        <f t="shared" si="4"/>
        <v>0</v>
      </c>
      <c r="AG66" s="123"/>
      <c r="AH66" s="123">
        <f t="shared" si="23"/>
        <v>0</v>
      </c>
      <c r="AI66" s="134">
        <v>0</v>
      </c>
      <c r="AJ66" s="135">
        <v>0</v>
      </c>
      <c r="AK66" s="108">
        <f t="shared" ref="AK66:AK77" si="59">+E66+G66+I66+K66</f>
        <v>0</v>
      </c>
      <c r="AL66" s="108">
        <v>0</v>
      </c>
      <c r="AM66" s="37">
        <f t="shared" si="15"/>
        <v>0</v>
      </c>
      <c r="AQ66" s="108">
        <f t="shared" ref="AQ66:AQ77" si="60">+O66</f>
        <v>0</v>
      </c>
      <c r="AR66" s="108">
        <v>0</v>
      </c>
      <c r="AS66" s="108">
        <f t="shared" si="16"/>
        <v>0</v>
      </c>
    </row>
    <row r="67" spans="1:45" s="139" customFormat="1">
      <c r="A67" s="138"/>
      <c r="B67" s="139">
        <v>5501</v>
      </c>
      <c r="C67" s="140" t="s">
        <v>56</v>
      </c>
      <c r="D67" s="141">
        <v>124</v>
      </c>
      <c r="E67" s="141">
        <f t="shared" si="7"/>
        <v>39804</v>
      </c>
      <c r="F67" s="141">
        <v>0</v>
      </c>
      <c r="G67" s="141">
        <f t="shared" si="8"/>
        <v>0</v>
      </c>
      <c r="H67" s="141">
        <v>18</v>
      </c>
      <c r="I67" s="141">
        <f t="shared" si="9"/>
        <v>1026</v>
      </c>
      <c r="J67" s="141">
        <v>507</v>
      </c>
      <c r="K67" s="141">
        <f t="shared" si="10"/>
        <v>29406</v>
      </c>
      <c r="L67" s="141">
        <v>0</v>
      </c>
      <c r="M67" s="141">
        <f t="shared" si="26"/>
        <v>0</v>
      </c>
      <c r="N67" s="142">
        <v>0</v>
      </c>
      <c r="O67" s="141">
        <f t="shared" si="55"/>
        <v>0</v>
      </c>
      <c r="P67" s="142">
        <v>0</v>
      </c>
      <c r="Q67" s="141">
        <f>P67*Q7</f>
        <v>0</v>
      </c>
      <c r="R67" s="116">
        <v>10</v>
      </c>
      <c r="S67" s="141">
        <f t="shared" si="56"/>
        <v>3020</v>
      </c>
      <c r="T67" s="142">
        <v>3</v>
      </c>
      <c r="U67" s="141">
        <f t="shared" si="57"/>
        <v>40569</v>
      </c>
      <c r="V67" s="141">
        <v>0</v>
      </c>
      <c r="W67" s="141">
        <f t="shared" si="27"/>
        <v>0</v>
      </c>
      <c r="X67" s="141">
        <v>0</v>
      </c>
      <c r="Y67" s="141"/>
      <c r="Z67" s="141"/>
      <c r="AA67" s="141"/>
      <c r="AB67" s="141"/>
      <c r="AC67" s="143">
        <f t="shared" si="58"/>
        <v>113825</v>
      </c>
      <c r="AD67" s="143">
        <v>116723</v>
      </c>
      <c r="AE67" s="143">
        <f t="shared" ref="AE67:AE77" si="61">AC67-AD67</f>
        <v>-2898</v>
      </c>
      <c r="AF67" s="144">
        <f t="shared" si="4"/>
        <v>113.8</v>
      </c>
      <c r="AG67" s="145">
        <f t="shared" ref="AG67:AG77" si="62">ROUND(AD67/1000,1)</f>
        <v>116.7</v>
      </c>
      <c r="AH67" s="145">
        <f t="shared" ref="AH67:AH77" si="63">AF67-AG67</f>
        <v>-2.9000000000000057</v>
      </c>
      <c r="AI67" s="123">
        <v>118469</v>
      </c>
      <c r="AJ67" s="124">
        <f t="shared" ref="AJ67:AJ77" si="64">AI67-AC67</f>
        <v>4644</v>
      </c>
      <c r="AK67" s="146">
        <f t="shared" si="59"/>
        <v>70236</v>
      </c>
      <c r="AL67" s="146">
        <v>40492</v>
      </c>
      <c r="AM67" s="146">
        <f t="shared" si="15"/>
        <v>29744</v>
      </c>
      <c r="AQ67" s="146">
        <f t="shared" si="60"/>
        <v>0</v>
      </c>
      <c r="AR67" s="146">
        <v>0</v>
      </c>
      <c r="AS67" s="146">
        <f t="shared" si="16"/>
        <v>0</v>
      </c>
    </row>
    <row r="68" spans="1:45">
      <c r="A68" s="106"/>
      <c r="B68" s="31">
        <v>5502</v>
      </c>
      <c r="C68" s="113" t="s">
        <v>57</v>
      </c>
      <c r="D68" s="114">
        <v>25</v>
      </c>
      <c r="E68" s="115">
        <f t="shared" si="7"/>
        <v>15600</v>
      </c>
      <c r="F68" s="114">
        <v>0</v>
      </c>
      <c r="G68" s="115">
        <f t="shared" si="8"/>
        <v>0</v>
      </c>
      <c r="H68" s="114">
        <v>0</v>
      </c>
      <c r="I68" s="115">
        <f t="shared" si="9"/>
        <v>0</v>
      </c>
      <c r="J68" s="114">
        <v>65</v>
      </c>
      <c r="K68" s="115">
        <f t="shared" si="10"/>
        <v>4095</v>
      </c>
      <c r="L68" s="114">
        <v>0</v>
      </c>
      <c r="M68" s="115">
        <f t="shared" si="26"/>
        <v>0</v>
      </c>
      <c r="N68" s="116">
        <v>0</v>
      </c>
      <c r="O68" s="115">
        <f t="shared" si="55"/>
        <v>0</v>
      </c>
      <c r="P68" s="117">
        <v>0</v>
      </c>
      <c r="Q68" s="118">
        <f>P68*Q7</f>
        <v>0</v>
      </c>
      <c r="R68" s="116">
        <v>0</v>
      </c>
      <c r="S68" s="115">
        <f t="shared" si="56"/>
        <v>0</v>
      </c>
      <c r="T68" s="119">
        <v>0</v>
      </c>
      <c r="U68" s="115">
        <f t="shared" si="57"/>
        <v>0</v>
      </c>
      <c r="V68" s="115">
        <v>0</v>
      </c>
      <c r="W68" s="115">
        <f t="shared" si="27"/>
        <v>0</v>
      </c>
      <c r="X68" s="115">
        <v>0</v>
      </c>
      <c r="Y68" s="115"/>
      <c r="Z68" s="115"/>
      <c r="AA68" s="115"/>
      <c r="AB68" s="115"/>
      <c r="AC68" s="110">
        <f t="shared" si="58"/>
        <v>19695</v>
      </c>
      <c r="AD68" s="120">
        <v>11112</v>
      </c>
      <c r="AE68" s="121">
        <f t="shared" si="61"/>
        <v>8583</v>
      </c>
      <c r="AF68" s="122">
        <f t="shared" si="4"/>
        <v>19.7</v>
      </c>
      <c r="AG68" s="123">
        <f t="shared" si="62"/>
        <v>11.1</v>
      </c>
      <c r="AH68" s="123">
        <f t="shared" si="63"/>
        <v>8.6</v>
      </c>
      <c r="AI68" s="123">
        <v>19695</v>
      </c>
      <c r="AJ68" s="124">
        <f t="shared" si="64"/>
        <v>0</v>
      </c>
      <c r="AK68" s="108">
        <f t="shared" si="59"/>
        <v>19695</v>
      </c>
      <c r="AL68" s="108">
        <v>10080</v>
      </c>
      <c r="AM68" s="37">
        <f t="shared" si="15"/>
        <v>9615</v>
      </c>
      <c r="AQ68" s="108">
        <f t="shared" si="60"/>
        <v>0</v>
      </c>
      <c r="AR68" s="108">
        <v>0</v>
      </c>
      <c r="AS68" s="108">
        <f t="shared" si="16"/>
        <v>0</v>
      </c>
    </row>
    <row r="69" spans="1:45">
      <c r="A69" s="106"/>
      <c r="B69" s="31">
        <v>5503</v>
      </c>
      <c r="C69" s="113" t="s">
        <v>58</v>
      </c>
      <c r="D69" s="114">
        <v>87</v>
      </c>
      <c r="E69" s="115">
        <f t="shared" si="7"/>
        <v>27927</v>
      </c>
      <c r="F69" s="114">
        <v>0</v>
      </c>
      <c r="G69" s="115">
        <f t="shared" si="8"/>
        <v>0</v>
      </c>
      <c r="H69" s="114">
        <v>0</v>
      </c>
      <c r="I69" s="115">
        <f t="shared" si="9"/>
        <v>0</v>
      </c>
      <c r="J69" s="114">
        <v>156</v>
      </c>
      <c r="K69" s="115">
        <f t="shared" si="10"/>
        <v>9828</v>
      </c>
      <c r="L69" s="114">
        <v>0</v>
      </c>
      <c r="M69" s="115">
        <f t="shared" si="26"/>
        <v>0</v>
      </c>
      <c r="N69" s="116">
        <v>16</v>
      </c>
      <c r="O69" s="115">
        <f t="shared" si="55"/>
        <v>126448</v>
      </c>
      <c r="P69" s="117">
        <v>16</v>
      </c>
      <c r="Q69" s="118">
        <f>P69*Q7</f>
        <v>18000</v>
      </c>
      <c r="R69" s="116">
        <v>10</v>
      </c>
      <c r="S69" s="115">
        <f t="shared" si="56"/>
        <v>3020</v>
      </c>
      <c r="T69" s="119">
        <v>0</v>
      </c>
      <c r="U69" s="115">
        <f t="shared" si="57"/>
        <v>0</v>
      </c>
      <c r="V69" s="115">
        <v>0</v>
      </c>
      <c r="W69" s="115">
        <f t="shared" si="27"/>
        <v>0</v>
      </c>
      <c r="X69" s="115">
        <v>0</v>
      </c>
      <c r="Y69" s="115"/>
      <c r="Z69" s="115"/>
      <c r="AA69" s="115"/>
      <c r="AB69" s="115"/>
      <c r="AC69" s="110">
        <f t="shared" si="58"/>
        <v>185223</v>
      </c>
      <c r="AD69" s="120">
        <v>154178</v>
      </c>
      <c r="AE69" s="121">
        <f t="shared" si="61"/>
        <v>31045</v>
      </c>
      <c r="AF69" s="122">
        <f t="shared" si="4"/>
        <v>185.2</v>
      </c>
      <c r="AG69" s="123">
        <f t="shared" si="62"/>
        <v>154.19999999999999</v>
      </c>
      <c r="AH69" s="123">
        <f t="shared" si="63"/>
        <v>31</v>
      </c>
      <c r="AI69" s="123">
        <v>190873</v>
      </c>
      <c r="AJ69" s="124">
        <f t="shared" si="64"/>
        <v>5650</v>
      </c>
      <c r="AK69" s="108">
        <f t="shared" si="59"/>
        <v>37755</v>
      </c>
      <c r="AL69" s="108">
        <v>29562</v>
      </c>
      <c r="AM69" s="37">
        <f t="shared" si="15"/>
        <v>8193</v>
      </c>
      <c r="AQ69" s="108">
        <f t="shared" si="60"/>
        <v>126448</v>
      </c>
      <c r="AR69" s="108">
        <v>95856</v>
      </c>
      <c r="AS69" s="108">
        <f t="shared" si="16"/>
        <v>30592</v>
      </c>
    </row>
    <row r="70" spans="1:45">
      <c r="A70" s="106"/>
      <c r="B70" s="31">
        <v>5504</v>
      </c>
      <c r="C70" s="113" t="s">
        <v>59</v>
      </c>
      <c r="D70" s="114">
        <v>1272</v>
      </c>
      <c r="E70" s="115">
        <f t="shared" si="7"/>
        <v>408312</v>
      </c>
      <c r="F70" s="114">
        <v>0</v>
      </c>
      <c r="G70" s="115">
        <f t="shared" si="8"/>
        <v>0</v>
      </c>
      <c r="H70" s="114">
        <v>67</v>
      </c>
      <c r="I70" s="115">
        <f t="shared" si="9"/>
        <v>3819</v>
      </c>
      <c r="J70" s="114">
        <v>4997</v>
      </c>
      <c r="K70" s="115">
        <f t="shared" si="10"/>
        <v>289826</v>
      </c>
      <c r="L70" s="114">
        <v>83</v>
      </c>
      <c r="M70" s="115">
        <f t="shared" si="26"/>
        <v>230076</v>
      </c>
      <c r="N70" s="116">
        <v>50</v>
      </c>
      <c r="O70" s="115">
        <f t="shared" si="55"/>
        <v>395150</v>
      </c>
      <c r="P70" s="117">
        <v>50</v>
      </c>
      <c r="Q70" s="118">
        <f>P70*Q7</f>
        <v>56250</v>
      </c>
      <c r="R70" s="116">
        <v>257</v>
      </c>
      <c r="S70" s="115">
        <f t="shared" si="56"/>
        <v>77614</v>
      </c>
      <c r="T70" s="119">
        <v>4</v>
      </c>
      <c r="U70" s="115">
        <f t="shared" si="57"/>
        <v>54092</v>
      </c>
      <c r="V70" s="115">
        <v>8</v>
      </c>
      <c r="W70" s="115">
        <f t="shared" si="27"/>
        <v>149288</v>
      </c>
      <c r="X70" s="115">
        <v>10000</v>
      </c>
      <c r="Y70" s="115"/>
      <c r="Z70" s="115"/>
      <c r="AA70" s="115"/>
      <c r="AB70" s="115"/>
      <c r="AC70" s="110">
        <f t="shared" si="58"/>
        <v>1674427</v>
      </c>
      <c r="AD70" s="120">
        <v>1308241</v>
      </c>
      <c r="AE70" s="121">
        <f t="shared" si="61"/>
        <v>366186</v>
      </c>
      <c r="AF70" s="122">
        <f t="shared" si="4"/>
        <v>1674.4</v>
      </c>
      <c r="AG70" s="123">
        <f t="shared" si="62"/>
        <v>1308.2</v>
      </c>
      <c r="AH70" s="123">
        <f t="shared" si="63"/>
        <v>366.20000000000005</v>
      </c>
      <c r="AI70" s="123">
        <v>1669576</v>
      </c>
      <c r="AJ70" s="124">
        <f t="shared" si="64"/>
        <v>-4851</v>
      </c>
      <c r="AK70" s="108">
        <f t="shared" si="59"/>
        <v>701957</v>
      </c>
      <c r="AL70" s="108">
        <v>487780</v>
      </c>
      <c r="AM70" s="37">
        <f t="shared" si="15"/>
        <v>214177</v>
      </c>
      <c r="AQ70" s="108">
        <f t="shared" si="60"/>
        <v>395150</v>
      </c>
      <c r="AR70" s="108">
        <v>269595</v>
      </c>
      <c r="AS70" s="108">
        <f t="shared" si="16"/>
        <v>125555</v>
      </c>
    </row>
    <row r="71" spans="1:45">
      <c r="A71" s="106"/>
      <c r="B71" s="31">
        <v>5505</v>
      </c>
      <c r="C71" s="113" t="s">
        <v>60</v>
      </c>
      <c r="D71" s="114">
        <v>23</v>
      </c>
      <c r="E71" s="115">
        <f t="shared" si="7"/>
        <v>14352</v>
      </c>
      <c r="F71" s="114">
        <v>0</v>
      </c>
      <c r="G71" s="115">
        <f t="shared" si="8"/>
        <v>0</v>
      </c>
      <c r="H71" s="114">
        <v>0</v>
      </c>
      <c r="I71" s="115">
        <f t="shared" si="9"/>
        <v>0</v>
      </c>
      <c r="J71" s="114">
        <v>45</v>
      </c>
      <c r="K71" s="115">
        <f t="shared" si="10"/>
        <v>2835</v>
      </c>
      <c r="L71" s="114">
        <v>15</v>
      </c>
      <c r="M71" s="115">
        <f t="shared" si="26"/>
        <v>41580</v>
      </c>
      <c r="N71" s="116">
        <v>0</v>
      </c>
      <c r="O71" s="115">
        <f t="shared" si="55"/>
        <v>0</v>
      </c>
      <c r="P71" s="117">
        <v>0</v>
      </c>
      <c r="Q71" s="118">
        <f>P71*Q7</f>
        <v>0</v>
      </c>
      <c r="R71" s="116">
        <v>0</v>
      </c>
      <c r="S71" s="115">
        <f t="shared" si="56"/>
        <v>0</v>
      </c>
      <c r="T71" s="119">
        <v>0</v>
      </c>
      <c r="U71" s="115">
        <f t="shared" si="57"/>
        <v>0</v>
      </c>
      <c r="V71" s="115">
        <v>0</v>
      </c>
      <c r="W71" s="115">
        <f t="shared" si="27"/>
        <v>0</v>
      </c>
      <c r="X71" s="115">
        <v>0</v>
      </c>
      <c r="Y71" s="115"/>
      <c r="Z71" s="115"/>
      <c r="AA71" s="115"/>
      <c r="AB71" s="115"/>
      <c r="AC71" s="110">
        <f t="shared" si="58"/>
        <v>58767</v>
      </c>
      <c r="AD71" s="120">
        <v>42643</v>
      </c>
      <c r="AE71" s="121">
        <f t="shared" si="61"/>
        <v>16124</v>
      </c>
      <c r="AF71" s="122">
        <f t="shared" si="4"/>
        <v>58.8</v>
      </c>
      <c r="AG71" s="123">
        <f t="shared" si="62"/>
        <v>42.6</v>
      </c>
      <c r="AH71" s="123">
        <f t="shared" si="63"/>
        <v>16.199999999999996</v>
      </c>
      <c r="AI71" s="123">
        <v>58767</v>
      </c>
      <c r="AJ71" s="124">
        <f t="shared" si="64"/>
        <v>0</v>
      </c>
      <c r="AK71" s="108">
        <f t="shared" si="59"/>
        <v>17187</v>
      </c>
      <c r="AL71" s="108">
        <v>15148</v>
      </c>
      <c r="AM71" s="109">
        <f t="shared" si="15"/>
        <v>2039</v>
      </c>
      <c r="AQ71" s="108">
        <f t="shared" si="60"/>
        <v>0</v>
      </c>
      <c r="AR71" s="108">
        <v>0</v>
      </c>
      <c r="AS71" s="108">
        <f t="shared" si="16"/>
        <v>0</v>
      </c>
    </row>
    <row r="72" spans="1:45">
      <c r="A72" s="106"/>
      <c r="B72" s="31">
        <v>5506</v>
      </c>
      <c r="C72" s="113" t="s">
        <v>61</v>
      </c>
      <c r="D72" s="114">
        <v>168</v>
      </c>
      <c r="E72" s="115">
        <f t="shared" si="7"/>
        <v>53928</v>
      </c>
      <c r="F72" s="114">
        <v>0</v>
      </c>
      <c r="G72" s="115">
        <f t="shared" si="8"/>
        <v>0</v>
      </c>
      <c r="H72" s="114">
        <v>0</v>
      </c>
      <c r="I72" s="115">
        <f t="shared" si="9"/>
        <v>0</v>
      </c>
      <c r="J72" s="114">
        <v>462</v>
      </c>
      <c r="K72" s="115">
        <f t="shared" si="10"/>
        <v>26796</v>
      </c>
      <c r="L72" s="114">
        <v>33</v>
      </c>
      <c r="M72" s="115">
        <f t="shared" si="26"/>
        <v>91476</v>
      </c>
      <c r="N72" s="116">
        <v>0</v>
      </c>
      <c r="O72" s="115">
        <f t="shared" si="55"/>
        <v>0</v>
      </c>
      <c r="P72" s="117">
        <v>0</v>
      </c>
      <c r="Q72" s="118">
        <f>P72*Q7</f>
        <v>0</v>
      </c>
      <c r="R72" s="116">
        <v>10</v>
      </c>
      <c r="S72" s="115">
        <f t="shared" si="56"/>
        <v>3020</v>
      </c>
      <c r="T72" s="119">
        <v>0</v>
      </c>
      <c r="U72" s="115">
        <f t="shared" si="57"/>
        <v>0</v>
      </c>
      <c r="V72" s="115">
        <v>0</v>
      </c>
      <c r="W72" s="115">
        <f t="shared" si="27"/>
        <v>0</v>
      </c>
      <c r="X72" s="115">
        <v>0</v>
      </c>
      <c r="Y72" s="115"/>
      <c r="Z72" s="115"/>
      <c r="AA72" s="115"/>
      <c r="AB72" s="115"/>
      <c r="AC72" s="110">
        <f t="shared" si="58"/>
        <v>175220</v>
      </c>
      <c r="AD72" s="120">
        <v>121119</v>
      </c>
      <c r="AE72" s="121">
        <f t="shared" si="61"/>
        <v>54101</v>
      </c>
      <c r="AF72" s="122">
        <f t="shared" si="4"/>
        <v>175.2</v>
      </c>
      <c r="AG72" s="123">
        <f t="shared" si="62"/>
        <v>121.1</v>
      </c>
      <c r="AH72" s="123">
        <f t="shared" si="63"/>
        <v>54.099999999999994</v>
      </c>
      <c r="AI72" s="123">
        <v>174848</v>
      </c>
      <c r="AJ72" s="124">
        <f t="shared" si="64"/>
        <v>-372</v>
      </c>
      <c r="AK72" s="108">
        <f t="shared" si="59"/>
        <v>80724</v>
      </c>
      <c r="AL72" s="108">
        <v>48980</v>
      </c>
      <c r="AM72" s="37">
        <f t="shared" si="15"/>
        <v>31744</v>
      </c>
      <c r="AQ72" s="108">
        <f t="shared" si="60"/>
        <v>0</v>
      </c>
      <c r="AR72" s="108">
        <v>0</v>
      </c>
      <c r="AS72" s="108">
        <f t="shared" si="16"/>
        <v>0</v>
      </c>
    </row>
    <row r="73" spans="1:45">
      <c r="A73" s="106"/>
      <c r="B73" s="31">
        <v>5507</v>
      </c>
      <c r="C73" s="113" t="s">
        <v>62</v>
      </c>
      <c r="D73" s="114">
        <v>61</v>
      </c>
      <c r="E73" s="115">
        <f t="shared" si="7"/>
        <v>19581</v>
      </c>
      <c r="F73" s="114">
        <v>0</v>
      </c>
      <c r="G73" s="115">
        <f t="shared" si="8"/>
        <v>0</v>
      </c>
      <c r="H73" s="114">
        <v>0</v>
      </c>
      <c r="I73" s="115">
        <f t="shared" si="9"/>
        <v>0</v>
      </c>
      <c r="J73" s="114">
        <v>190</v>
      </c>
      <c r="K73" s="115">
        <f t="shared" si="10"/>
        <v>11970</v>
      </c>
      <c r="L73" s="114">
        <v>17</v>
      </c>
      <c r="M73" s="115">
        <f t="shared" si="26"/>
        <v>47124</v>
      </c>
      <c r="N73" s="116">
        <v>0</v>
      </c>
      <c r="O73" s="115">
        <f t="shared" si="55"/>
        <v>0</v>
      </c>
      <c r="P73" s="117">
        <v>0</v>
      </c>
      <c r="Q73" s="118">
        <f>P73*Q7</f>
        <v>0</v>
      </c>
      <c r="R73" s="116">
        <v>0</v>
      </c>
      <c r="S73" s="115">
        <f t="shared" si="56"/>
        <v>0</v>
      </c>
      <c r="T73" s="119">
        <v>0</v>
      </c>
      <c r="U73" s="115">
        <f t="shared" si="57"/>
        <v>0</v>
      </c>
      <c r="V73" s="115">
        <v>0</v>
      </c>
      <c r="W73" s="115">
        <f t="shared" si="27"/>
        <v>0</v>
      </c>
      <c r="X73" s="115">
        <v>0</v>
      </c>
      <c r="Y73" s="115"/>
      <c r="Z73" s="115"/>
      <c r="AA73" s="115"/>
      <c r="AB73" s="115"/>
      <c r="AC73" s="110">
        <f t="shared" si="58"/>
        <v>78675</v>
      </c>
      <c r="AD73" s="120">
        <v>43198</v>
      </c>
      <c r="AE73" s="121">
        <f t="shared" si="61"/>
        <v>35477</v>
      </c>
      <c r="AF73" s="122">
        <f t="shared" si="4"/>
        <v>78.7</v>
      </c>
      <c r="AG73" s="123">
        <f t="shared" si="62"/>
        <v>43.2</v>
      </c>
      <c r="AH73" s="123">
        <f t="shared" si="63"/>
        <v>35.5</v>
      </c>
      <c r="AI73" s="123">
        <v>78675</v>
      </c>
      <c r="AJ73" s="124">
        <f t="shared" si="64"/>
        <v>0</v>
      </c>
      <c r="AK73" s="108">
        <f t="shared" si="59"/>
        <v>31551</v>
      </c>
      <c r="AL73" s="108">
        <v>20608</v>
      </c>
      <c r="AM73" s="37">
        <f t="shared" si="15"/>
        <v>10943</v>
      </c>
      <c r="AQ73" s="108">
        <f t="shared" si="60"/>
        <v>0</v>
      </c>
      <c r="AR73" s="108">
        <v>0</v>
      </c>
      <c r="AS73" s="108">
        <f t="shared" si="16"/>
        <v>0</v>
      </c>
    </row>
    <row r="74" spans="1:45">
      <c r="A74" s="106"/>
      <c r="B74" s="31">
        <v>5508</v>
      </c>
      <c r="C74" s="113" t="s">
        <v>63</v>
      </c>
      <c r="D74" s="114">
        <v>24</v>
      </c>
      <c r="E74" s="115">
        <f t="shared" si="7"/>
        <v>14976</v>
      </c>
      <c r="F74" s="114">
        <v>0</v>
      </c>
      <c r="G74" s="115">
        <f t="shared" si="8"/>
        <v>0</v>
      </c>
      <c r="H74" s="114">
        <v>0</v>
      </c>
      <c r="I74" s="115">
        <f t="shared" si="9"/>
        <v>0</v>
      </c>
      <c r="J74" s="114">
        <v>20</v>
      </c>
      <c r="K74" s="115">
        <f t="shared" si="10"/>
        <v>1260</v>
      </c>
      <c r="L74" s="114">
        <v>0</v>
      </c>
      <c r="M74" s="115">
        <f t="shared" si="26"/>
        <v>0</v>
      </c>
      <c r="N74" s="116">
        <v>0</v>
      </c>
      <c r="O74" s="115">
        <f t="shared" si="55"/>
        <v>0</v>
      </c>
      <c r="P74" s="117">
        <v>0</v>
      </c>
      <c r="Q74" s="118">
        <f>P74*Q7</f>
        <v>0</v>
      </c>
      <c r="R74" s="116">
        <v>0</v>
      </c>
      <c r="S74" s="115">
        <f t="shared" si="56"/>
        <v>0</v>
      </c>
      <c r="T74" s="119">
        <v>0</v>
      </c>
      <c r="U74" s="115">
        <f t="shared" si="57"/>
        <v>0</v>
      </c>
      <c r="V74" s="115">
        <v>0</v>
      </c>
      <c r="W74" s="115">
        <f t="shared" si="27"/>
        <v>0</v>
      </c>
      <c r="X74" s="115">
        <v>0</v>
      </c>
      <c r="Y74" s="115"/>
      <c r="Z74" s="115"/>
      <c r="AA74" s="115"/>
      <c r="AB74" s="115"/>
      <c r="AC74" s="110">
        <f t="shared" si="58"/>
        <v>16236</v>
      </c>
      <c r="AD74" s="120">
        <v>11172</v>
      </c>
      <c r="AE74" s="121">
        <f t="shared" si="61"/>
        <v>5064</v>
      </c>
      <c r="AF74" s="122">
        <f t="shared" ref="AF74:AF137" si="65">ROUND(+AC74/1000,1)</f>
        <v>16.2</v>
      </c>
      <c r="AG74" s="123">
        <f t="shared" si="62"/>
        <v>11.2</v>
      </c>
      <c r="AH74" s="123">
        <f t="shared" si="63"/>
        <v>5</v>
      </c>
      <c r="AI74" s="123">
        <v>16236</v>
      </c>
      <c r="AJ74" s="124">
        <f t="shared" si="64"/>
        <v>0</v>
      </c>
      <c r="AK74" s="108">
        <f t="shared" si="59"/>
        <v>16236</v>
      </c>
      <c r="AL74" s="108">
        <v>11991</v>
      </c>
      <c r="AM74" s="37">
        <f t="shared" si="15"/>
        <v>4245</v>
      </c>
      <c r="AQ74" s="108">
        <f t="shared" si="60"/>
        <v>0</v>
      </c>
      <c r="AR74" s="108">
        <v>0</v>
      </c>
      <c r="AS74" s="108">
        <f t="shared" si="16"/>
        <v>0</v>
      </c>
    </row>
    <row r="75" spans="1:45">
      <c r="A75" s="106"/>
      <c r="B75" s="31">
        <v>5509</v>
      </c>
      <c r="C75" s="113" t="s">
        <v>367</v>
      </c>
      <c r="D75" s="114">
        <v>60</v>
      </c>
      <c r="E75" s="115">
        <f t="shared" ref="E75:E138" si="66">IF(D75&lt;=40,ROUND(D75*E$2,0),ROUND(D75*E$3,0))</f>
        <v>19260</v>
      </c>
      <c r="F75" s="114">
        <v>0</v>
      </c>
      <c r="G75" s="115">
        <f t="shared" ref="G75:G138" si="67">ROUND(F75*G$7,0)</f>
        <v>0</v>
      </c>
      <c r="H75" s="114">
        <v>0</v>
      </c>
      <c r="I75" s="115">
        <f t="shared" ref="I75:I138" si="68">ROUND(H75*I$7,0)</f>
        <v>0</v>
      </c>
      <c r="J75" s="114">
        <v>129</v>
      </c>
      <c r="K75" s="115">
        <f t="shared" ref="K75:K138" si="69">IF(J75&lt;=300,ROUND(J75*K$2,0),ROUND(J75*K$3,0))</f>
        <v>8127</v>
      </c>
      <c r="L75" s="114">
        <v>0</v>
      </c>
      <c r="M75" s="115">
        <f t="shared" si="26"/>
        <v>0</v>
      </c>
      <c r="N75" s="116">
        <v>0</v>
      </c>
      <c r="O75" s="115">
        <f t="shared" si="55"/>
        <v>0</v>
      </c>
      <c r="P75" s="117">
        <v>0</v>
      </c>
      <c r="Q75" s="118">
        <f>P75*Q7</f>
        <v>0</v>
      </c>
      <c r="R75" s="116">
        <v>0</v>
      </c>
      <c r="S75" s="115">
        <f t="shared" si="56"/>
        <v>0</v>
      </c>
      <c r="T75" s="119">
        <v>0</v>
      </c>
      <c r="U75" s="115">
        <f t="shared" si="57"/>
        <v>0</v>
      </c>
      <c r="V75" s="115">
        <v>0</v>
      </c>
      <c r="W75" s="115">
        <f t="shared" si="27"/>
        <v>0</v>
      </c>
      <c r="X75" s="115">
        <v>0</v>
      </c>
      <c r="Y75" s="115"/>
      <c r="Z75" s="115"/>
      <c r="AA75" s="115"/>
      <c r="AB75" s="115"/>
      <c r="AC75" s="110">
        <f t="shared" si="58"/>
        <v>27387</v>
      </c>
      <c r="AD75" s="120">
        <v>22720</v>
      </c>
      <c r="AE75" s="121">
        <f t="shared" si="61"/>
        <v>4667</v>
      </c>
      <c r="AF75" s="122">
        <f t="shared" si="65"/>
        <v>27.4</v>
      </c>
      <c r="AG75" s="123">
        <f t="shared" si="62"/>
        <v>22.7</v>
      </c>
      <c r="AH75" s="123">
        <f t="shared" si="63"/>
        <v>4.6999999999999993</v>
      </c>
      <c r="AI75" s="123">
        <v>27387</v>
      </c>
      <c r="AJ75" s="124">
        <f t="shared" si="64"/>
        <v>0</v>
      </c>
      <c r="AK75" s="108">
        <f t="shared" si="59"/>
        <v>27387</v>
      </c>
      <c r="AL75" s="108">
        <v>17544</v>
      </c>
      <c r="AM75" s="37">
        <f t="shared" ref="AM75:AM138" si="70">+AK75-AL75</f>
        <v>9843</v>
      </c>
      <c r="AQ75" s="108">
        <f t="shared" si="60"/>
        <v>0</v>
      </c>
      <c r="AR75" s="108">
        <v>0</v>
      </c>
      <c r="AS75" s="108">
        <f t="shared" ref="AS75:AS138" si="71">+AQ75-AR75</f>
        <v>0</v>
      </c>
    </row>
    <row r="76" spans="1:45">
      <c r="A76" s="106"/>
      <c r="B76" s="31">
        <v>5510</v>
      </c>
      <c r="C76" s="113" t="s">
        <v>65</v>
      </c>
      <c r="D76" s="114">
        <v>117</v>
      </c>
      <c r="E76" s="115">
        <f t="shared" si="66"/>
        <v>37557</v>
      </c>
      <c r="F76" s="114">
        <v>0</v>
      </c>
      <c r="G76" s="115">
        <f t="shared" si="67"/>
        <v>0</v>
      </c>
      <c r="H76" s="114">
        <v>0</v>
      </c>
      <c r="I76" s="115">
        <f t="shared" si="68"/>
        <v>0</v>
      </c>
      <c r="J76" s="114">
        <v>442</v>
      </c>
      <c r="K76" s="115">
        <f t="shared" si="69"/>
        <v>25636</v>
      </c>
      <c r="L76" s="114">
        <v>0</v>
      </c>
      <c r="M76" s="115">
        <f t="shared" si="26"/>
        <v>0</v>
      </c>
      <c r="N76" s="116">
        <v>0</v>
      </c>
      <c r="O76" s="115">
        <f t="shared" si="55"/>
        <v>0</v>
      </c>
      <c r="P76" s="117">
        <v>0</v>
      </c>
      <c r="Q76" s="118">
        <f>P76*Q7</f>
        <v>0</v>
      </c>
      <c r="R76" s="116">
        <v>0</v>
      </c>
      <c r="S76" s="115">
        <f t="shared" si="56"/>
        <v>0</v>
      </c>
      <c r="T76" s="119">
        <v>2</v>
      </c>
      <c r="U76" s="115">
        <f t="shared" si="57"/>
        <v>27046</v>
      </c>
      <c r="V76" s="115">
        <v>0</v>
      </c>
      <c r="W76" s="115">
        <f t="shared" si="27"/>
        <v>0</v>
      </c>
      <c r="X76" s="115">
        <v>0</v>
      </c>
      <c r="Y76" s="115"/>
      <c r="Z76" s="115"/>
      <c r="AA76" s="115"/>
      <c r="AB76" s="115"/>
      <c r="AC76" s="110">
        <f t="shared" si="58"/>
        <v>90239</v>
      </c>
      <c r="AD76" s="120">
        <v>77660</v>
      </c>
      <c r="AE76" s="121">
        <f t="shared" si="61"/>
        <v>12579</v>
      </c>
      <c r="AF76" s="122">
        <f t="shared" si="65"/>
        <v>90.2</v>
      </c>
      <c r="AG76" s="123">
        <f t="shared" si="62"/>
        <v>77.7</v>
      </c>
      <c r="AH76" s="123">
        <f t="shared" si="63"/>
        <v>12.5</v>
      </c>
      <c r="AI76" s="123">
        <v>92921</v>
      </c>
      <c r="AJ76" s="124">
        <f t="shared" si="64"/>
        <v>2682</v>
      </c>
      <c r="AK76" s="108">
        <f t="shared" si="59"/>
        <v>63193</v>
      </c>
      <c r="AL76" s="108">
        <v>39366</v>
      </c>
      <c r="AM76" s="37">
        <f t="shared" si="70"/>
        <v>23827</v>
      </c>
      <c r="AQ76" s="108">
        <f t="shared" si="60"/>
        <v>0</v>
      </c>
      <c r="AR76" s="108">
        <v>0</v>
      </c>
      <c r="AS76" s="108">
        <f t="shared" si="71"/>
        <v>0</v>
      </c>
    </row>
    <row r="77" spans="1:45" s="139" customFormat="1">
      <c r="A77" s="147"/>
      <c r="B77" s="139">
        <v>5511</v>
      </c>
      <c r="C77" s="140" t="s">
        <v>66</v>
      </c>
      <c r="D77" s="141">
        <v>44</v>
      </c>
      <c r="E77" s="141">
        <f t="shared" si="66"/>
        <v>14124</v>
      </c>
      <c r="F77" s="141">
        <v>0</v>
      </c>
      <c r="G77" s="141">
        <f t="shared" si="67"/>
        <v>0</v>
      </c>
      <c r="H77" s="141">
        <v>0</v>
      </c>
      <c r="I77" s="141">
        <f t="shared" si="68"/>
        <v>0</v>
      </c>
      <c r="J77" s="141">
        <v>79</v>
      </c>
      <c r="K77" s="141">
        <f t="shared" si="69"/>
        <v>4977</v>
      </c>
      <c r="L77" s="141">
        <v>0</v>
      </c>
      <c r="M77" s="141">
        <f t="shared" si="26"/>
        <v>0</v>
      </c>
      <c r="N77" s="142">
        <v>0</v>
      </c>
      <c r="O77" s="141">
        <f t="shared" si="55"/>
        <v>0</v>
      </c>
      <c r="P77" s="142">
        <v>0</v>
      </c>
      <c r="Q77" s="141">
        <f>P77*Q7</f>
        <v>0</v>
      </c>
      <c r="R77" s="142">
        <v>0</v>
      </c>
      <c r="S77" s="141">
        <f t="shared" si="56"/>
        <v>0</v>
      </c>
      <c r="T77" s="142">
        <v>0</v>
      </c>
      <c r="U77" s="141">
        <f t="shared" si="57"/>
        <v>0</v>
      </c>
      <c r="V77" s="141">
        <v>0</v>
      </c>
      <c r="W77" s="141">
        <f t="shared" si="27"/>
        <v>0</v>
      </c>
      <c r="X77" s="141">
        <v>0</v>
      </c>
      <c r="Y77" s="141"/>
      <c r="Z77" s="141"/>
      <c r="AA77" s="141"/>
      <c r="AB77" s="141"/>
      <c r="AC77" s="143">
        <f t="shared" si="58"/>
        <v>19101</v>
      </c>
      <c r="AD77" s="143">
        <v>21846</v>
      </c>
      <c r="AE77" s="143">
        <f t="shared" si="61"/>
        <v>-2745</v>
      </c>
      <c r="AF77" s="144">
        <f t="shared" si="65"/>
        <v>19.100000000000001</v>
      </c>
      <c r="AG77" s="145">
        <f t="shared" si="62"/>
        <v>21.8</v>
      </c>
      <c r="AH77" s="145">
        <f t="shared" si="63"/>
        <v>-2.6999999999999993</v>
      </c>
      <c r="AI77" s="123">
        <v>19101</v>
      </c>
      <c r="AJ77" s="124">
        <f t="shared" si="64"/>
        <v>0</v>
      </c>
      <c r="AK77" s="146">
        <f t="shared" si="59"/>
        <v>19101</v>
      </c>
      <c r="AL77" s="146">
        <v>19054</v>
      </c>
      <c r="AM77" s="146">
        <f t="shared" si="70"/>
        <v>47</v>
      </c>
      <c r="AQ77" s="146">
        <f t="shared" si="60"/>
        <v>0</v>
      </c>
      <c r="AR77" s="146">
        <v>0</v>
      </c>
      <c r="AS77" s="146">
        <f t="shared" si="71"/>
        <v>0</v>
      </c>
    </row>
    <row r="78" spans="1:45">
      <c r="A78" s="125">
        <f>SUM(A67:A77)</f>
        <v>0</v>
      </c>
      <c r="B78" s="31">
        <v>5598</v>
      </c>
      <c r="C78" s="113"/>
      <c r="D78" s="126">
        <f t="shared" ref="D78:AC78" si="72">SUM(D67:D77)</f>
        <v>2005</v>
      </c>
      <c r="E78" s="126">
        <f t="shared" si="72"/>
        <v>665421</v>
      </c>
      <c r="F78" s="126">
        <f t="shared" si="72"/>
        <v>0</v>
      </c>
      <c r="G78" s="126">
        <f t="shared" si="72"/>
        <v>0</v>
      </c>
      <c r="H78" s="126">
        <f t="shared" si="72"/>
        <v>85</v>
      </c>
      <c r="I78" s="126">
        <f t="shared" si="72"/>
        <v>4845</v>
      </c>
      <c r="J78" s="126">
        <f t="shared" si="72"/>
        <v>7092</v>
      </c>
      <c r="K78" s="126">
        <f t="shared" si="72"/>
        <v>414756</v>
      </c>
      <c r="L78" s="126">
        <f t="shared" si="72"/>
        <v>148</v>
      </c>
      <c r="M78" s="126">
        <f t="shared" si="72"/>
        <v>410256</v>
      </c>
      <c r="N78" s="126">
        <f t="shared" si="72"/>
        <v>66</v>
      </c>
      <c r="O78" s="126">
        <f t="shared" si="72"/>
        <v>521598</v>
      </c>
      <c r="P78" s="127">
        <f>P66+P67+P68+P69+P70+P71+P72+P73+P74+P75+P76+P77</f>
        <v>66</v>
      </c>
      <c r="Q78" s="148">
        <f>Q66+Q67+Q68+Q69+Q70+Q71+Q72+Q73+Q74+Q75+Q76+Q77</f>
        <v>74250</v>
      </c>
      <c r="R78" s="126">
        <f t="shared" si="72"/>
        <v>287</v>
      </c>
      <c r="S78" s="126">
        <f t="shared" si="72"/>
        <v>86674</v>
      </c>
      <c r="T78" s="126">
        <f t="shared" si="72"/>
        <v>9</v>
      </c>
      <c r="U78" s="126">
        <f t="shared" si="72"/>
        <v>121707</v>
      </c>
      <c r="V78" s="126">
        <f t="shared" si="72"/>
        <v>8</v>
      </c>
      <c r="W78" s="126">
        <f t="shared" si="72"/>
        <v>149288</v>
      </c>
      <c r="X78" s="126">
        <f t="shared" si="72"/>
        <v>10000</v>
      </c>
      <c r="Y78" s="126">
        <f t="shared" si="72"/>
        <v>0</v>
      </c>
      <c r="Z78" s="126">
        <f t="shared" si="72"/>
        <v>0</v>
      </c>
      <c r="AA78" s="126">
        <f t="shared" si="72"/>
        <v>0</v>
      </c>
      <c r="AB78" s="126">
        <f t="shared" si="72"/>
        <v>0</v>
      </c>
      <c r="AC78" s="126">
        <f t="shared" si="72"/>
        <v>2458795</v>
      </c>
      <c r="AD78" s="126">
        <f>AD67+AD68+AD69+AD70+AD71+AD72+AD73+AD74+AD75+AD76+AD77</f>
        <v>1930612</v>
      </c>
      <c r="AE78" s="128">
        <f>AE67+AE68+AE69+AE70+AE71+AE72+AE73+AE74+AE75+AE76+AE77</f>
        <v>528183</v>
      </c>
      <c r="AF78" s="129">
        <f t="shared" si="65"/>
        <v>2458.8000000000002</v>
      </c>
      <c r="AG78" s="130">
        <f>AG67+AG68+AG69+AG70+AG71+AG72+AG73+AG74+AG75+AG76+AG77</f>
        <v>1930.5</v>
      </c>
      <c r="AH78" s="130">
        <f>AH67+AH68+AH69+AH70+AH71+AH72+AH73+AH74+AH75+AH76+AH77</f>
        <v>528.20000000000005</v>
      </c>
      <c r="AI78" s="131">
        <f>SUM(AI67:AI77)</f>
        <v>2466548</v>
      </c>
      <c r="AJ78" s="132">
        <f>SUM(AJ67:AJ77)</f>
        <v>7753</v>
      </c>
      <c r="AK78" s="126">
        <f>SUM(AK67:AK77)</f>
        <v>1085022</v>
      </c>
      <c r="AL78" s="126">
        <f>SUM(AL67:AL77)</f>
        <v>740605</v>
      </c>
      <c r="AM78" s="128">
        <f>SUM(AM67:AM77)</f>
        <v>344417</v>
      </c>
      <c r="AQ78" s="126">
        <f>SUM(AQ67:AQ77)</f>
        <v>521598</v>
      </c>
      <c r="AR78" s="126">
        <f>SUM(AR67:AR77)</f>
        <v>365451</v>
      </c>
      <c r="AS78" s="126">
        <f>SUM(AS67:AS77)</f>
        <v>156147</v>
      </c>
    </row>
    <row r="79" spans="1:45">
      <c r="A79" s="106"/>
      <c r="B79" s="31">
        <v>5599</v>
      </c>
      <c r="C79" s="113" t="s">
        <v>67</v>
      </c>
      <c r="D79" s="114">
        <v>0</v>
      </c>
      <c r="E79" s="115">
        <f t="shared" si="66"/>
        <v>0</v>
      </c>
      <c r="F79" s="114">
        <v>0</v>
      </c>
      <c r="G79" s="115">
        <f t="shared" si="67"/>
        <v>0</v>
      </c>
      <c r="H79" s="133">
        <v>0</v>
      </c>
      <c r="I79" s="115">
        <f t="shared" si="68"/>
        <v>0</v>
      </c>
      <c r="J79" s="114">
        <v>0</v>
      </c>
      <c r="K79" s="115">
        <f t="shared" si="69"/>
        <v>0</v>
      </c>
      <c r="L79" s="114">
        <v>0</v>
      </c>
      <c r="M79" s="115">
        <f t="shared" si="26"/>
        <v>0</v>
      </c>
      <c r="N79" s="116">
        <v>0</v>
      </c>
      <c r="O79" s="115">
        <f t="shared" ref="O79:O89" si="73">ROUND(N79*O$7,0)</f>
        <v>0</v>
      </c>
      <c r="P79" s="117">
        <v>0</v>
      </c>
      <c r="Q79" s="118">
        <f>P79*Q7</f>
        <v>0</v>
      </c>
      <c r="R79" s="116"/>
      <c r="S79" s="115">
        <f t="shared" ref="S79:S89" si="74">ROUND(R79*S$7,0)</f>
        <v>0</v>
      </c>
      <c r="T79" s="119">
        <v>0</v>
      </c>
      <c r="U79" s="115">
        <f t="shared" ref="U79:U89" si="75">ROUND(T79*U$7,0)</f>
        <v>0</v>
      </c>
      <c r="V79" s="115">
        <v>0</v>
      </c>
      <c r="W79" s="115">
        <f t="shared" si="27"/>
        <v>0</v>
      </c>
      <c r="X79" s="115">
        <v>0</v>
      </c>
      <c r="Y79" s="115"/>
      <c r="Z79" s="115"/>
      <c r="AA79" s="115"/>
      <c r="AB79" s="115"/>
      <c r="AC79" s="110">
        <f t="shared" ref="AC79:AC89" si="76">+E79+G79+I79+K79+M79+W79+X79+O79+S79+U79+Z79+AB79+Q79</f>
        <v>0</v>
      </c>
      <c r="AD79" s="120"/>
      <c r="AE79" s="121"/>
      <c r="AF79" s="122">
        <f t="shared" si="65"/>
        <v>0</v>
      </c>
      <c r="AG79" s="123"/>
      <c r="AH79" s="123">
        <f t="shared" ref="AH79:AH137" si="77">+AG79-AF79</f>
        <v>0</v>
      </c>
      <c r="AI79" s="123">
        <v>0</v>
      </c>
      <c r="AJ79" s="124">
        <v>0</v>
      </c>
      <c r="AK79" s="108">
        <f t="shared" ref="AK79:AK89" si="78">+E79+G79+I79+K79</f>
        <v>0</v>
      </c>
      <c r="AL79" s="108">
        <v>0</v>
      </c>
      <c r="AM79" s="37">
        <f t="shared" si="70"/>
        <v>0</v>
      </c>
      <c r="AQ79" s="108">
        <f t="shared" ref="AQ79:AQ89" si="79">+O79</f>
        <v>0</v>
      </c>
      <c r="AR79" s="108">
        <v>0</v>
      </c>
      <c r="AS79" s="108">
        <f t="shared" si="71"/>
        <v>0</v>
      </c>
    </row>
    <row r="80" spans="1:45">
      <c r="A80" s="106"/>
      <c r="B80" s="31">
        <v>5601</v>
      </c>
      <c r="C80" s="113" t="s">
        <v>68</v>
      </c>
      <c r="D80" s="114">
        <v>172</v>
      </c>
      <c r="E80" s="115">
        <f t="shared" si="66"/>
        <v>55212</v>
      </c>
      <c r="F80" s="114">
        <v>0</v>
      </c>
      <c r="G80" s="115">
        <f t="shared" si="67"/>
        <v>0</v>
      </c>
      <c r="H80" s="114">
        <v>0</v>
      </c>
      <c r="I80" s="115">
        <f t="shared" si="68"/>
        <v>0</v>
      </c>
      <c r="J80" s="114">
        <v>520</v>
      </c>
      <c r="K80" s="115">
        <f t="shared" si="69"/>
        <v>30160</v>
      </c>
      <c r="L80" s="114">
        <v>15</v>
      </c>
      <c r="M80" s="115">
        <f t="shared" si="26"/>
        <v>41580</v>
      </c>
      <c r="N80" s="116">
        <v>0</v>
      </c>
      <c r="O80" s="115">
        <f t="shared" si="73"/>
        <v>0</v>
      </c>
      <c r="P80" s="117">
        <v>0</v>
      </c>
      <c r="Q80" s="118">
        <f>P80*Q7</f>
        <v>0</v>
      </c>
      <c r="R80" s="116">
        <v>0</v>
      </c>
      <c r="S80" s="115">
        <f t="shared" si="74"/>
        <v>0</v>
      </c>
      <c r="T80" s="119">
        <v>2</v>
      </c>
      <c r="U80" s="115">
        <f t="shared" si="75"/>
        <v>27046</v>
      </c>
      <c r="V80" s="115">
        <v>0</v>
      </c>
      <c r="W80" s="115">
        <f t="shared" si="27"/>
        <v>0</v>
      </c>
      <c r="X80" s="115">
        <v>0</v>
      </c>
      <c r="Y80" s="115"/>
      <c r="Z80" s="115"/>
      <c r="AA80" s="115"/>
      <c r="AB80" s="115"/>
      <c r="AC80" s="110">
        <f t="shared" si="76"/>
        <v>153998</v>
      </c>
      <c r="AD80" s="120">
        <v>117832</v>
      </c>
      <c r="AE80" s="121">
        <f t="shared" ref="AE80:AE89" si="80">AC80-AD80</f>
        <v>36166</v>
      </c>
      <c r="AF80" s="122">
        <f t="shared" si="65"/>
        <v>154</v>
      </c>
      <c r="AG80" s="123">
        <f t="shared" ref="AG80:AG89" si="81">ROUND(AD80/1000,1)</f>
        <v>117.8</v>
      </c>
      <c r="AH80" s="123">
        <f t="shared" ref="AH80:AH89" si="82">AF80-AG80</f>
        <v>36.200000000000003</v>
      </c>
      <c r="AI80" s="123">
        <v>156680</v>
      </c>
      <c r="AJ80" s="124">
        <f t="shared" ref="AJ80:AJ89" si="83">AI80-AC80</f>
        <v>2682</v>
      </c>
      <c r="AK80" s="108">
        <f t="shared" si="78"/>
        <v>85372</v>
      </c>
      <c r="AL80" s="108">
        <v>60902</v>
      </c>
      <c r="AM80" s="37">
        <f t="shared" si="70"/>
        <v>24470</v>
      </c>
      <c r="AQ80" s="108">
        <f t="shared" si="79"/>
        <v>0</v>
      </c>
      <c r="AR80" s="108">
        <v>0</v>
      </c>
      <c r="AS80" s="108">
        <f t="shared" si="71"/>
        <v>0</v>
      </c>
    </row>
    <row r="81" spans="1:45">
      <c r="A81" s="106"/>
      <c r="B81" s="31">
        <v>5602</v>
      </c>
      <c r="C81" s="113" t="s">
        <v>69</v>
      </c>
      <c r="D81" s="114">
        <v>704</v>
      </c>
      <c r="E81" s="115">
        <f t="shared" si="66"/>
        <v>225984</v>
      </c>
      <c r="F81" s="114">
        <v>0</v>
      </c>
      <c r="G81" s="115">
        <f t="shared" si="67"/>
        <v>0</v>
      </c>
      <c r="H81" s="114">
        <v>0</v>
      </c>
      <c r="I81" s="115">
        <f t="shared" si="68"/>
        <v>0</v>
      </c>
      <c r="J81" s="114">
        <v>2458</v>
      </c>
      <c r="K81" s="115">
        <f t="shared" si="69"/>
        <v>142564</v>
      </c>
      <c r="L81" s="114">
        <v>0</v>
      </c>
      <c r="M81" s="115">
        <f t="shared" si="26"/>
        <v>0</v>
      </c>
      <c r="N81" s="116">
        <v>60</v>
      </c>
      <c r="O81" s="115">
        <f t="shared" si="73"/>
        <v>474180</v>
      </c>
      <c r="P81" s="117">
        <v>60</v>
      </c>
      <c r="Q81" s="118">
        <f>P81*Q7</f>
        <v>67500</v>
      </c>
      <c r="R81" s="116">
        <v>85</v>
      </c>
      <c r="S81" s="115">
        <f t="shared" si="74"/>
        <v>25670</v>
      </c>
      <c r="T81" s="119">
        <v>1</v>
      </c>
      <c r="U81" s="115">
        <f t="shared" si="75"/>
        <v>13523</v>
      </c>
      <c r="V81" s="115">
        <v>0</v>
      </c>
      <c r="W81" s="115">
        <f t="shared" si="27"/>
        <v>0</v>
      </c>
      <c r="X81" s="115">
        <v>0</v>
      </c>
      <c r="Y81" s="115"/>
      <c r="Z81" s="115"/>
      <c r="AA81" s="115"/>
      <c r="AB81" s="115"/>
      <c r="AC81" s="110">
        <f t="shared" si="76"/>
        <v>949421</v>
      </c>
      <c r="AD81" s="120">
        <v>766657</v>
      </c>
      <c r="AE81" s="121">
        <f t="shared" si="80"/>
        <v>182764</v>
      </c>
      <c r="AF81" s="122">
        <f t="shared" si="65"/>
        <v>949.4</v>
      </c>
      <c r="AG81" s="123">
        <f t="shared" si="81"/>
        <v>766.7</v>
      </c>
      <c r="AH81" s="123">
        <f t="shared" si="82"/>
        <v>182.69999999999993</v>
      </c>
      <c r="AI81" s="123">
        <v>971672</v>
      </c>
      <c r="AJ81" s="124">
        <f t="shared" si="83"/>
        <v>22251</v>
      </c>
      <c r="AK81" s="108">
        <f t="shared" si="78"/>
        <v>368548</v>
      </c>
      <c r="AL81" s="108">
        <v>245466</v>
      </c>
      <c r="AM81" s="37">
        <f t="shared" si="70"/>
        <v>123082</v>
      </c>
      <c r="AQ81" s="108">
        <f t="shared" si="79"/>
        <v>474180</v>
      </c>
      <c r="AR81" s="108">
        <v>341487</v>
      </c>
      <c r="AS81" s="108">
        <f t="shared" si="71"/>
        <v>132693</v>
      </c>
    </row>
    <row r="82" spans="1:45">
      <c r="A82" s="106"/>
      <c r="B82" s="31">
        <v>5603</v>
      </c>
      <c r="C82" s="113" t="s">
        <v>70</v>
      </c>
      <c r="D82" s="114">
        <v>2061</v>
      </c>
      <c r="E82" s="115">
        <f t="shared" si="66"/>
        <v>661581</v>
      </c>
      <c r="F82" s="114">
        <v>0</v>
      </c>
      <c r="G82" s="115">
        <f t="shared" si="67"/>
        <v>0</v>
      </c>
      <c r="H82" s="114">
        <v>16</v>
      </c>
      <c r="I82" s="115">
        <f t="shared" si="68"/>
        <v>912</v>
      </c>
      <c r="J82" s="114">
        <v>7156</v>
      </c>
      <c r="K82" s="115">
        <f t="shared" si="69"/>
        <v>415048</v>
      </c>
      <c r="L82" s="114">
        <v>223</v>
      </c>
      <c r="M82" s="115">
        <f t="shared" si="26"/>
        <v>618156</v>
      </c>
      <c r="N82" s="116">
        <v>220</v>
      </c>
      <c r="O82" s="115">
        <f t="shared" si="73"/>
        <v>1738660</v>
      </c>
      <c r="P82" s="117">
        <v>220</v>
      </c>
      <c r="Q82" s="118">
        <f>P82*Q7</f>
        <v>247500</v>
      </c>
      <c r="R82" s="116">
        <v>420</v>
      </c>
      <c r="S82" s="115">
        <f t="shared" si="74"/>
        <v>126840</v>
      </c>
      <c r="T82" s="119">
        <v>1</v>
      </c>
      <c r="U82" s="115">
        <f t="shared" si="75"/>
        <v>13523</v>
      </c>
      <c r="V82" s="115">
        <f>7+1</f>
        <v>8</v>
      </c>
      <c r="W82" s="115">
        <f t="shared" si="27"/>
        <v>149288</v>
      </c>
      <c r="X82" s="115">
        <v>10000</v>
      </c>
      <c r="Y82" s="115"/>
      <c r="Z82" s="115"/>
      <c r="AA82" s="115"/>
      <c r="AB82" s="115"/>
      <c r="AC82" s="110">
        <f t="shared" si="76"/>
        <v>3981508</v>
      </c>
      <c r="AD82" s="120">
        <v>3221088</v>
      </c>
      <c r="AE82" s="121">
        <f t="shared" si="80"/>
        <v>760420</v>
      </c>
      <c r="AF82" s="122">
        <f t="shared" si="65"/>
        <v>3981.5</v>
      </c>
      <c r="AG82" s="123">
        <f t="shared" si="81"/>
        <v>3221.1</v>
      </c>
      <c r="AH82" s="123">
        <f t="shared" si="82"/>
        <v>760.40000000000009</v>
      </c>
      <c r="AI82" s="123">
        <v>4081313</v>
      </c>
      <c r="AJ82" s="124">
        <f t="shared" si="83"/>
        <v>99805</v>
      </c>
      <c r="AK82" s="108">
        <f t="shared" si="78"/>
        <v>1077541</v>
      </c>
      <c r="AL82" s="108">
        <v>717214</v>
      </c>
      <c r="AM82" s="37">
        <f t="shared" si="70"/>
        <v>360327</v>
      </c>
      <c r="AQ82" s="108">
        <f t="shared" si="79"/>
        <v>1738660</v>
      </c>
      <c r="AR82" s="108">
        <v>1210182</v>
      </c>
      <c r="AS82" s="108">
        <f t="shared" si="71"/>
        <v>528478</v>
      </c>
    </row>
    <row r="83" spans="1:45">
      <c r="A83" s="106"/>
      <c r="B83" s="31">
        <v>5605</v>
      </c>
      <c r="C83" s="113" t="s">
        <v>71</v>
      </c>
      <c r="D83" s="114">
        <v>673</v>
      </c>
      <c r="E83" s="115">
        <f t="shared" si="66"/>
        <v>216033</v>
      </c>
      <c r="F83" s="114">
        <v>0</v>
      </c>
      <c r="G83" s="115">
        <f t="shared" si="67"/>
        <v>0</v>
      </c>
      <c r="H83" s="114">
        <v>23</v>
      </c>
      <c r="I83" s="115">
        <f t="shared" si="68"/>
        <v>1311</v>
      </c>
      <c r="J83" s="114">
        <v>2191</v>
      </c>
      <c r="K83" s="115">
        <f t="shared" si="69"/>
        <v>127078</v>
      </c>
      <c r="L83" s="114">
        <v>118</v>
      </c>
      <c r="M83" s="115">
        <f t="shared" si="26"/>
        <v>327096</v>
      </c>
      <c r="N83" s="116">
        <v>0</v>
      </c>
      <c r="O83" s="115">
        <f t="shared" si="73"/>
        <v>0</v>
      </c>
      <c r="P83" s="117">
        <v>0</v>
      </c>
      <c r="Q83" s="118">
        <f>P83*Q7</f>
        <v>0</v>
      </c>
      <c r="R83" s="116">
        <v>160</v>
      </c>
      <c r="S83" s="115">
        <f t="shared" si="74"/>
        <v>48320</v>
      </c>
      <c r="T83" s="119">
        <v>3</v>
      </c>
      <c r="U83" s="115">
        <f t="shared" si="75"/>
        <v>40569</v>
      </c>
      <c r="V83" s="115">
        <v>0</v>
      </c>
      <c r="W83" s="115">
        <f t="shared" si="27"/>
        <v>0</v>
      </c>
      <c r="X83" s="115">
        <v>0</v>
      </c>
      <c r="Y83" s="115"/>
      <c r="Z83" s="115"/>
      <c r="AA83" s="115"/>
      <c r="AB83" s="115"/>
      <c r="AC83" s="110">
        <f t="shared" si="76"/>
        <v>760407</v>
      </c>
      <c r="AD83" s="120">
        <v>579581</v>
      </c>
      <c r="AE83" s="121">
        <f t="shared" si="80"/>
        <v>180826</v>
      </c>
      <c r="AF83" s="122">
        <f t="shared" si="65"/>
        <v>760.4</v>
      </c>
      <c r="AG83" s="123">
        <f t="shared" si="81"/>
        <v>579.6</v>
      </c>
      <c r="AH83" s="123">
        <f t="shared" si="82"/>
        <v>180.79999999999995</v>
      </c>
      <c r="AI83" s="123">
        <v>769070</v>
      </c>
      <c r="AJ83" s="124">
        <f t="shared" si="83"/>
        <v>8663</v>
      </c>
      <c r="AK83" s="108">
        <f t="shared" si="78"/>
        <v>344422</v>
      </c>
      <c r="AL83" s="108">
        <v>231886</v>
      </c>
      <c r="AM83" s="37">
        <f t="shared" si="70"/>
        <v>112536</v>
      </c>
      <c r="AQ83" s="108">
        <f t="shared" si="79"/>
        <v>0</v>
      </c>
      <c r="AR83" s="108">
        <v>0</v>
      </c>
      <c r="AS83" s="108">
        <f t="shared" si="71"/>
        <v>0</v>
      </c>
    </row>
    <row r="84" spans="1:45">
      <c r="A84" s="106"/>
      <c r="B84" s="31">
        <v>5606</v>
      </c>
      <c r="C84" s="113" t="s">
        <v>72</v>
      </c>
      <c r="D84" s="114">
        <v>237</v>
      </c>
      <c r="E84" s="115">
        <f t="shared" si="66"/>
        <v>76077</v>
      </c>
      <c r="F84" s="114">
        <v>0</v>
      </c>
      <c r="G84" s="115">
        <f t="shared" si="67"/>
        <v>0</v>
      </c>
      <c r="H84" s="114">
        <v>0</v>
      </c>
      <c r="I84" s="115">
        <f t="shared" si="68"/>
        <v>0</v>
      </c>
      <c r="J84" s="114">
        <v>590</v>
      </c>
      <c r="K84" s="115">
        <f t="shared" si="69"/>
        <v>34220</v>
      </c>
      <c r="L84" s="114">
        <v>14</v>
      </c>
      <c r="M84" s="115">
        <f t="shared" si="26"/>
        <v>38808</v>
      </c>
      <c r="N84" s="116">
        <v>0</v>
      </c>
      <c r="O84" s="115">
        <f t="shared" si="73"/>
        <v>0</v>
      </c>
      <c r="P84" s="117">
        <v>0</v>
      </c>
      <c r="Q84" s="118">
        <f t="shared" ref="Q84:Q89" si="84">ROUND(P84*Q$7,0)</f>
        <v>0</v>
      </c>
      <c r="R84" s="116">
        <v>0</v>
      </c>
      <c r="S84" s="115">
        <f t="shared" si="74"/>
        <v>0</v>
      </c>
      <c r="T84" s="119">
        <v>2</v>
      </c>
      <c r="U84" s="115">
        <f t="shared" si="75"/>
        <v>27046</v>
      </c>
      <c r="V84" s="115">
        <v>0</v>
      </c>
      <c r="W84" s="115">
        <f t="shared" si="27"/>
        <v>0</v>
      </c>
      <c r="X84" s="115">
        <v>0</v>
      </c>
      <c r="Y84" s="115"/>
      <c r="Z84" s="115"/>
      <c r="AA84" s="115"/>
      <c r="AB84" s="115"/>
      <c r="AC84" s="110">
        <f t="shared" si="76"/>
        <v>176151</v>
      </c>
      <c r="AD84" s="120">
        <v>125607</v>
      </c>
      <c r="AE84" s="121">
        <f t="shared" si="80"/>
        <v>50544</v>
      </c>
      <c r="AF84" s="122">
        <f t="shared" si="65"/>
        <v>176.2</v>
      </c>
      <c r="AG84" s="123">
        <f t="shared" si="81"/>
        <v>125.6</v>
      </c>
      <c r="AH84" s="123">
        <f t="shared" si="82"/>
        <v>50.599999999999994</v>
      </c>
      <c r="AI84" s="123">
        <v>178833</v>
      </c>
      <c r="AJ84" s="124">
        <f t="shared" si="83"/>
        <v>2682</v>
      </c>
      <c r="AK84" s="108">
        <f t="shared" si="78"/>
        <v>110297</v>
      </c>
      <c r="AL84" s="108">
        <v>69946</v>
      </c>
      <c r="AM84" s="37">
        <f t="shared" si="70"/>
        <v>40351</v>
      </c>
      <c r="AQ84" s="108">
        <f t="shared" si="79"/>
        <v>0</v>
      </c>
      <c r="AR84" s="108">
        <v>0</v>
      </c>
      <c r="AS84" s="108">
        <f t="shared" si="71"/>
        <v>0</v>
      </c>
    </row>
    <row r="85" spans="1:45">
      <c r="A85" s="106"/>
      <c r="B85" s="31">
        <v>5607</v>
      </c>
      <c r="C85" s="113" t="s">
        <v>73</v>
      </c>
      <c r="D85" s="114">
        <v>558</v>
      </c>
      <c r="E85" s="115">
        <f t="shared" si="66"/>
        <v>179118</v>
      </c>
      <c r="F85" s="114">
        <v>0</v>
      </c>
      <c r="G85" s="115">
        <f t="shared" si="67"/>
        <v>0</v>
      </c>
      <c r="H85" s="114">
        <v>0</v>
      </c>
      <c r="I85" s="115">
        <f t="shared" si="68"/>
        <v>0</v>
      </c>
      <c r="J85" s="114">
        <v>1481</v>
      </c>
      <c r="K85" s="115">
        <f t="shared" si="69"/>
        <v>85898</v>
      </c>
      <c r="L85" s="114">
        <v>52</v>
      </c>
      <c r="M85" s="115">
        <f t="shared" si="26"/>
        <v>144144</v>
      </c>
      <c r="N85" s="116">
        <v>0</v>
      </c>
      <c r="O85" s="115">
        <f t="shared" si="73"/>
        <v>0</v>
      </c>
      <c r="P85" s="117">
        <v>0</v>
      </c>
      <c r="Q85" s="118">
        <f t="shared" si="84"/>
        <v>0</v>
      </c>
      <c r="R85" s="116">
        <v>100</v>
      </c>
      <c r="S85" s="115">
        <f t="shared" si="74"/>
        <v>30200</v>
      </c>
      <c r="T85" s="119">
        <v>1</v>
      </c>
      <c r="U85" s="115">
        <f t="shared" si="75"/>
        <v>13523</v>
      </c>
      <c r="V85" s="115">
        <v>0</v>
      </c>
      <c r="W85" s="115">
        <f t="shared" si="27"/>
        <v>0</v>
      </c>
      <c r="X85" s="115">
        <v>0</v>
      </c>
      <c r="Y85" s="115"/>
      <c r="Z85" s="115"/>
      <c r="AA85" s="115"/>
      <c r="AB85" s="115"/>
      <c r="AC85" s="110">
        <f t="shared" si="76"/>
        <v>452883</v>
      </c>
      <c r="AD85" s="120">
        <v>367932</v>
      </c>
      <c r="AE85" s="121">
        <f t="shared" si="80"/>
        <v>84951</v>
      </c>
      <c r="AF85" s="122">
        <f t="shared" si="65"/>
        <v>452.9</v>
      </c>
      <c r="AG85" s="123">
        <f t="shared" si="81"/>
        <v>367.9</v>
      </c>
      <c r="AH85" s="123">
        <f t="shared" si="82"/>
        <v>85</v>
      </c>
      <c r="AI85" s="123">
        <v>457124</v>
      </c>
      <c r="AJ85" s="124">
        <f t="shared" si="83"/>
        <v>4241</v>
      </c>
      <c r="AK85" s="108">
        <f t="shared" si="78"/>
        <v>265016</v>
      </c>
      <c r="AL85" s="108">
        <v>169154</v>
      </c>
      <c r="AM85" s="37">
        <f t="shared" si="70"/>
        <v>95862</v>
      </c>
      <c r="AQ85" s="108">
        <f t="shared" si="79"/>
        <v>0</v>
      </c>
      <c r="AR85" s="108">
        <v>0</v>
      </c>
      <c r="AS85" s="108">
        <f t="shared" si="71"/>
        <v>0</v>
      </c>
    </row>
    <row r="86" spans="1:45">
      <c r="A86" s="106"/>
      <c r="B86" s="31">
        <v>5608</v>
      </c>
      <c r="C86" s="113" t="s">
        <v>74</v>
      </c>
      <c r="D86" s="114">
        <v>150</v>
      </c>
      <c r="E86" s="115">
        <f t="shared" si="66"/>
        <v>48150</v>
      </c>
      <c r="F86" s="114">
        <v>0</v>
      </c>
      <c r="G86" s="115">
        <f t="shared" si="67"/>
        <v>0</v>
      </c>
      <c r="H86" s="114">
        <v>0</v>
      </c>
      <c r="I86" s="115">
        <f t="shared" si="68"/>
        <v>0</v>
      </c>
      <c r="J86" s="114">
        <v>396</v>
      </c>
      <c r="K86" s="115">
        <f t="shared" si="69"/>
        <v>22968</v>
      </c>
      <c r="L86" s="114">
        <v>10</v>
      </c>
      <c r="M86" s="115">
        <f t="shared" si="26"/>
        <v>27720</v>
      </c>
      <c r="N86" s="116">
        <v>0</v>
      </c>
      <c r="O86" s="115">
        <f t="shared" si="73"/>
        <v>0</v>
      </c>
      <c r="P86" s="117">
        <v>0</v>
      </c>
      <c r="Q86" s="118">
        <f t="shared" si="84"/>
        <v>0</v>
      </c>
      <c r="R86" s="116">
        <v>40</v>
      </c>
      <c r="S86" s="115">
        <f t="shared" si="74"/>
        <v>12080</v>
      </c>
      <c r="T86" s="119">
        <v>0</v>
      </c>
      <c r="U86" s="115">
        <f t="shared" si="75"/>
        <v>0</v>
      </c>
      <c r="V86" s="115">
        <v>0</v>
      </c>
      <c r="W86" s="115">
        <f t="shared" si="27"/>
        <v>0</v>
      </c>
      <c r="X86" s="115">
        <v>0</v>
      </c>
      <c r="Y86" s="115"/>
      <c r="Z86" s="115"/>
      <c r="AA86" s="115"/>
      <c r="AB86" s="115"/>
      <c r="AC86" s="110">
        <f t="shared" si="76"/>
        <v>110918</v>
      </c>
      <c r="AD86" s="120">
        <v>103321</v>
      </c>
      <c r="AE86" s="121">
        <f t="shared" si="80"/>
        <v>7597</v>
      </c>
      <c r="AF86" s="122">
        <f t="shared" si="65"/>
        <v>110.9</v>
      </c>
      <c r="AG86" s="123">
        <f t="shared" si="81"/>
        <v>103.3</v>
      </c>
      <c r="AH86" s="123">
        <f t="shared" si="82"/>
        <v>7.6000000000000085</v>
      </c>
      <c r="AI86" s="123">
        <v>112078</v>
      </c>
      <c r="AJ86" s="124">
        <f t="shared" si="83"/>
        <v>1160</v>
      </c>
      <c r="AK86" s="108">
        <f t="shared" si="78"/>
        <v>71118</v>
      </c>
      <c r="AL86" s="108">
        <v>48668</v>
      </c>
      <c r="AM86" s="37">
        <f t="shared" si="70"/>
        <v>22450</v>
      </c>
      <c r="AQ86" s="108">
        <f t="shared" si="79"/>
        <v>0</v>
      </c>
      <c r="AR86" s="108">
        <v>0</v>
      </c>
      <c r="AS86" s="108">
        <f t="shared" si="71"/>
        <v>0</v>
      </c>
    </row>
    <row r="87" spans="1:45">
      <c r="A87" s="106"/>
      <c r="B87" s="31">
        <v>5609</v>
      </c>
      <c r="C87" s="113" t="s">
        <v>75</v>
      </c>
      <c r="D87" s="114">
        <v>234</v>
      </c>
      <c r="E87" s="115">
        <f t="shared" si="66"/>
        <v>75114</v>
      </c>
      <c r="F87" s="114">
        <v>0</v>
      </c>
      <c r="G87" s="115">
        <f t="shared" si="67"/>
        <v>0</v>
      </c>
      <c r="H87" s="114">
        <v>0</v>
      </c>
      <c r="I87" s="115">
        <f t="shared" si="68"/>
        <v>0</v>
      </c>
      <c r="J87" s="114">
        <v>700</v>
      </c>
      <c r="K87" s="115">
        <f t="shared" si="69"/>
        <v>40600</v>
      </c>
      <c r="L87" s="114">
        <v>33</v>
      </c>
      <c r="M87" s="115">
        <f t="shared" si="26"/>
        <v>91476</v>
      </c>
      <c r="N87" s="116">
        <v>20</v>
      </c>
      <c r="O87" s="115">
        <f t="shared" si="73"/>
        <v>158060</v>
      </c>
      <c r="P87" s="117">
        <v>20</v>
      </c>
      <c r="Q87" s="118">
        <f t="shared" si="84"/>
        <v>22500</v>
      </c>
      <c r="R87" s="116">
        <v>35</v>
      </c>
      <c r="S87" s="115">
        <f t="shared" si="74"/>
        <v>10570</v>
      </c>
      <c r="T87" s="119">
        <v>2</v>
      </c>
      <c r="U87" s="115">
        <f t="shared" si="75"/>
        <v>27046</v>
      </c>
      <c r="V87" s="115">
        <v>0</v>
      </c>
      <c r="W87" s="115">
        <f t="shared" si="27"/>
        <v>0</v>
      </c>
      <c r="X87" s="115">
        <v>0</v>
      </c>
      <c r="Y87" s="115"/>
      <c r="Z87" s="115"/>
      <c r="AA87" s="115"/>
      <c r="AB87" s="115"/>
      <c r="AC87" s="110">
        <f t="shared" si="76"/>
        <v>425366</v>
      </c>
      <c r="AD87" s="120">
        <v>320299</v>
      </c>
      <c r="AE87" s="121">
        <f t="shared" si="80"/>
        <v>105067</v>
      </c>
      <c r="AF87" s="122">
        <f t="shared" si="65"/>
        <v>425.4</v>
      </c>
      <c r="AG87" s="123">
        <f t="shared" si="81"/>
        <v>320.3</v>
      </c>
      <c r="AH87" s="123">
        <f t="shared" si="82"/>
        <v>105.09999999999997</v>
      </c>
      <c r="AI87" s="123">
        <v>435763</v>
      </c>
      <c r="AJ87" s="124">
        <f t="shared" si="83"/>
        <v>10397</v>
      </c>
      <c r="AK87" s="108">
        <f t="shared" si="78"/>
        <v>115714</v>
      </c>
      <c r="AL87" s="108">
        <v>81874</v>
      </c>
      <c r="AM87" s="37">
        <f t="shared" si="70"/>
        <v>33840</v>
      </c>
      <c r="AQ87" s="108">
        <f t="shared" si="79"/>
        <v>158060</v>
      </c>
      <c r="AR87" s="108">
        <v>119820</v>
      </c>
      <c r="AS87" s="108">
        <f t="shared" si="71"/>
        <v>38240</v>
      </c>
    </row>
    <row r="88" spans="1:45">
      <c r="A88" s="106"/>
      <c r="B88" s="31">
        <v>5610</v>
      </c>
      <c r="C88" s="113" t="s">
        <v>76</v>
      </c>
      <c r="D88" s="114">
        <v>161</v>
      </c>
      <c r="E88" s="115">
        <f t="shared" si="66"/>
        <v>51681</v>
      </c>
      <c r="F88" s="114">
        <v>0</v>
      </c>
      <c r="G88" s="115">
        <f t="shared" si="67"/>
        <v>0</v>
      </c>
      <c r="H88" s="114">
        <v>0</v>
      </c>
      <c r="I88" s="115">
        <f t="shared" si="68"/>
        <v>0</v>
      </c>
      <c r="J88" s="114">
        <v>496</v>
      </c>
      <c r="K88" s="115">
        <f t="shared" si="69"/>
        <v>28768</v>
      </c>
      <c r="L88" s="114">
        <v>23</v>
      </c>
      <c r="M88" s="115">
        <f t="shared" si="26"/>
        <v>63756</v>
      </c>
      <c r="N88" s="116">
        <v>0</v>
      </c>
      <c r="O88" s="115">
        <f t="shared" si="73"/>
        <v>0</v>
      </c>
      <c r="P88" s="117">
        <v>0</v>
      </c>
      <c r="Q88" s="118">
        <f t="shared" si="84"/>
        <v>0</v>
      </c>
      <c r="R88" s="116">
        <v>0</v>
      </c>
      <c r="S88" s="115">
        <f t="shared" si="74"/>
        <v>0</v>
      </c>
      <c r="T88" s="119">
        <v>0</v>
      </c>
      <c r="U88" s="115">
        <f t="shared" si="75"/>
        <v>0</v>
      </c>
      <c r="V88" s="115">
        <v>0</v>
      </c>
      <c r="W88" s="115">
        <f t="shared" si="27"/>
        <v>0</v>
      </c>
      <c r="X88" s="115">
        <v>0</v>
      </c>
      <c r="Y88" s="115"/>
      <c r="Z88" s="115"/>
      <c r="AA88" s="115"/>
      <c r="AB88" s="115"/>
      <c r="AC88" s="110">
        <f t="shared" si="76"/>
        <v>144205</v>
      </c>
      <c r="AD88" s="120">
        <v>107129</v>
      </c>
      <c r="AE88" s="121">
        <f t="shared" si="80"/>
        <v>37076</v>
      </c>
      <c r="AF88" s="122">
        <f t="shared" si="65"/>
        <v>144.19999999999999</v>
      </c>
      <c r="AG88" s="123">
        <f t="shared" si="81"/>
        <v>107.1</v>
      </c>
      <c r="AH88" s="123">
        <f t="shared" si="82"/>
        <v>37.099999999999994</v>
      </c>
      <c r="AI88" s="123">
        <v>144205</v>
      </c>
      <c r="AJ88" s="124">
        <f t="shared" si="83"/>
        <v>0</v>
      </c>
      <c r="AK88" s="108">
        <f t="shared" si="78"/>
        <v>80449</v>
      </c>
      <c r="AL88" s="108">
        <v>54214</v>
      </c>
      <c r="AM88" s="37">
        <f t="shared" si="70"/>
        <v>26235</v>
      </c>
      <c r="AQ88" s="108">
        <f t="shared" si="79"/>
        <v>0</v>
      </c>
      <c r="AR88" s="108">
        <v>0</v>
      </c>
      <c r="AS88" s="108">
        <f t="shared" si="71"/>
        <v>0</v>
      </c>
    </row>
    <row r="89" spans="1:45">
      <c r="A89" s="125"/>
      <c r="B89" s="31">
        <v>5611</v>
      </c>
      <c r="C89" s="113" t="s">
        <v>77</v>
      </c>
      <c r="D89" s="114">
        <v>99</v>
      </c>
      <c r="E89" s="115">
        <f t="shared" si="66"/>
        <v>31779</v>
      </c>
      <c r="F89" s="114">
        <v>0</v>
      </c>
      <c r="G89" s="115">
        <f t="shared" si="67"/>
        <v>0</v>
      </c>
      <c r="H89" s="114">
        <v>0</v>
      </c>
      <c r="I89" s="115">
        <f t="shared" si="68"/>
        <v>0</v>
      </c>
      <c r="J89" s="114">
        <v>321</v>
      </c>
      <c r="K89" s="115">
        <f t="shared" si="69"/>
        <v>18618</v>
      </c>
      <c r="L89" s="114">
        <v>7</v>
      </c>
      <c r="M89" s="115">
        <f t="shared" si="26"/>
        <v>19404</v>
      </c>
      <c r="N89" s="116">
        <v>0</v>
      </c>
      <c r="O89" s="115">
        <f t="shared" si="73"/>
        <v>0</v>
      </c>
      <c r="P89" s="117">
        <v>0</v>
      </c>
      <c r="Q89" s="118">
        <f t="shared" si="84"/>
        <v>0</v>
      </c>
      <c r="R89" s="116">
        <v>0</v>
      </c>
      <c r="S89" s="115">
        <f t="shared" si="74"/>
        <v>0</v>
      </c>
      <c r="T89" s="119">
        <v>0</v>
      </c>
      <c r="U89" s="115">
        <f t="shared" si="75"/>
        <v>0</v>
      </c>
      <c r="V89" s="115">
        <v>0</v>
      </c>
      <c r="W89" s="115">
        <f t="shared" si="27"/>
        <v>0</v>
      </c>
      <c r="X89" s="115">
        <v>0</v>
      </c>
      <c r="Y89" s="115"/>
      <c r="Z89" s="115"/>
      <c r="AA89" s="115"/>
      <c r="AB89" s="115"/>
      <c r="AC89" s="110">
        <f t="shared" si="76"/>
        <v>69801</v>
      </c>
      <c r="AD89" s="120">
        <v>59163</v>
      </c>
      <c r="AE89" s="121">
        <f t="shared" si="80"/>
        <v>10638</v>
      </c>
      <c r="AF89" s="122">
        <f t="shared" si="65"/>
        <v>69.8</v>
      </c>
      <c r="AG89" s="123">
        <f t="shared" si="81"/>
        <v>59.2</v>
      </c>
      <c r="AH89" s="123">
        <f t="shared" si="82"/>
        <v>10.599999999999994</v>
      </c>
      <c r="AI89" s="123">
        <v>69801</v>
      </c>
      <c r="AJ89" s="124">
        <f t="shared" si="83"/>
        <v>0</v>
      </c>
      <c r="AK89" s="108">
        <f t="shared" si="78"/>
        <v>50397</v>
      </c>
      <c r="AL89" s="108">
        <v>38126</v>
      </c>
      <c r="AM89" s="37">
        <f t="shared" si="70"/>
        <v>12271</v>
      </c>
      <c r="AQ89" s="108">
        <f t="shared" si="79"/>
        <v>0</v>
      </c>
      <c r="AR89" s="108">
        <v>0</v>
      </c>
      <c r="AS89" s="108">
        <f t="shared" si="71"/>
        <v>0</v>
      </c>
    </row>
    <row r="90" spans="1:45">
      <c r="A90" s="125">
        <f>SUM(A80:A89)</f>
        <v>0</v>
      </c>
      <c r="B90" s="31">
        <v>5698</v>
      </c>
      <c r="C90" s="113"/>
      <c r="D90" s="126">
        <f t="shared" ref="D90:AC90" si="85">SUM(D80:D89)</f>
        <v>5049</v>
      </c>
      <c r="E90" s="126">
        <f t="shared" si="85"/>
        <v>1620729</v>
      </c>
      <c r="F90" s="126">
        <f t="shared" si="85"/>
        <v>0</v>
      </c>
      <c r="G90" s="126">
        <f t="shared" si="85"/>
        <v>0</v>
      </c>
      <c r="H90" s="126">
        <f t="shared" si="85"/>
        <v>39</v>
      </c>
      <c r="I90" s="126">
        <f t="shared" si="85"/>
        <v>2223</v>
      </c>
      <c r="J90" s="126">
        <f t="shared" si="85"/>
        <v>16309</v>
      </c>
      <c r="K90" s="126">
        <f t="shared" si="85"/>
        <v>945922</v>
      </c>
      <c r="L90" s="126">
        <f t="shared" si="85"/>
        <v>495</v>
      </c>
      <c r="M90" s="126">
        <f t="shared" si="85"/>
        <v>1372140</v>
      </c>
      <c r="N90" s="126">
        <f t="shared" si="85"/>
        <v>300</v>
      </c>
      <c r="O90" s="126">
        <f t="shared" si="85"/>
        <v>2370900</v>
      </c>
      <c r="P90" s="127">
        <f t="shared" si="85"/>
        <v>300</v>
      </c>
      <c r="Q90" s="127">
        <f>Q79+Q80+Q81+Q82+Q83+Q84+Q85+Q86+Q87+Q88+Q89</f>
        <v>337500</v>
      </c>
      <c r="R90" s="126">
        <f t="shared" si="85"/>
        <v>840</v>
      </c>
      <c r="S90" s="126">
        <f t="shared" si="85"/>
        <v>253680</v>
      </c>
      <c r="T90" s="126">
        <f t="shared" si="85"/>
        <v>12</v>
      </c>
      <c r="U90" s="126">
        <f t="shared" si="85"/>
        <v>162276</v>
      </c>
      <c r="V90" s="126">
        <f t="shared" si="85"/>
        <v>8</v>
      </c>
      <c r="W90" s="126">
        <f t="shared" si="85"/>
        <v>149288</v>
      </c>
      <c r="X90" s="126">
        <f t="shared" si="85"/>
        <v>10000</v>
      </c>
      <c r="Y90" s="126">
        <f t="shared" si="85"/>
        <v>0</v>
      </c>
      <c r="Z90" s="126">
        <f t="shared" si="85"/>
        <v>0</v>
      </c>
      <c r="AA90" s="126">
        <f t="shared" si="85"/>
        <v>0</v>
      </c>
      <c r="AB90" s="126">
        <f t="shared" si="85"/>
        <v>0</v>
      </c>
      <c r="AC90" s="126">
        <f t="shared" si="85"/>
        <v>7224658</v>
      </c>
      <c r="AD90" s="126">
        <f>AD80+AD81+AD82+AD83+AD84+AD85+AD86+AD87+AD88+AD89</f>
        <v>5768609</v>
      </c>
      <c r="AE90" s="128">
        <f>AE80+AE81+AE82+AE83+AE84+AE85+AE86+AE87+AE88+AE89</f>
        <v>1456049</v>
      </c>
      <c r="AF90" s="129">
        <f t="shared" si="65"/>
        <v>7224.7</v>
      </c>
      <c r="AG90" s="130">
        <f>AG80+AG81+AG82+AG83+AG84+AG85+AG86+AG87+AG88+AG89</f>
        <v>5768.6000000000013</v>
      </c>
      <c r="AH90" s="130">
        <f>AH80+AH81+AH82+AH83+AH84+AH85+AH86+AH87+AH88+AH89</f>
        <v>1456.0999999999995</v>
      </c>
      <c r="AI90" s="131">
        <f>SUM(AI80:AI89)</f>
        <v>7376539</v>
      </c>
      <c r="AJ90" s="132">
        <f>SUM(AJ80:AJ89)</f>
        <v>151881</v>
      </c>
      <c r="AK90" s="126">
        <f>SUM(AK80:AK89)</f>
        <v>2568874</v>
      </c>
      <c r="AL90" s="126">
        <f>SUM(AL80:AL89)</f>
        <v>1717450</v>
      </c>
      <c r="AM90" s="128">
        <f>SUM(AM80:AM89)</f>
        <v>851424</v>
      </c>
      <c r="AQ90" s="126">
        <f>SUM(AQ80:AQ89)</f>
        <v>2370900</v>
      </c>
      <c r="AR90" s="126">
        <f>SUM(AR80:AR89)</f>
        <v>1671489</v>
      </c>
      <c r="AS90" s="126">
        <f>SUM(AS80:AS89)</f>
        <v>699411</v>
      </c>
    </row>
    <row r="91" spans="1:45">
      <c r="A91" s="106"/>
      <c r="B91" s="31">
        <v>5699</v>
      </c>
      <c r="C91" s="113" t="s">
        <v>78</v>
      </c>
      <c r="D91" s="114">
        <v>0</v>
      </c>
      <c r="E91" s="115">
        <f t="shared" si="66"/>
        <v>0</v>
      </c>
      <c r="F91" s="114">
        <v>0</v>
      </c>
      <c r="G91" s="115">
        <f t="shared" si="67"/>
        <v>0</v>
      </c>
      <c r="H91" s="133">
        <v>0</v>
      </c>
      <c r="I91" s="115">
        <f t="shared" si="68"/>
        <v>0</v>
      </c>
      <c r="J91" s="114">
        <v>0</v>
      </c>
      <c r="K91" s="115">
        <f t="shared" si="69"/>
        <v>0</v>
      </c>
      <c r="L91" s="114">
        <v>0</v>
      </c>
      <c r="M91" s="115">
        <f t="shared" ref="M91:M154" si="86">ROUND(L91*M$7,0)</f>
        <v>0</v>
      </c>
      <c r="N91" s="116">
        <v>0</v>
      </c>
      <c r="O91" s="115">
        <f>ROUND(N91*O$7,0)</f>
        <v>0</v>
      </c>
      <c r="P91" s="117">
        <v>0</v>
      </c>
      <c r="Q91" s="118">
        <f t="shared" ref="Q91:Q95" si="87">ROUND(P91*Q$7,0)</f>
        <v>0</v>
      </c>
      <c r="R91" s="116"/>
      <c r="S91" s="115">
        <f>ROUND(R91*S$7,0)</f>
        <v>0</v>
      </c>
      <c r="T91" s="119">
        <v>0</v>
      </c>
      <c r="U91" s="115">
        <f>ROUND(T91*U$7,0)</f>
        <v>0</v>
      </c>
      <c r="V91" s="115">
        <v>0</v>
      </c>
      <c r="W91" s="115">
        <f t="shared" ref="W91:W154" si="88">ROUND(V91*W$7,0)</f>
        <v>0</v>
      </c>
      <c r="X91" s="115">
        <v>0</v>
      </c>
      <c r="Y91" s="115"/>
      <c r="Z91" s="115"/>
      <c r="AA91" s="115"/>
      <c r="AB91" s="115"/>
      <c r="AC91" s="110">
        <f t="shared" ref="AC91:AC95" si="89">+E91+G91+I91+K91+M91+W91+X91+O91+S91+U91+Z91+AB91+Q91</f>
        <v>0</v>
      </c>
      <c r="AD91" s="120"/>
      <c r="AE91" s="121"/>
      <c r="AF91" s="122">
        <f t="shared" si="65"/>
        <v>0</v>
      </c>
      <c r="AG91" s="123"/>
      <c r="AH91" s="123">
        <f t="shared" si="77"/>
        <v>0</v>
      </c>
      <c r="AI91" s="123">
        <v>0</v>
      </c>
      <c r="AJ91" s="124">
        <v>0</v>
      </c>
      <c r="AK91" s="108">
        <f>+E91+G91+I91+K91</f>
        <v>0</v>
      </c>
      <c r="AL91" s="108">
        <v>0</v>
      </c>
      <c r="AM91" s="37">
        <f t="shared" si="70"/>
        <v>0</v>
      </c>
      <c r="AQ91" s="108">
        <f>+O91</f>
        <v>0</v>
      </c>
      <c r="AR91" s="108">
        <v>0</v>
      </c>
      <c r="AS91" s="108">
        <f t="shared" si="71"/>
        <v>0</v>
      </c>
    </row>
    <row r="92" spans="1:45">
      <c r="A92" s="106"/>
      <c r="B92" s="31">
        <v>5701</v>
      </c>
      <c r="C92" s="113" t="s">
        <v>79</v>
      </c>
      <c r="D92" s="114">
        <v>1391</v>
      </c>
      <c r="E92" s="115">
        <f t="shared" si="66"/>
        <v>446511</v>
      </c>
      <c r="F92" s="114">
        <v>0</v>
      </c>
      <c r="G92" s="115">
        <f t="shared" si="67"/>
        <v>0</v>
      </c>
      <c r="H92" s="114">
        <v>15</v>
      </c>
      <c r="I92" s="115">
        <f t="shared" si="68"/>
        <v>855</v>
      </c>
      <c r="J92" s="114">
        <v>5227</v>
      </c>
      <c r="K92" s="115">
        <f t="shared" si="69"/>
        <v>303166</v>
      </c>
      <c r="L92" s="114">
        <v>73</v>
      </c>
      <c r="M92" s="115">
        <f t="shared" si="86"/>
        <v>202356</v>
      </c>
      <c r="N92" s="116">
        <v>230</v>
      </c>
      <c r="O92" s="115">
        <f>ROUND(N92*O$7,0)</f>
        <v>1817690</v>
      </c>
      <c r="P92" s="117">
        <v>230</v>
      </c>
      <c r="Q92" s="118">
        <f t="shared" si="87"/>
        <v>258750</v>
      </c>
      <c r="R92" s="116">
        <v>250</v>
      </c>
      <c r="S92" s="115">
        <f>ROUND(R92*S$7,0)</f>
        <v>75500</v>
      </c>
      <c r="T92" s="119">
        <v>0</v>
      </c>
      <c r="U92" s="115">
        <f>ROUND(T92*U$7,0)</f>
        <v>0</v>
      </c>
      <c r="V92" s="115">
        <f>8+1</f>
        <v>9</v>
      </c>
      <c r="W92" s="115">
        <f t="shared" si="88"/>
        <v>167949</v>
      </c>
      <c r="X92" s="115">
        <v>10000</v>
      </c>
      <c r="Y92" s="115">
        <v>15</v>
      </c>
      <c r="Z92" s="115">
        <f>Y92*Z8</f>
        <v>63000</v>
      </c>
      <c r="AA92" s="115">
        <v>10</v>
      </c>
      <c r="AB92" s="115">
        <f>AA92*AB8</f>
        <v>121800</v>
      </c>
      <c r="AC92" s="110">
        <f t="shared" si="89"/>
        <v>3467577</v>
      </c>
      <c r="AD92" s="120">
        <v>2861422</v>
      </c>
      <c r="AE92" s="121">
        <f t="shared" ref="AE92:AE95" si="90">AC92-AD92</f>
        <v>606155</v>
      </c>
      <c r="AF92" s="122">
        <f t="shared" si="65"/>
        <v>3467.6</v>
      </c>
      <c r="AG92" s="123">
        <f t="shared" ref="AG92:AG95" si="91">ROUND(AD92/1000,1)</f>
        <v>2861.4</v>
      </c>
      <c r="AH92" s="123">
        <f t="shared" ref="AH92:AH95" si="92">AF92-AG92</f>
        <v>606.19999999999982</v>
      </c>
      <c r="AI92" s="123">
        <v>3582584</v>
      </c>
      <c r="AJ92" s="124">
        <f t="shared" ref="AJ92:AJ95" si="93">AI92-AC92</f>
        <v>115007</v>
      </c>
      <c r="AK92" s="108">
        <f>+E92+G92+I92+K92</f>
        <v>750532</v>
      </c>
      <c r="AL92" s="108">
        <v>509124</v>
      </c>
      <c r="AM92" s="37">
        <f t="shared" si="70"/>
        <v>241408</v>
      </c>
      <c r="AQ92" s="108">
        <f>+O92</f>
        <v>1817690</v>
      </c>
      <c r="AR92" s="108">
        <v>1377930</v>
      </c>
      <c r="AS92" s="108">
        <f t="shared" si="71"/>
        <v>439760</v>
      </c>
    </row>
    <row r="93" spans="1:45">
      <c r="A93" s="106"/>
      <c r="B93" s="31">
        <v>5702</v>
      </c>
      <c r="C93" s="113" t="s">
        <v>80</v>
      </c>
      <c r="D93" s="114">
        <v>183</v>
      </c>
      <c r="E93" s="115">
        <f t="shared" si="66"/>
        <v>58743</v>
      </c>
      <c r="F93" s="114">
        <v>0</v>
      </c>
      <c r="G93" s="115">
        <f t="shared" si="67"/>
        <v>0</v>
      </c>
      <c r="H93" s="114">
        <v>0</v>
      </c>
      <c r="I93" s="115">
        <f t="shared" si="68"/>
        <v>0</v>
      </c>
      <c r="J93" s="114">
        <v>535</v>
      </c>
      <c r="K93" s="115">
        <f t="shared" si="69"/>
        <v>31030</v>
      </c>
      <c r="L93" s="114">
        <v>0</v>
      </c>
      <c r="M93" s="115">
        <f t="shared" si="86"/>
        <v>0</v>
      </c>
      <c r="N93" s="116">
        <v>60</v>
      </c>
      <c r="O93" s="115">
        <f>ROUND(N93*O$7,0)</f>
        <v>474180</v>
      </c>
      <c r="P93" s="117">
        <v>60</v>
      </c>
      <c r="Q93" s="118">
        <f t="shared" si="87"/>
        <v>67500</v>
      </c>
      <c r="R93" s="116">
        <v>20</v>
      </c>
      <c r="S93" s="115">
        <f>ROUND(R93*S$7,0)</f>
        <v>6040</v>
      </c>
      <c r="T93" s="119">
        <v>1</v>
      </c>
      <c r="U93" s="115">
        <f>ROUND(T93*U$7,0)</f>
        <v>13523</v>
      </c>
      <c r="V93" s="115">
        <v>0</v>
      </c>
      <c r="W93" s="115">
        <f t="shared" si="88"/>
        <v>0</v>
      </c>
      <c r="X93" s="115">
        <v>0</v>
      </c>
      <c r="Y93" s="115"/>
      <c r="Z93" s="115"/>
      <c r="AA93" s="115"/>
      <c r="AB93" s="115"/>
      <c r="AC93" s="110">
        <f t="shared" si="89"/>
        <v>651016</v>
      </c>
      <c r="AD93" s="120">
        <v>534491</v>
      </c>
      <c r="AE93" s="121">
        <f t="shared" si="90"/>
        <v>116525</v>
      </c>
      <c r="AF93" s="122">
        <f t="shared" si="65"/>
        <v>651</v>
      </c>
      <c r="AG93" s="123">
        <f t="shared" si="91"/>
        <v>534.5</v>
      </c>
      <c r="AH93" s="123">
        <f t="shared" si="92"/>
        <v>116.5</v>
      </c>
      <c r="AI93" s="123">
        <v>673037</v>
      </c>
      <c r="AJ93" s="124">
        <f t="shared" si="93"/>
        <v>22021</v>
      </c>
      <c r="AK93" s="108">
        <f>+E93+G93+I93+K93</f>
        <v>89773</v>
      </c>
      <c r="AL93" s="108">
        <v>57876</v>
      </c>
      <c r="AM93" s="37">
        <f t="shared" si="70"/>
        <v>31897</v>
      </c>
      <c r="AQ93" s="108">
        <f>+O93</f>
        <v>474180</v>
      </c>
      <c r="AR93" s="108">
        <v>359460</v>
      </c>
      <c r="AS93" s="108">
        <f t="shared" si="71"/>
        <v>114720</v>
      </c>
    </row>
    <row r="94" spans="1:45">
      <c r="A94" s="106"/>
      <c r="B94" s="31">
        <v>5703</v>
      </c>
      <c r="C94" s="113" t="s">
        <v>81</v>
      </c>
      <c r="D94" s="114">
        <v>957</v>
      </c>
      <c r="E94" s="115">
        <f t="shared" si="66"/>
        <v>307197</v>
      </c>
      <c r="F94" s="114">
        <v>0</v>
      </c>
      <c r="G94" s="115">
        <f t="shared" si="67"/>
        <v>0</v>
      </c>
      <c r="H94" s="114">
        <v>13</v>
      </c>
      <c r="I94" s="115">
        <f t="shared" si="68"/>
        <v>741</v>
      </c>
      <c r="J94" s="114">
        <v>2941</v>
      </c>
      <c r="K94" s="115">
        <f t="shared" si="69"/>
        <v>170578</v>
      </c>
      <c r="L94" s="114">
        <v>153</v>
      </c>
      <c r="M94" s="115">
        <f t="shared" si="86"/>
        <v>424116</v>
      </c>
      <c r="N94" s="116">
        <v>0</v>
      </c>
      <c r="O94" s="115">
        <f>ROUND(N94*O$7,0)</f>
        <v>0</v>
      </c>
      <c r="P94" s="117">
        <v>0</v>
      </c>
      <c r="Q94" s="118">
        <f t="shared" si="87"/>
        <v>0</v>
      </c>
      <c r="R94" s="116">
        <v>70</v>
      </c>
      <c r="S94" s="115">
        <f>ROUND(R94*S$7,0)</f>
        <v>21140</v>
      </c>
      <c r="T94" s="119">
        <v>1</v>
      </c>
      <c r="U94" s="115">
        <f>ROUND(T94*U$7,0)</f>
        <v>13523</v>
      </c>
      <c r="V94" s="115">
        <v>0</v>
      </c>
      <c r="W94" s="115">
        <f t="shared" si="88"/>
        <v>0</v>
      </c>
      <c r="X94" s="115">
        <v>0</v>
      </c>
      <c r="Y94" s="115"/>
      <c r="Z94" s="115"/>
      <c r="AA94" s="115"/>
      <c r="AB94" s="115"/>
      <c r="AC94" s="110">
        <f t="shared" si="89"/>
        <v>937295</v>
      </c>
      <c r="AD94" s="120">
        <v>708510</v>
      </c>
      <c r="AE94" s="121">
        <f t="shared" si="90"/>
        <v>228785</v>
      </c>
      <c r="AF94" s="122">
        <f t="shared" si="65"/>
        <v>937.3</v>
      </c>
      <c r="AG94" s="123">
        <f t="shared" si="91"/>
        <v>708.5</v>
      </c>
      <c r="AH94" s="123">
        <f t="shared" si="92"/>
        <v>228.79999999999995</v>
      </c>
      <c r="AI94" s="123">
        <v>940666</v>
      </c>
      <c r="AJ94" s="124">
        <f t="shared" si="93"/>
        <v>3371</v>
      </c>
      <c r="AK94" s="108">
        <f>+E94+G94+I94+K94</f>
        <v>478516</v>
      </c>
      <c r="AL94" s="108">
        <v>310664</v>
      </c>
      <c r="AM94" s="37">
        <f t="shared" si="70"/>
        <v>167852</v>
      </c>
      <c r="AQ94" s="108">
        <f>+O94</f>
        <v>0</v>
      </c>
      <c r="AR94" s="108">
        <v>0</v>
      </c>
      <c r="AS94" s="108">
        <f t="shared" si="71"/>
        <v>0</v>
      </c>
    </row>
    <row r="95" spans="1:45">
      <c r="A95" s="125"/>
      <c r="B95" s="31">
        <v>5704</v>
      </c>
      <c r="C95" s="113" t="s">
        <v>82</v>
      </c>
      <c r="D95" s="114">
        <v>204</v>
      </c>
      <c r="E95" s="115">
        <f t="shared" si="66"/>
        <v>65484</v>
      </c>
      <c r="F95" s="114">
        <v>0</v>
      </c>
      <c r="G95" s="115">
        <f t="shared" si="67"/>
        <v>0</v>
      </c>
      <c r="H95" s="114">
        <v>0</v>
      </c>
      <c r="I95" s="115">
        <f t="shared" si="68"/>
        <v>0</v>
      </c>
      <c r="J95" s="114">
        <v>650</v>
      </c>
      <c r="K95" s="115">
        <f t="shared" si="69"/>
        <v>37700</v>
      </c>
      <c r="L95" s="114">
        <v>23</v>
      </c>
      <c r="M95" s="115">
        <f t="shared" si="86"/>
        <v>63756</v>
      </c>
      <c r="N95" s="116">
        <v>0</v>
      </c>
      <c r="O95" s="115">
        <f>ROUND(N95*O$7,0)</f>
        <v>0</v>
      </c>
      <c r="P95" s="117">
        <v>0</v>
      </c>
      <c r="Q95" s="118">
        <f t="shared" si="87"/>
        <v>0</v>
      </c>
      <c r="R95" s="116">
        <v>31</v>
      </c>
      <c r="S95" s="115">
        <f>ROUND(R95*S$7,0)</f>
        <v>9362</v>
      </c>
      <c r="T95" s="119">
        <v>0</v>
      </c>
      <c r="U95" s="115">
        <f>ROUND(T95*U$7,0)</f>
        <v>0</v>
      </c>
      <c r="V95" s="115">
        <v>0</v>
      </c>
      <c r="W95" s="115">
        <f t="shared" si="88"/>
        <v>0</v>
      </c>
      <c r="X95" s="115">
        <v>0</v>
      </c>
      <c r="Y95" s="115"/>
      <c r="Z95" s="115"/>
      <c r="AA95" s="115"/>
      <c r="AB95" s="115"/>
      <c r="AC95" s="110">
        <f t="shared" si="89"/>
        <v>176302</v>
      </c>
      <c r="AD95" s="120">
        <v>119665</v>
      </c>
      <c r="AE95" s="121">
        <f t="shared" si="90"/>
        <v>56637</v>
      </c>
      <c r="AF95" s="122">
        <f t="shared" si="65"/>
        <v>176.3</v>
      </c>
      <c r="AG95" s="123">
        <f t="shared" si="91"/>
        <v>119.7</v>
      </c>
      <c r="AH95" s="123">
        <f t="shared" si="92"/>
        <v>56.600000000000009</v>
      </c>
      <c r="AI95" s="123">
        <v>177201</v>
      </c>
      <c r="AJ95" s="124">
        <f t="shared" si="93"/>
        <v>899</v>
      </c>
      <c r="AK95" s="108">
        <f>+E95+G95+I95+K95</f>
        <v>103184</v>
      </c>
      <c r="AL95" s="108">
        <v>68436</v>
      </c>
      <c r="AM95" s="37">
        <f t="shared" si="70"/>
        <v>34748</v>
      </c>
      <c r="AQ95" s="108">
        <f>+O95</f>
        <v>0</v>
      </c>
      <c r="AR95" s="108">
        <v>0</v>
      </c>
      <c r="AS95" s="108">
        <f t="shared" si="71"/>
        <v>0</v>
      </c>
    </row>
    <row r="96" spans="1:45">
      <c r="A96" s="125">
        <f>SUM(A92:A95)</f>
        <v>0</v>
      </c>
      <c r="B96" s="31">
        <v>5798</v>
      </c>
      <c r="C96" s="113"/>
      <c r="D96" s="126">
        <f t="shared" ref="D96:AC96" si="94">SUM(D92:D95)</f>
        <v>2735</v>
      </c>
      <c r="E96" s="126">
        <f t="shared" si="94"/>
        <v>877935</v>
      </c>
      <c r="F96" s="126">
        <f t="shared" si="94"/>
        <v>0</v>
      </c>
      <c r="G96" s="126">
        <f t="shared" si="94"/>
        <v>0</v>
      </c>
      <c r="H96" s="126">
        <f t="shared" si="94"/>
        <v>28</v>
      </c>
      <c r="I96" s="126">
        <f t="shared" si="94"/>
        <v>1596</v>
      </c>
      <c r="J96" s="126">
        <f t="shared" si="94"/>
        <v>9353</v>
      </c>
      <c r="K96" s="126">
        <f t="shared" si="94"/>
        <v>542474</v>
      </c>
      <c r="L96" s="126">
        <f t="shared" si="94"/>
        <v>249</v>
      </c>
      <c r="M96" s="126">
        <f t="shared" si="94"/>
        <v>690228</v>
      </c>
      <c r="N96" s="126">
        <f t="shared" si="94"/>
        <v>290</v>
      </c>
      <c r="O96" s="126">
        <f t="shared" si="94"/>
        <v>2291870</v>
      </c>
      <c r="P96" s="127">
        <f t="shared" si="94"/>
        <v>290</v>
      </c>
      <c r="Q96" s="127">
        <f>Q91+Q92+Q93+Q94+Q95</f>
        <v>326250</v>
      </c>
      <c r="R96" s="126">
        <f t="shared" si="94"/>
        <v>371</v>
      </c>
      <c r="S96" s="126">
        <f t="shared" si="94"/>
        <v>112042</v>
      </c>
      <c r="T96" s="149">
        <f t="shared" si="94"/>
        <v>2</v>
      </c>
      <c r="U96" s="126">
        <f t="shared" si="94"/>
        <v>27046</v>
      </c>
      <c r="V96" s="126">
        <f t="shared" si="94"/>
        <v>9</v>
      </c>
      <c r="W96" s="126">
        <f t="shared" si="94"/>
        <v>167949</v>
      </c>
      <c r="X96" s="126">
        <f t="shared" si="94"/>
        <v>10000</v>
      </c>
      <c r="Y96" s="126">
        <f t="shared" si="94"/>
        <v>15</v>
      </c>
      <c r="Z96" s="126">
        <f t="shared" si="94"/>
        <v>63000</v>
      </c>
      <c r="AA96" s="126">
        <f t="shared" si="94"/>
        <v>10</v>
      </c>
      <c r="AB96" s="126">
        <f t="shared" si="94"/>
        <v>121800</v>
      </c>
      <c r="AC96" s="126">
        <f t="shared" si="94"/>
        <v>5232190</v>
      </c>
      <c r="AD96" s="126">
        <f>AD92+AD93+AD94+AD95</f>
        <v>4224088</v>
      </c>
      <c r="AE96" s="128">
        <f>AE92+AE93+AE94+AE95</f>
        <v>1008102</v>
      </c>
      <c r="AF96" s="129">
        <f t="shared" si="65"/>
        <v>5232.2</v>
      </c>
      <c r="AG96" s="130">
        <f>AG92+AG93+AG94+AG95</f>
        <v>4224.0999999999995</v>
      </c>
      <c r="AH96" s="130">
        <f>AH92+AH93+AH94+AH95</f>
        <v>1008.0999999999998</v>
      </c>
      <c r="AI96" s="131">
        <f>SUM(AI92:AI95)</f>
        <v>5373488</v>
      </c>
      <c r="AJ96" s="132">
        <f>SUM(AJ92:AJ95)</f>
        <v>141298</v>
      </c>
      <c r="AK96" s="126">
        <f>SUM(AK92:AK95)</f>
        <v>1422005</v>
      </c>
      <c r="AL96" s="126">
        <f>SUM(AL92:AL95)</f>
        <v>946100</v>
      </c>
      <c r="AM96" s="128">
        <f>SUM(AM92:AM95)</f>
        <v>475905</v>
      </c>
      <c r="AQ96" s="126">
        <f>SUM(AQ92:AQ95)</f>
        <v>2291870</v>
      </c>
      <c r="AR96" s="126">
        <f>SUM(AR92:AR95)</f>
        <v>1737390</v>
      </c>
      <c r="AS96" s="126">
        <f>SUM(AS92:AS95)</f>
        <v>554480</v>
      </c>
    </row>
    <row r="97" spans="1:45">
      <c r="A97" s="106"/>
      <c r="B97" s="31">
        <v>5799</v>
      </c>
      <c r="C97" s="113" t="s">
        <v>83</v>
      </c>
      <c r="D97" s="114">
        <v>0</v>
      </c>
      <c r="E97" s="115">
        <f t="shared" si="66"/>
        <v>0</v>
      </c>
      <c r="F97" s="114">
        <v>0</v>
      </c>
      <c r="G97" s="115">
        <f t="shared" si="67"/>
        <v>0</v>
      </c>
      <c r="H97" s="133">
        <v>0</v>
      </c>
      <c r="I97" s="115">
        <f t="shared" si="68"/>
        <v>0</v>
      </c>
      <c r="J97" s="114">
        <v>0</v>
      </c>
      <c r="K97" s="115">
        <f t="shared" si="69"/>
        <v>0</v>
      </c>
      <c r="L97" s="114">
        <v>0</v>
      </c>
      <c r="M97" s="115">
        <f t="shared" si="86"/>
        <v>0</v>
      </c>
      <c r="N97" s="116">
        <v>0</v>
      </c>
      <c r="O97" s="115">
        <f t="shared" ref="O97:O105" si="95">ROUND(N97*O$7,0)</f>
        <v>0</v>
      </c>
      <c r="P97" s="117">
        <v>0</v>
      </c>
      <c r="Q97" s="118">
        <f t="shared" ref="Q97:Q105" si="96">ROUND(P97*Q$7,0)</f>
        <v>0</v>
      </c>
      <c r="R97" s="116"/>
      <c r="S97" s="115">
        <f t="shared" ref="S97:S105" si="97">ROUND(R97*S$7,0)</f>
        <v>0</v>
      </c>
      <c r="T97" s="119">
        <v>0</v>
      </c>
      <c r="U97" s="115">
        <f t="shared" ref="U97:U105" si="98">ROUND(T97*U$7,0)</f>
        <v>0</v>
      </c>
      <c r="V97" s="115">
        <v>0</v>
      </c>
      <c r="W97" s="115">
        <f t="shared" si="88"/>
        <v>0</v>
      </c>
      <c r="X97" s="115">
        <v>0</v>
      </c>
      <c r="Y97" s="115"/>
      <c r="Z97" s="115"/>
      <c r="AA97" s="115"/>
      <c r="AB97" s="115"/>
      <c r="AC97" s="110">
        <f t="shared" ref="AC97:AC105" si="99">+E97+G97+I97+K97+M97+W97+X97+O97+S97+U97+Z97+AB97+Q97</f>
        <v>0</v>
      </c>
      <c r="AD97" s="120"/>
      <c r="AE97" s="121"/>
      <c r="AF97" s="122">
        <f t="shared" si="65"/>
        <v>0</v>
      </c>
      <c r="AG97" s="123"/>
      <c r="AH97" s="123">
        <f t="shared" si="77"/>
        <v>0</v>
      </c>
      <c r="AI97" s="123">
        <v>0</v>
      </c>
      <c r="AJ97" s="124">
        <v>0</v>
      </c>
      <c r="AK97" s="108">
        <f t="shared" ref="AK97:AK105" si="100">+E97+G97+I97+K97</f>
        <v>0</v>
      </c>
      <c r="AL97" s="108">
        <v>0</v>
      </c>
      <c r="AM97" s="37">
        <f t="shared" si="70"/>
        <v>0</v>
      </c>
      <c r="AQ97" s="108">
        <f t="shared" ref="AQ97:AQ105" si="101">+O97</f>
        <v>0</v>
      </c>
      <c r="AR97" s="108">
        <v>0</v>
      </c>
      <c r="AS97" s="108">
        <f t="shared" si="71"/>
        <v>0</v>
      </c>
    </row>
    <row r="98" spans="1:45">
      <c r="A98" s="106"/>
      <c r="B98" s="31">
        <v>5801</v>
      </c>
      <c r="C98" s="113" t="s">
        <v>84</v>
      </c>
      <c r="D98" s="114">
        <v>557</v>
      </c>
      <c r="E98" s="115">
        <f t="shared" si="66"/>
        <v>178797</v>
      </c>
      <c r="F98" s="114">
        <v>0</v>
      </c>
      <c r="G98" s="115">
        <f t="shared" si="67"/>
        <v>0</v>
      </c>
      <c r="H98" s="114">
        <v>0</v>
      </c>
      <c r="I98" s="115">
        <f t="shared" si="68"/>
        <v>0</v>
      </c>
      <c r="J98" s="114">
        <v>1282</v>
      </c>
      <c r="K98" s="115">
        <f t="shared" si="69"/>
        <v>74356</v>
      </c>
      <c r="L98" s="114">
        <v>20</v>
      </c>
      <c r="M98" s="115">
        <f t="shared" si="86"/>
        <v>55440</v>
      </c>
      <c r="N98" s="116">
        <v>0</v>
      </c>
      <c r="O98" s="115">
        <f t="shared" si="95"/>
        <v>0</v>
      </c>
      <c r="P98" s="117">
        <v>0</v>
      </c>
      <c r="Q98" s="118">
        <f t="shared" si="96"/>
        <v>0</v>
      </c>
      <c r="R98" s="116">
        <v>90</v>
      </c>
      <c r="S98" s="115">
        <f t="shared" si="97"/>
        <v>27180</v>
      </c>
      <c r="T98" s="119">
        <v>0</v>
      </c>
      <c r="U98" s="115">
        <f t="shared" si="98"/>
        <v>0</v>
      </c>
      <c r="V98" s="115">
        <v>0</v>
      </c>
      <c r="W98" s="115">
        <f t="shared" si="88"/>
        <v>0</v>
      </c>
      <c r="X98" s="115">
        <v>0</v>
      </c>
      <c r="Y98" s="115"/>
      <c r="Z98" s="115"/>
      <c r="AA98" s="115"/>
      <c r="AB98" s="115"/>
      <c r="AC98" s="110">
        <f t="shared" si="99"/>
        <v>335773</v>
      </c>
      <c r="AD98" s="120">
        <v>247327</v>
      </c>
      <c r="AE98" s="121">
        <f t="shared" ref="AE98:AE105" si="102">AC98-AD98</f>
        <v>88446</v>
      </c>
      <c r="AF98" s="122">
        <f t="shared" si="65"/>
        <v>335.8</v>
      </c>
      <c r="AG98" s="123">
        <f t="shared" ref="AG98:AG105" si="103">ROUND(AD98/1000,1)</f>
        <v>247.3</v>
      </c>
      <c r="AH98" s="123">
        <f t="shared" ref="AH98:AH105" si="104">AF98-AG98</f>
        <v>88.5</v>
      </c>
      <c r="AI98" s="123">
        <v>338383</v>
      </c>
      <c r="AJ98" s="124">
        <f t="shared" ref="AJ98:AJ105" si="105">AI98-AC98</f>
        <v>2610</v>
      </c>
      <c r="AK98" s="108">
        <f t="shared" si="100"/>
        <v>253153</v>
      </c>
      <c r="AL98" s="108">
        <v>170348</v>
      </c>
      <c r="AM98" s="37">
        <f t="shared" si="70"/>
        <v>82805</v>
      </c>
      <c r="AQ98" s="108">
        <f t="shared" si="101"/>
        <v>0</v>
      </c>
      <c r="AR98" s="108">
        <v>0</v>
      </c>
      <c r="AS98" s="108">
        <f t="shared" si="71"/>
        <v>0</v>
      </c>
    </row>
    <row r="99" spans="1:45">
      <c r="A99" s="106"/>
      <c r="B99" s="31">
        <v>5802</v>
      </c>
      <c r="C99" s="113" t="s">
        <v>85</v>
      </c>
      <c r="D99" s="114">
        <v>291</v>
      </c>
      <c r="E99" s="115">
        <f t="shared" si="66"/>
        <v>93411</v>
      </c>
      <c r="F99" s="114">
        <v>0</v>
      </c>
      <c r="G99" s="115">
        <f t="shared" si="67"/>
        <v>0</v>
      </c>
      <c r="H99" s="114">
        <v>0</v>
      </c>
      <c r="I99" s="115">
        <f t="shared" si="68"/>
        <v>0</v>
      </c>
      <c r="J99" s="114">
        <v>972</v>
      </c>
      <c r="K99" s="115">
        <f t="shared" si="69"/>
        <v>56376</v>
      </c>
      <c r="L99" s="114">
        <v>0</v>
      </c>
      <c r="M99" s="115">
        <f t="shared" si="86"/>
        <v>0</v>
      </c>
      <c r="N99" s="116">
        <v>50</v>
      </c>
      <c r="O99" s="115">
        <f t="shared" si="95"/>
        <v>395150</v>
      </c>
      <c r="P99" s="117">
        <v>50</v>
      </c>
      <c r="Q99" s="118">
        <f t="shared" si="96"/>
        <v>56250</v>
      </c>
      <c r="R99" s="116">
        <v>50</v>
      </c>
      <c r="S99" s="115">
        <f t="shared" si="97"/>
        <v>15100</v>
      </c>
      <c r="T99" s="119">
        <v>2</v>
      </c>
      <c r="U99" s="115">
        <f t="shared" si="98"/>
        <v>27046</v>
      </c>
      <c r="V99" s="115">
        <v>0</v>
      </c>
      <c r="W99" s="115">
        <f t="shared" si="88"/>
        <v>0</v>
      </c>
      <c r="X99" s="115">
        <v>0</v>
      </c>
      <c r="Y99" s="115"/>
      <c r="Z99" s="115"/>
      <c r="AA99" s="115"/>
      <c r="AB99" s="115"/>
      <c r="AC99" s="110">
        <f t="shared" si="99"/>
        <v>643333</v>
      </c>
      <c r="AD99" s="120">
        <v>480660</v>
      </c>
      <c r="AE99" s="121">
        <f t="shared" si="102"/>
        <v>162673</v>
      </c>
      <c r="AF99" s="122">
        <f t="shared" si="65"/>
        <v>643.29999999999995</v>
      </c>
      <c r="AG99" s="123">
        <f t="shared" si="103"/>
        <v>480.7</v>
      </c>
      <c r="AH99" s="123">
        <f t="shared" si="104"/>
        <v>162.59999999999997</v>
      </c>
      <c r="AI99" s="123">
        <v>664215</v>
      </c>
      <c r="AJ99" s="124">
        <f t="shared" si="105"/>
        <v>20882</v>
      </c>
      <c r="AK99" s="108">
        <f t="shared" si="100"/>
        <v>149787</v>
      </c>
      <c r="AL99" s="108">
        <v>107278</v>
      </c>
      <c r="AM99" s="37">
        <f t="shared" si="70"/>
        <v>42509</v>
      </c>
      <c r="AQ99" s="108">
        <f t="shared" si="101"/>
        <v>395150</v>
      </c>
      <c r="AR99" s="108">
        <v>0</v>
      </c>
      <c r="AS99" s="108">
        <f t="shared" si="71"/>
        <v>395150</v>
      </c>
    </row>
    <row r="100" spans="1:45">
      <c r="A100" s="106"/>
      <c r="B100" s="31">
        <v>5803</v>
      </c>
      <c r="C100" s="113" t="s">
        <v>368</v>
      </c>
      <c r="D100" s="114">
        <v>2163</v>
      </c>
      <c r="E100" s="115">
        <f t="shared" si="66"/>
        <v>694323</v>
      </c>
      <c r="F100" s="114">
        <v>16</v>
      </c>
      <c r="G100" s="115">
        <f t="shared" si="67"/>
        <v>5312</v>
      </c>
      <c r="H100" s="114">
        <v>136</v>
      </c>
      <c r="I100" s="115">
        <f t="shared" si="68"/>
        <v>7752</v>
      </c>
      <c r="J100" s="114">
        <v>8391</v>
      </c>
      <c r="K100" s="115">
        <f t="shared" si="69"/>
        <v>486678</v>
      </c>
      <c r="L100" s="114">
        <v>0</v>
      </c>
      <c r="M100" s="115">
        <f t="shared" si="86"/>
        <v>0</v>
      </c>
      <c r="N100" s="116">
        <v>440</v>
      </c>
      <c r="O100" s="115">
        <f t="shared" si="95"/>
        <v>3477320</v>
      </c>
      <c r="P100" s="117">
        <v>440</v>
      </c>
      <c r="Q100" s="118">
        <f t="shared" si="96"/>
        <v>495000</v>
      </c>
      <c r="R100" s="116">
        <v>350</v>
      </c>
      <c r="S100" s="115">
        <f t="shared" si="97"/>
        <v>105700</v>
      </c>
      <c r="T100" s="119">
        <v>4</v>
      </c>
      <c r="U100" s="115">
        <f t="shared" si="98"/>
        <v>54092</v>
      </c>
      <c r="V100" s="115">
        <f>7+1</f>
        <v>8</v>
      </c>
      <c r="W100" s="115">
        <f t="shared" si="88"/>
        <v>149288</v>
      </c>
      <c r="X100" s="115">
        <v>10000</v>
      </c>
      <c r="Y100" s="115"/>
      <c r="Z100" s="115"/>
      <c r="AA100" s="136">
        <v>5</v>
      </c>
      <c r="AB100" s="136">
        <f>+AA100*AB8</f>
        <v>60900</v>
      </c>
      <c r="AC100" s="110">
        <f t="shared" si="99"/>
        <v>5546365</v>
      </c>
      <c r="AD100" s="120">
        <v>4593667</v>
      </c>
      <c r="AE100" s="121">
        <f t="shared" si="102"/>
        <v>952698</v>
      </c>
      <c r="AF100" s="122">
        <f t="shared" si="65"/>
        <v>5546.4</v>
      </c>
      <c r="AG100" s="123">
        <f t="shared" si="103"/>
        <v>4593.7</v>
      </c>
      <c r="AH100" s="123">
        <f t="shared" si="104"/>
        <v>952.69999999999982</v>
      </c>
      <c r="AI100" s="123">
        <v>5730138</v>
      </c>
      <c r="AJ100" s="124">
        <f t="shared" si="105"/>
        <v>183773</v>
      </c>
      <c r="AK100" s="108">
        <f t="shared" si="100"/>
        <v>1194065</v>
      </c>
      <c r="AL100" s="108">
        <v>791492</v>
      </c>
      <c r="AM100" s="37">
        <f t="shared" si="70"/>
        <v>402573</v>
      </c>
      <c r="AQ100" s="108">
        <f t="shared" si="101"/>
        <v>3477320</v>
      </c>
      <c r="AR100" s="108">
        <v>2606085</v>
      </c>
      <c r="AS100" s="108">
        <f t="shared" si="71"/>
        <v>871235</v>
      </c>
    </row>
    <row r="101" spans="1:45">
      <c r="A101" s="106"/>
      <c r="B101" s="31">
        <v>5804</v>
      </c>
      <c r="C101" s="113" t="s">
        <v>87</v>
      </c>
      <c r="D101" s="114">
        <v>554</v>
      </c>
      <c r="E101" s="115">
        <f t="shared" si="66"/>
        <v>177834</v>
      </c>
      <c r="F101" s="114">
        <v>0</v>
      </c>
      <c r="G101" s="115">
        <f t="shared" si="67"/>
        <v>0</v>
      </c>
      <c r="H101" s="114">
        <v>0</v>
      </c>
      <c r="I101" s="115">
        <f t="shared" si="68"/>
        <v>0</v>
      </c>
      <c r="J101" s="114">
        <v>974</v>
      </c>
      <c r="K101" s="115">
        <f t="shared" si="69"/>
        <v>56492</v>
      </c>
      <c r="L101" s="114">
        <v>0</v>
      </c>
      <c r="M101" s="115">
        <f t="shared" si="86"/>
        <v>0</v>
      </c>
      <c r="N101" s="116">
        <v>0</v>
      </c>
      <c r="O101" s="115">
        <f t="shared" si="95"/>
        <v>0</v>
      </c>
      <c r="P101" s="117">
        <v>0</v>
      </c>
      <c r="Q101" s="118">
        <f t="shared" si="96"/>
        <v>0</v>
      </c>
      <c r="R101" s="116">
        <v>0</v>
      </c>
      <c r="S101" s="115">
        <f t="shared" si="97"/>
        <v>0</v>
      </c>
      <c r="T101" s="119">
        <v>3</v>
      </c>
      <c r="U101" s="115">
        <f t="shared" si="98"/>
        <v>40569</v>
      </c>
      <c r="V101" s="115">
        <v>0</v>
      </c>
      <c r="W101" s="115">
        <f t="shared" si="88"/>
        <v>0</v>
      </c>
      <c r="X101" s="115">
        <v>0</v>
      </c>
      <c r="Y101" s="115"/>
      <c r="Z101" s="115"/>
      <c r="AA101" s="115"/>
      <c r="AB101" s="115"/>
      <c r="AC101" s="110">
        <f t="shared" si="99"/>
        <v>274895</v>
      </c>
      <c r="AD101" s="120">
        <v>222379</v>
      </c>
      <c r="AE101" s="121">
        <f t="shared" si="102"/>
        <v>52516</v>
      </c>
      <c r="AF101" s="122">
        <f t="shared" si="65"/>
        <v>274.89999999999998</v>
      </c>
      <c r="AG101" s="123">
        <f t="shared" si="103"/>
        <v>222.4</v>
      </c>
      <c r="AH101" s="123">
        <f t="shared" si="104"/>
        <v>52.499999999999972</v>
      </c>
      <c r="AI101" s="123">
        <v>278918</v>
      </c>
      <c r="AJ101" s="124">
        <f t="shared" si="105"/>
        <v>4023</v>
      </c>
      <c r="AK101" s="108">
        <f t="shared" si="100"/>
        <v>234326</v>
      </c>
      <c r="AL101" s="108">
        <v>170452</v>
      </c>
      <c r="AM101" s="37">
        <f t="shared" si="70"/>
        <v>63874</v>
      </c>
      <c r="AQ101" s="108">
        <f t="shared" si="101"/>
        <v>0</v>
      </c>
      <c r="AR101" s="108">
        <v>0</v>
      </c>
      <c r="AS101" s="108">
        <f t="shared" si="71"/>
        <v>0</v>
      </c>
    </row>
    <row r="102" spans="1:45">
      <c r="A102" s="106"/>
      <c r="B102" s="31">
        <v>5805</v>
      </c>
      <c r="C102" s="113" t="s">
        <v>88</v>
      </c>
      <c r="D102" s="114">
        <v>377</v>
      </c>
      <c r="E102" s="115">
        <f t="shared" si="66"/>
        <v>121017</v>
      </c>
      <c r="F102" s="114">
        <v>0</v>
      </c>
      <c r="G102" s="115">
        <f t="shared" si="67"/>
        <v>0</v>
      </c>
      <c r="H102" s="114">
        <v>0</v>
      </c>
      <c r="I102" s="115">
        <f t="shared" si="68"/>
        <v>0</v>
      </c>
      <c r="J102" s="114">
        <v>1075</v>
      </c>
      <c r="K102" s="115">
        <f t="shared" si="69"/>
        <v>62350</v>
      </c>
      <c r="L102" s="114">
        <v>0</v>
      </c>
      <c r="M102" s="115">
        <f t="shared" si="86"/>
        <v>0</v>
      </c>
      <c r="N102" s="116">
        <v>65</v>
      </c>
      <c r="O102" s="115">
        <f t="shared" si="95"/>
        <v>513695</v>
      </c>
      <c r="P102" s="117">
        <v>65</v>
      </c>
      <c r="Q102" s="118">
        <f t="shared" si="96"/>
        <v>73125</v>
      </c>
      <c r="R102" s="116">
        <v>50</v>
      </c>
      <c r="S102" s="115">
        <f t="shared" si="97"/>
        <v>15100</v>
      </c>
      <c r="T102" s="119">
        <v>1</v>
      </c>
      <c r="U102" s="115">
        <f t="shared" si="98"/>
        <v>13523</v>
      </c>
      <c r="V102" s="115">
        <v>0</v>
      </c>
      <c r="W102" s="115">
        <f t="shared" si="88"/>
        <v>0</v>
      </c>
      <c r="X102" s="115">
        <v>0</v>
      </c>
      <c r="Y102" s="115"/>
      <c r="Z102" s="115"/>
      <c r="AA102" s="115"/>
      <c r="AB102" s="115"/>
      <c r="AC102" s="110">
        <f t="shared" si="99"/>
        <v>798810</v>
      </c>
      <c r="AD102" s="120">
        <v>656171</v>
      </c>
      <c r="AE102" s="121">
        <f t="shared" si="102"/>
        <v>142639</v>
      </c>
      <c r="AF102" s="122">
        <f t="shared" si="65"/>
        <v>798.8</v>
      </c>
      <c r="AG102" s="123">
        <f t="shared" si="103"/>
        <v>656.2</v>
      </c>
      <c r="AH102" s="123">
        <f t="shared" si="104"/>
        <v>142.59999999999991</v>
      </c>
      <c r="AI102" s="123">
        <v>823376</v>
      </c>
      <c r="AJ102" s="124">
        <f t="shared" si="105"/>
        <v>24566</v>
      </c>
      <c r="AK102" s="108">
        <f t="shared" si="100"/>
        <v>183367</v>
      </c>
      <c r="AL102" s="108">
        <v>129948</v>
      </c>
      <c r="AM102" s="37">
        <f t="shared" si="70"/>
        <v>53419</v>
      </c>
      <c r="AQ102" s="108">
        <f t="shared" si="101"/>
        <v>513695</v>
      </c>
      <c r="AR102" s="108">
        <v>377433</v>
      </c>
      <c r="AS102" s="108">
        <f t="shared" si="71"/>
        <v>136262</v>
      </c>
    </row>
    <row r="103" spans="1:45">
      <c r="A103" s="106"/>
      <c r="B103" s="31">
        <v>5806</v>
      </c>
      <c r="C103" s="113" t="s">
        <v>89</v>
      </c>
      <c r="D103" s="114">
        <v>98</v>
      </c>
      <c r="E103" s="115">
        <f t="shared" si="66"/>
        <v>31458</v>
      </c>
      <c r="F103" s="114">
        <v>0</v>
      </c>
      <c r="G103" s="115">
        <f t="shared" si="67"/>
        <v>0</v>
      </c>
      <c r="H103" s="114">
        <v>0</v>
      </c>
      <c r="I103" s="115">
        <f t="shared" si="68"/>
        <v>0</v>
      </c>
      <c r="J103" s="114">
        <v>274</v>
      </c>
      <c r="K103" s="115">
        <f t="shared" si="69"/>
        <v>17262</v>
      </c>
      <c r="L103" s="114">
        <v>0</v>
      </c>
      <c r="M103" s="115">
        <f t="shared" si="86"/>
        <v>0</v>
      </c>
      <c r="N103" s="116">
        <v>0</v>
      </c>
      <c r="O103" s="115">
        <f t="shared" si="95"/>
        <v>0</v>
      </c>
      <c r="P103" s="117">
        <v>0</v>
      </c>
      <c r="Q103" s="118">
        <f t="shared" si="96"/>
        <v>0</v>
      </c>
      <c r="R103" s="116">
        <v>0</v>
      </c>
      <c r="S103" s="115">
        <f t="shared" si="97"/>
        <v>0</v>
      </c>
      <c r="T103" s="119">
        <v>0</v>
      </c>
      <c r="U103" s="115">
        <f t="shared" si="98"/>
        <v>0</v>
      </c>
      <c r="V103" s="115">
        <v>0</v>
      </c>
      <c r="W103" s="115">
        <f t="shared" si="88"/>
        <v>0</v>
      </c>
      <c r="X103" s="115">
        <v>0</v>
      </c>
      <c r="Y103" s="115"/>
      <c r="Z103" s="115"/>
      <c r="AA103" s="115"/>
      <c r="AB103" s="115"/>
      <c r="AC103" s="110">
        <f t="shared" si="99"/>
        <v>48720</v>
      </c>
      <c r="AD103" s="120">
        <v>38858</v>
      </c>
      <c r="AE103" s="121">
        <f t="shared" si="102"/>
        <v>9862</v>
      </c>
      <c r="AF103" s="122">
        <f t="shared" si="65"/>
        <v>48.7</v>
      </c>
      <c r="AG103" s="123">
        <f t="shared" si="103"/>
        <v>38.9</v>
      </c>
      <c r="AH103" s="123">
        <f t="shared" si="104"/>
        <v>9.8000000000000043</v>
      </c>
      <c r="AI103" s="123">
        <v>48720</v>
      </c>
      <c r="AJ103" s="124">
        <f t="shared" si="105"/>
        <v>0</v>
      </c>
      <c r="AK103" s="108">
        <f t="shared" si="100"/>
        <v>48720</v>
      </c>
      <c r="AL103" s="108">
        <v>36138</v>
      </c>
      <c r="AM103" s="37">
        <f t="shared" si="70"/>
        <v>12582</v>
      </c>
      <c r="AQ103" s="108">
        <f t="shared" si="101"/>
        <v>0</v>
      </c>
      <c r="AR103" s="108">
        <v>0</v>
      </c>
      <c r="AS103" s="108">
        <f t="shared" si="71"/>
        <v>0</v>
      </c>
    </row>
    <row r="104" spans="1:45" s="34" customFormat="1">
      <c r="A104" s="106"/>
      <c r="B104" s="34">
        <v>5807</v>
      </c>
      <c r="C104" s="150" t="s">
        <v>90</v>
      </c>
      <c r="D104" s="114">
        <v>383</v>
      </c>
      <c r="E104" s="151">
        <f t="shared" si="66"/>
        <v>122943</v>
      </c>
      <c r="F104" s="114">
        <v>0</v>
      </c>
      <c r="G104" s="151">
        <f t="shared" si="67"/>
        <v>0</v>
      </c>
      <c r="H104" s="114">
        <v>12</v>
      </c>
      <c r="I104" s="151">
        <f t="shared" si="68"/>
        <v>684</v>
      </c>
      <c r="J104" s="114">
        <v>1178</v>
      </c>
      <c r="K104" s="151">
        <f t="shared" si="69"/>
        <v>68324</v>
      </c>
      <c r="L104" s="114">
        <v>0</v>
      </c>
      <c r="M104" s="151">
        <f t="shared" si="86"/>
        <v>0</v>
      </c>
      <c r="N104" s="116">
        <v>30</v>
      </c>
      <c r="O104" s="151">
        <f t="shared" si="95"/>
        <v>237090</v>
      </c>
      <c r="P104" s="117">
        <v>30</v>
      </c>
      <c r="Q104" s="118">
        <f t="shared" si="96"/>
        <v>33750</v>
      </c>
      <c r="R104" s="116">
        <v>20</v>
      </c>
      <c r="S104" s="151">
        <f t="shared" si="97"/>
        <v>6040</v>
      </c>
      <c r="T104" s="119">
        <v>2</v>
      </c>
      <c r="U104" s="151">
        <f t="shared" si="98"/>
        <v>27046</v>
      </c>
      <c r="V104" s="151">
        <v>0</v>
      </c>
      <c r="W104" s="151">
        <f t="shared" si="88"/>
        <v>0</v>
      </c>
      <c r="X104" s="151">
        <v>0</v>
      </c>
      <c r="Y104" s="151"/>
      <c r="Z104" s="151"/>
      <c r="AA104" s="151"/>
      <c r="AB104" s="151"/>
      <c r="AC104" s="110">
        <f t="shared" si="99"/>
        <v>495877</v>
      </c>
      <c r="AD104" s="120">
        <v>412247</v>
      </c>
      <c r="AE104" s="121">
        <f t="shared" si="102"/>
        <v>83630</v>
      </c>
      <c r="AF104" s="122">
        <f t="shared" si="65"/>
        <v>495.9</v>
      </c>
      <c r="AG104" s="123">
        <f t="shared" si="103"/>
        <v>412.2</v>
      </c>
      <c r="AH104" s="123">
        <f t="shared" si="104"/>
        <v>83.699999999999989</v>
      </c>
      <c r="AI104" s="123">
        <v>509189</v>
      </c>
      <c r="AJ104" s="124">
        <f t="shared" si="105"/>
        <v>13312</v>
      </c>
      <c r="AK104" s="108">
        <f t="shared" si="100"/>
        <v>191951</v>
      </c>
      <c r="AL104" s="108">
        <v>144798</v>
      </c>
      <c r="AM104" s="37">
        <f t="shared" si="70"/>
        <v>47153</v>
      </c>
      <c r="AQ104" s="108">
        <f t="shared" si="101"/>
        <v>237090</v>
      </c>
      <c r="AR104" s="108">
        <v>161757</v>
      </c>
      <c r="AS104" s="108">
        <f t="shared" si="71"/>
        <v>75333</v>
      </c>
    </row>
    <row r="105" spans="1:45">
      <c r="A105" s="125"/>
      <c r="B105" s="31">
        <v>5808</v>
      </c>
      <c r="C105" s="113" t="s">
        <v>91</v>
      </c>
      <c r="D105" s="114">
        <v>87</v>
      </c>
      <c r="E105" s="115">
        <f t="shared" si="66"/>
        <v>27927</v>
      </c>
      <c r="F105" s="114">
        <v>0</v>
      </c>
      <c r="G105" s="115">
        <f t="shared" si="67"/>
        <v>0</v>
      </c>
      <c r="H105" s="114">
        <v>0</v>
      </c>
      <c r="I105" s="115">
        <f t="shared" si="68"/>
        <v>0</v>
      </c>
      <c r="J105" s="114">
        <v>269</v>
      </c>
      <c r="K105" s="115">
        <f t="shared" si="69"/>
        <v>16947</v>
      </c>
      <c r="L105" s="114">
        <v>0</v>
      </c>
      <c r="M105" s="115">
        <f t="shared" si="86"/>
        <v>0</v>
      </c>
      <c r="N105" s="116">
        <v>25</v>
      </c>
      <c r="O105" s="115">
        <f t="shared" si="95"/>
        <v>197575</v>
      </c>
      <c r="P105" s="117">
        <v>25</v>
      </c>
      <c r="Q105" s="118">
        <f t="shared" si="96"/>
        <v>28125</v>
      </c>
      <c r="R105" s="116">
        <v>40</v>
      </c>
      <c r="S105" s="115">
        <f t="shared" si="97"/>
        <v>12080</v>
      </c>
      <c r="T105" s="119">
        <v>1</v>
      </c>
      <c r="U105" s="115">
        <f t="shared" si="98"/>
        <v>13523</v>
      </c>
      <c r="V105" s="115">
        <v>0</v>
      </c>
      <c r="W105" s="115">
        <f t="shared" si="88"/>
        <v>0</v>
      </c>
      <c r="X105" s="115">
        <v>0</v>
      </c>
      <c r="Y105" s="115"/>
      <c r="Z105" s="115"/>
      <c r="AA105" s="115"/>
      <c r="AB105" s="115"/>
      <c r="AC105" s="110">
        <f t="shared" si="99"/>
        <v>296177</v>
      </c>
      <c r="AD105" s="120">
        <v>248052</v>
      </c>
      <c r="AE105" s="121">
        <f t="shared" si="102"/>
        <v>48125</v>
      </c>
      <c r="AF105" s="122">
        <f t="shared" si="65"/>
        <v>296.2</v>
      </c>
      <c r="AG105" s="123">
        <f t="shared" si="103"/>
        <v>248.1</v>
      </c>
      <c r="AH105" s="123">
        <f t="shared" si="104"/>
        <v>48.099999999999994</v>
      </c>
      <c r="AI105" s="123">
        <v>307053</v>
      </c>
      <c r="AJ105" s="124">
        <f t="shared" si="105"/>
        <v>10876</v>
      </c>
      <c r="AK105" s="108">
        <f t="shared" si="100"/>
        <v>44874</v>
      </c>
      <c r="AL105" s="108">
        <v>33976</v>
      </c>
      <c r="AM105" s="37">
        <f t="shared" si="70"/>
        <v>10898</v>
      </c>
      <c r="AQ105" s="108">
        <f t="shared" si="101"/>
        <v>197575</v>
      </c>
      <c r="AR105" s="108">
        <v>137793</v>
      </c>
      <c r="AS105" s="108">
        <f t="shared" si="71"/>
        <v>59782</v>
      </c>
    </row>
    <row r="106" spans="1:45">
      <c r="A106" s="125">
        <f>SUM(A98:A105)</f>
        <v>0</v>
      </c>
      <c r="B106" s="31">
        <v>5898</v>
      </c>
      <c r="C106" s="113"/>
      <c r="D106" s="126">
        <f t="shared" ref="D106:AC106" si="106">SUM(D98:D105)</f>
        <v>4510</v>
      </c>
      <c r="E106" s="126">
        <f t="shared" si="106"/>
        <v>1447710</v>
      </c>
      <c r="F106" s="126">
        <f t="shared" si="106"/>
        <v>16</v>
      </c>
      <c r="G106" s="126">
        <f t="shared" si="106"/>
        <v>5312</v>
      </c>
      <c r="H106" s="126">
        <f t="shared" si="106"/>
        <v>148</v>
      </c>
      <c r="I106" s="126">
        <f t="shared" si="106"/>
        <v>8436</v>
      </c>
      <c r="J106" s="126">
        <f t="shared" si="106"/>
        <v>14415</v>
      </c>
      <c r="K106" s="126">
        <f t="shared" si="106"/>
        <v>838785</v>
      </c>
      <c r="L106" s="126">
        <f t="shared" si="106"/>
        <v>20</v>
      </c>
      <c r="M106" s="126">
        <f t="shared" si="106"/>
        <v>55440</v>
      </c>
      <c r="N106" s="126">
        <f t="shared" si="106"/>
        <v>610</v>
      </c>
      <c r="O106" s="126">
        <f t="shared" si="106"/>
        <v>4820830</v>
      </c>
      <c r="P106" s="127">
        <f t="shared" si="106"/>
        <v>610</v>
      </c>
      <c r="Q106" s="127">
        <f>Q97+Q98+Q99+Q100+Q101+Q102+Q103+Q104+Q105</f>
        <v>686250</v>
      </c>
      <c r="R106" s="126">
        <f t="shared" si="106"/>
        <v>600</v>
      </c>
      <c r="S106" s="126">
        <f t="shared" si="106"/>
        <v>181200</v>
      </c>
      <c r="T106" s="126">
        <f t="shared" si="106"/>
        <v>13</v>
      </c>
      <c r="U106" s="126">
        <f t="shared" si="106"/>
        <v>175799</v>
      </c>
      <c r="V106" s="126">
        <f t="shared" si="106"/>
        <v>8</v>
      </c>
      <c r="W106" s="126">
        <f t="shared" si="106"/>
        <v>149288</v>
      </c>
      <c r="X106" s="126">
        <f t="shared" si="106"/>
        <v>10000</v>
      </c>
      <c r="Y106" s="126">
        <f t="shared" si="106"/>
        <v>0</v>
      </c>
      <c r="Z106" s="126">
        <f t="shared" si="106"/>
        <v>0</v>
      </c>
      <c r="AA106" s="126">
        <f t="shared" si="106"/>
        <v>5</v>
      </c>
      <c r="AB106" s="126">
        <f t="shared" si="106"/>
        <v>60900</v>
      </c>
      <c r="AC106" s="126">
        <f t="shared" si="106"/>
        <v>8439950</v>
      </c>
      <c r="AD106" s="126">
        <f>AD98+AD99+AD100+AD101+AD102+AD103+AD104+AD105</f>
        <v>6899361</v>
      </c>
      <c r="AE106" s="128">
        <f>AE98+AE99+AE100+AE101+AE102+AE103+AE104+AE105</f>
        <v>1540589</v>
      </c>
      <c r="AF106" s="129">
        <f t="shared" si="65"/>
        <v>8440</v>
      </c>
      <c r="AG106" s="130">
        <f>AG98+AG99+AG100+AG101+AG102+AG103+AG104+AG105</f>
        <v>6899.4999999999991</v>
      </c>
      <c r="AH106" s="130">
        <f>AH98+AH99+AH100+AH101+AH102+AH103+AH104+AH105</f>
        <v>1540.4999999999995</v>
      </c>
      <c r="AI106" s="131">
        <f>SUM(AI98:AI105)</f>
        <v>8699992</v>
      </c>
      <c r="AJ106" s="132">
        <f>SUM(AJ98:AJ105)</f>
        <v>260042</v>
      </c>
      <c r="AK106" s="126">
        <f>SUM(AK98:AK105)</f>
        <v>2300243</v>
      </c>
      <c r="AL106" s="126">
        <f>SUM(AL98:AL105)</f>
        <v>1584430</v>
      </c>
      <c r="AM106" s="128">
        <f>SUM(AM98:AM105)</f>
        <v>715813</v>
      </c>
      <c r="AQ106" s="126">
        <f>SUM(AQ98:AQ105)</f>
        <v>4820830</v>
      </c>
      <c r="AR106" s="126">
        <f>SUM(AR98:AR105)</f>
        <v>3283068</v>
      </c>
      <c r="AS106" s="126">
        <f>SUM(AS98:AS105)</f>
        <v>1537762</v>
      </c>
    </row>
    <row r="107" spans="1:45">
      <c r="A107" s="106"/>
      <c r="B107" s="31">
        <v>5899</v>
      </c>
      <c r="C107" s="113" t="s">
        <v>92</v>
      </c>
      <c r="D107" s="114">
        <v>0</v>
      </c>
      <c r="E107" s="115">
        <f t="shared" si="66"/>
        <v>0</v>
      </c>
      <c r="F107" s="114">
        <v>0</v>
      </c>
      <c r="G107" s="115">
        <f t="shared" si="67"/>
        <v>0</v>
      </c>
      <c r="H107" s="133">
        <v>0</v>
      </c>
      <c r="I107" s="115">
        <f t="shared" si="68"/>
        <v>0</v>
      </c>
      <c r="J107" s="114">
        <v>0</v>
      </c>
      <c r="K107" s="115">
        <f t="shared" si="69"/>
        <v>0</v>
      </c>
      <c r="L107" s="114">
        <v>0</v>
      </c>
      <c r="M107" s="115">
        <f t="shared" si="86"/>
        <v>0</v>
      </c>
      <c r="N107" s="116">
        <v>0</v>
      </c>
      <c r="O107" s="115">
        <f t="shared" ref="O107:O114" si="107">ROUND(N107*O$7,0)</f>
        <v>0</v>
      </c>
      <c r="P107" s="117">
        <v>0</v>
      </c>
      <c r="Q107" s="118">
        <f t="shared" ref="Q107:Q114" si="108">ROUND(P107*Q$7,0)</f>
        <v>0</v>
      </c>
      <c r="R107" s="116"/>
      <c r="S107" s="115">
        <f t="shared" ref="S107:S114" si="109">ROUND(R107*S$7,0)</f>
        <v>0</v>
      </c>
      <c r="T107" s="119">
        <v>0</v>
      </c>
      <c r="U107" s="115">
        <f t="shared" ref="U107:U114" si="110">ROUND(T107*U$7,0)</f>
        <v>0</v>
      </c>
      <c r="V107" s="115">
        <v>0</v>
      </c>
      <c r="W107" s="115">
        <f t="shared" si="88"/>
        <v>0</v>
      </c>
      <c r="X107" s="115">
        <v>0</v>
      </c>
      <c r="Y107" s="115"/>
      <c r="Z107" s="115"/>
      <c r="AA107" s="115"/>
      <c r="AB107" s="115"/>
      <c r="AC107" s="110">
        <f t="shared" ref="AC107:AC114" si="111">+E107+G107+I107+K107+M107+W107+X107+O107+S107+U107+Z107+AB107+Q107</f>
        <v>0</v>
      </c>
      <c r="AD107" s="120"/>
      <c r="AE107" s="121"/>
      <c r="AF107" s="122">
        <f t="shared" si="65"/>
        <v>0</v>
      </c>
      <c r="AG107" s="123"/>
      <c r="AH107" s="123">
        <f t="shared" si="77"/>
        <v>0</v>
      </c>
      <c r="AI107" s="123">
        <v>0</v>
      </c>
      <c r="AJ107" s="124">
        <v>0</v>
      </c>
      <c r="AK107" s="108">
        <f t="shared" ref="AK107:AK114" si="112">+E107+G107+I107+K107</f>
        <v>0</v>
      </c>
      <c r="AL107" s="108">
        <v>0</v>
      </c>
      <c r="AM107" s="37">
        <f t="shared" si="70"/>
        <v>0</v>
      </c>
      <c r="AQ107" s="108">
        <f t="shared" ref="AQ107:AQ114" si="113">+O107</f>
        <v>0</v>
      </c>
      <c r="AR107" s="108">
        <v>0</v>
      </c>
      <c r="AS107" s="108">
        <f t="shared" si="71"/>
        <v>0</v>
      </c>
    </row>
    <row r="108" spans="1:45">
      <c r="A108" s="106"/>
      <c r="B108" s="31">
        <v>5901</v>
      </c>
      <c r="C108" s="113" t="s">
        <v>93</v>
      </c>
      <c r="D108" s="114">
        <v>172</v>
      </c>
      <c r="E108" s="115">
        <f t="shared" si="66"/>
        <v>55212</v>
      </c>
      <c r="F108" s="114">
        <v>0</v>
      </c>
      <c r="G108" s="115">
        <f t="shared" si="67"/>
        <v>0</v>
      </c>
      <c r="H108" s="114">
        <v>0</v>
      </c>
      <c r="I108" s="115">
        <f t="shared" si="68"/>
        <v>0</v>
      </c>
      <c r="J108" s="114">
        <v>515</v>
      </c>
      <c r="K108" s="115">
        <f t="shared" si="69"/>
        <v>29870</v>
      </c>
      <c r="L108" s="114">
        <v>8</v>
      </c>
      <c r="M108" s="115">
        <f t="shared" si="86"/>
        <v>22176</v>
      </c>
      <c r="N108" s="116">
        <v>0</v>
      </c>
      <c r="O108" s="115">
        <f t="shared" si="107"/>
        <v>0</v>
      </c>
      <c r="P108" s="117">
        <v>0</v>
      </c>
      <c r="Q108" s="118">
        <f t="shared" si="108"/>
        <v>0</v>
      </c>
      <c r="R108" s="116">
        <v>0</v>
      </c>
      <c r="S108" s="115">
        <f t="shared" si="109"/>
        <v>0</v>
      </c>
      <c r="T108" s="119">
        <v>0</v>
      </c>
      <c r="U108" s="115">
        <f t="shared" si="110"/>
        <v>0</v>
      </c>
      <c r="V108" s="115">
        <v>0</v>
      </c>
      <c r="W108" s="115">
        <f t="shared" si="88"/>
        <v>0</v>
      </c>
      <c r="X108" s="115">
        <v>0</v>
      </c>
      <c r="Y108" s="115"/>
      <c r="Z108" s="115"/>
      <c r="AA108" s="115"/>
      <c r="AB108" s="115"/>
      <c r="AC108" s="110">
        <f t="shared" si="111"/>
        <v>107258</v>
      </c>
      <c r="AD108" s="120">
        <v>97315</v>
      </c>
      <c r="AE108" s="121">
        <f t="shared" ref="AE108:AE114" si="114">AC108-AD108</f>
        <v>9943</v>
      </c>
      <c r="AF108" s="122">
        <f t="shared" si="65"/>
        <v>107.3</v>
      </c>
      <c r="AG108" s="123">
        <f t="shared" ref="AG108:AG114" si="115">ROUND(AD108/1000,1)</f>
        <v>97.3</v>
      </c>
      <c r="AH108" s="123">
        <f t="shared" ref="AH108:AH114" si="116">AF108-AG108</f>
        <v>10</v>
      </c>
      <c r="AI108" s="123">
        <v>107258</v>
      </c>
      <c r="AJ108" s="124">
        <f t="shared" ref="AJ108:AJ114" si="117">AI108-AC108</f>
        <v>0</v>
      </c>
      <c r="AK108" s="108">
        <f t="shared" si="112"/>
        <v>85082</v>
      </c>
      <c r="AL108" s="108">
        <v>59528</v>
      </c>
      <c r="AM108" s="37">
        <f t="shared" si="70"/>
        <v>25554</v>
      </c>
      <c r="AQ108" s="108">
        <f t="shared" si="113"/>
        <v>0</v>
      </c>
      <c r="AR108" s="108">
        <v>0</v>
      </c>
      <c r="AS108" s="108">
        <f t="shared" si="71"/>
        <v>0</v>
      </c>
    </row>
    <row r="109" spans="1:45">
      <c r="A109" s="106"/>
      <c r="B109" s="31">
        <v>5902</v>
      </c>
      <c r="C109" s="113" t="s">
        <v>94</v>
      </c>
      <c r="D109" s="114">
        <v>193</v>
      </c>
      <c r="E109" s="115">
        <f t="shared" si="66"/>
        <v>61953</v>
      </c>
      <c r="F109" s="114">
        <v>0</v>
      </c>
      <c r="G109" s="115">
        <f t="shared" si="67"/>
        <v>0</v>
      </c>
      <c r="H109" s="114">
        <v>0</v>
      </c>
      <c r="I109" s="115">
        <f t="shared" si="68"/>
        <v>0</v>
      </c>
      <c r="J109" s="114">
        <v>582</v>
      </c>
      <c r="K109" s="115">
        <f t="shared" si="69"/>
        <v>33756</v>
      </c>
      <c r="L109" s="114">
        <v>21</v>
      </c>
      <c r="M109" s="115">
        <f t="shared" si="86"/>
        <v>58212</v>
      </c>
      <c r="N109" s="116">
        <v>0</v>
      </c>
      <c r="O109" s="115">
        <f t="shared" si="107"/>
        <v>0</v>
      </c>
      <c r="P109" s="117">
        <v>0</v>
      </c>
      <c r="Q109" s="118">
        <f t="shared" si="108"/>
        <v>0</v>
      </c>
      <c r="R109" s="116">
        <v>0</v>
      </c>
      <c r="S109" s="115">
        <f t="shared" si="109"/>
        <v>0</v>
      </c>
      <c r="T109" s="119">
        <v>0</v>
      </c>
      <c r="U109" s="115">
        <f t="shared" si="110"/>
        <v>0</v>
      </c>
      <c r="V109" s="115">
        <v>0</v>
      </c>
      <c r="W109" s="115">
        <f t="shared" si="88"/>
        <v>0</v>
      </c>
      <c r="X109" s="115">
        <v>0</v>
      </c>
      <c r="Y109" s="115"/>
      <c r="Z109" s="115"/>
      <c r="AA109" s="115"/>
      <c r="AB109" s="115"/>
      <c r="AC109" s="110">
        <f t="shared" si="111"/>
        <v>153921</v>
      </c>
      <c r="AD109" s="120">
        <v>120153</v>
      </c>
      <c r="AE109" s="121">
        <f t="shared" si="114"/>
        <v>33768</v>
      </c>
      <c r="AF109" s="122">
        <f t="shared" si="65"/>
        <v>153.9</v>
      </c>
      <c r="AG109" s="123">
        <f t="shared" si="115"/>
        <v>120.2</v>
      </c>
      <c r="AH109" s="123">
        <f t="shared" si="116"/>
        <v>33.700000000000003</v>
      </c>
      <c r="AI109" s="123">
        <v>153921</v>
      </c>
      <c r="AJ109" s="124">
        <f t="shared" si="117"/>
        <v>0</v>
      </c>
      <c r="AK109" s="108">
        <f t="shared" si="112"/>
        <v>95709</v>
      </c>
      <c r="AL109" s="108">
        <v>71320</v>
      </c>
      <c r="AM109" s="37">
        <f t="shared" si="70"/>
        <v>24389</v>
      </c>
      <c r="AQ109" s="108">
        <f t="shared" si="113"/>
        <v>0</v>
      </c>
      <c r="AR109" s="108">
        <v>0</v>
      </c>
      <c r="AS109" s="108">
        <f t="shared" si="71"/>
        <v>0</v>
      </c>
    </row>
    <row r="110" spans="1:45">
      <c r="A110" s="106"/>
      <c r="B110" s="31">
        <v>5903</v>
      </c>
      <c r="C110" s="113" t="s">
        <v>95</v>
      </c>
      <c r="D110" s="114">
        <v>436</v>
      </c>
      <c r="E110" s="115">
        <f t="shared" si="66"/>
        <v>139956</v>
      </c>
      <c r="F110" s="114">
        <v>0</v>
      </c>
      <c r="G110" s="115">
        <f t="shared" si="67"/>
        <v>0</v>
      </c>
      <c r="H110" s="114">
        <v>0</v>
      </c>
      <c r="I110" s="115">
        <f t="shared" si="68"/>
        <v>0</v>
      </c>
      <c r="J110" s="114">
        <v>1329</v>
      </c>
      <c r="K110" s="115">
        <f t="shared" si="69"/>
        <v>77082</v>
      </c>
      <c r="L110" s="114">
        <v>11</v>
      </c>
      <c r="M110" s="115">
        <f t="shared" si="86"/>
        <v>30492</v>
      </c>
      <c r="N110" s="116">
        <v>0</v>
      </c>
      <c r="O110" s="115">
        <f t="shared" si="107"/>
        <v>0</v>
      </c>
      <c r="P110" s="117">
        <v>0</v>
      </c>
      <c r="Q110" s="118">
        <f t="shared" si="108"/>
        <v>0</v>
      </c>
      <c r="R110" s="116">
        <v>0</v>
      </c>
      <c r="S110" s="115">
        <f t="shared" si="109"/>
        <v>0</v>
      </c>
      <c r="T110" s="119">
        <v>0</v>
      </c>
      <c r="U110" s="115">
        <f t="shared" si="110"/>
        <v>0</v>
      </c>
      <c r="V110" s="115">
        <v>0</v>
      </c>
      <c r="W110" s="115">
        <f t="shared" si="88"/>
        <v>0</v>
      </c>
      <c r="X110" s="115">
        <v>0</v>
      </c>
      <c r="Y110" s="115"/>
      <c r="Z110" s="115"/>
      <c r="AA110" s="115"/>
      <c r="AB110" s="115"/>
      <c r="AC110" s="110">
        <f t="shared" si="111"/>
        <v>247530</v>
      </c>
      <c r="AD110" s="120">
        <v>178170</v>
      </c>
      <c r="AE110" s="121">
        <f t="shared" si="114"/>
        <v>69360</v>
      </c>
      <c r="AF110" s="122">
        <f t="shared" si="65"/>
        <v>247.5</v>
      </c>
      <c r="AG110" s="123">
        <f t="shared" si="115"/>
        <v>178.2</v>
      </c>
      <c r="AH110" s="123">
        <f t="shared" si="116"/>
        <v>69.300000000000011</v>
      </c>
      <c r="AI110" s="123">
        <v>247530</v>
      </c>
      <c r="AJ110" s="124">
        <f t="shared" si="117"/>
        <v>0</v>
      </c>
      <c r="AK110" s="108">
        <f t="shared" si="112"/>
        <v>217038</v>
      </c>
      <c r="AL110" s="108">
        <v>148758</v>
      </c>
      <c r="AM110" s="37">
        <f t="shared" si="70"/>
        <v>68280</v>
      </c>
      <c r="AQ110" s="108">
        <f t="shared" si="113"/>
        <v>0</v>
      </c>
      <c r="AR110" s="108">
        <v>0</v>
      </c>
      <c r="AS110" s="108">
        <f t="shared" si="71"/>
        <v>0</v>
      </c>
    </row>
    <row r="111" spans="1:45">
      <c r="A111" s="106"/>
      <c r="B111" s="31">
        <v>5904</v>
      </c>
      <c r="C111" s="113" t="s">
        <v>96</v>
      </c>
      <c r="D111" s="114">
        <v>412</v>
      </c>
      <c r="E111" s="115">
        <f t="shared" si="66"/>
        <v>132252</v>
      </c>
      <c r="F111" s="114">
        <v>0</v>
      </c>
      <c r="G111" s="115">
        <f t="shared" si="67"/>
        <v>0</v>
      </c>
      <c r="H111" s="114">
        <v>67</v>
      </c>
      <c r="I111" s="115">
        <f t="shared" si="68"/>
        <v>3819</v>
      </c>
      <c r="J111" s="114">
        <v>1665</v>
      </c>
      <c r="K111" s="115">
        <f t="shared" si="69"/>
        <v>96570</v>
      </c>
      <c r="L111" s="114">
        <v>38</v>
      </c>
      <c r="M111" s="115">
        <f t="shared" si="86"/>
        <v>105336</v>
      </c>
      <c r="N111" s="116">
        <v>0</v>
      </c>
      <c r="O111" s="115">
        <f t="shared" si="107"/>
        <v>0</v>
      </c>
      <c r="P111" s="117">
        <v>0</v>
      </c>
      <c r="Q111" s="118">
        <f t="shared" si="108"/>
        <v>0</v>
      </c>
      <c r="R111" s="116">
        <v>40</v>
      </c>
      <c r="S111" s="115">
        <f t="shared" si="109"/>
        <v>12080</v>
      </c>
      <c r="T111" s="119">
        <v>1</v>
      </c>
      <c r="U111" s="115">
        <f t="shared" si="110"/>
        <v>13523</v>
      </c>
      <c r="V111" s="115">
        <v>0</v>
      </c>
      <c r="W111" s="115">
        <f t="shared" si="88"/>
        <v>0</v>
      </c>
      <c r="X111" s="115">
        <v>0</v>
      </c>
      <c r="Y111" s="115"/>
      <c r="Z111" s="115"/>
      <c r="AA111" s="115"/>
      <c r="AB111" s="115"/>
      <c r="AC111" s="110">
        <f t="shared" si="111"/>
        <v>363580</v>
      </c>
      <c r="AD111" s="120">
        <v>257020</v>
      </c>
      <c r="AE111" s="121">
        <f t="shared" si="114"/>
        <v>106560</v>
      </c>
      <c r="AF111" s="122">
        <f t="shared" si="65"/>
        <v>363.6</v>
      </c>
      <c r="AG111" s="123">
        <f t="shared" si="115"/>
        <v>257</v>
      </c>
      <c r="AH111" s="123">
        <f t="shared" si="116"/>
        <v>106.60000000000002</v>
      </c>
      <c r="AI111" s="123">
        <v>364426</v>
      </c>
      <c r="AJ111" s="124">
        <f t="shared" si="117"/>
        <v>846</v>
      </c>
      <c r="AK111" s="108">
        <f t="shared" si="112"/>
        <v>232641</v>
      </c>
      <c r="AL111" s="108">
        <v>155354</v>
      </c>
      <c r="AM111" s="37">
        <f t="shared" si="70"/>
        <v>77287</v>
      </c>
      <c r="AQ111" s="108">
        <f t="shared" si="113"/>
        <v>0</v>
      </c>
      <c r="AR111" s="108">
        <v>0</v>
      </c>
      <c r="AS111" s="108">
        <f t="shared" si="71"/>
        <v>0</v>
      </c>
    </row>
    <row r="112" spans="1:45">
      <c r="A112" s="106"/>
      <c r="B112" s="31">
        <v>5905</v>
      </c>
      <c r="C112" s="113" t="s">
        <v>97</v>
      </c>
      <c r="D112" s="114">
        <v>2138</v>
      </c>
      <c r="E112" s="115">
        <f t="shared" si="66"/>
        <v>686298</v>
      </c>
      <c r="F112" s="114">
        <v>0</v>
      </c>
      <c r="G112" s="115">
        <f t="shared" si="67"/>
        <v>0</v>
      </c>
      <c r="H112" s="114">
        <v>96</v>
      </c>
      <c r="I112" s="115">
        <f t="shared" si="68"/>
        <v>5472</v>
      </c>
      <c r="J112" s="114">
        <v>7738</v>
      </c>
      <c r="K112" s="115">
        <f t="shared" si="69"/>
        <v>448804</v>
      </c>
      <c r="L112" s="114">
        <v>312</v>
      </c>
      <c r="M112" s="115">
        <f t="shared" si="86"/>
        <v>864864</v>
      </c>
      <c r="N112" s="116">
        <v>0</v>
      </c>
      <c r="O112" s="115">
        <f t="shared" si="107"/>
        <v>0</v>
      </c>
      <c r="P112" s="117">
        <v>0</v>
      </c>
      <c r="Q112" s="118">
        <f t="shared" si="108"/>
        <v>0</v>
      </c>
      <c r="R112" s="116">
        <v>160</v>
      </c>
      <c r="S112" s="115">
        <f t="shared" si="109"/>
        <v>48320</v>
      </c>
      <c r="T112" s="119">
        <v>2</v>
      </c>
      <c r="U112" s="115">
        <f t="shared" si="110"/>
        <v>27046</v>
      </c>
      <c r="V112" s="115">
        <v>7</v>
      </c>
      <c r="W112" s="115">
        <f t="shared" si="88"/>
        <v>130627</v>
      </c>
      <c r="X112" s="115">
        <v>10000</v>
      </c>
      <c r="Y112" s="115"/>
      <c r="Z112" s="115"/>
      <c r="AA112" s="115"/>
      <c r="AB112" s="115"/>
      <c r="AC112" s="110">
        <f t="shared" si="111"/>
        <v>2221431</v>
      </c>
      <c r="AD112" s="120">
        <v>1661230</v>
      </c>
      <c r="AE112" s="121">
        <f t="shared" si="114"/>
        <v>560201</v>
      </c>
      <c r="AF112" s="122">
        <f t="shared" si="65"/>
        <v>2221.4</v>
      </c>
      <c r="AG112" s="123">
        <f t="shared" si="115"/>
        <v>1661.2</v>
      </c>
      <c r="AH112" s="123">
        <f t="shared" si="116"/>
        <v>560.20000000000005</v>
      </c>
      <c r="AI112" s="123">
        <v>2246384</v>
      </c>
      <c r="AJ112" s="124">
        <f t="shared" si="117"/>
        <v>24953</v>
      </c>
      <c r="AK112" s="108">
        <f t="shared" si="112"/>
        <v>1140574</v>
      </c>
      <c r="AL112" s="108">
        <v>751254</v>
      </c>
      <c r="AM112" s="37">
        <f t="shared" si="70"/>
        <v>389320</v>
      </c>
      <c r="AQ112" s="108">
        <f t="shared" si="113"/>
        <v>0</v>
      </c>
      <c r="AR112" s="108">
        <v>0</v>
      </c>
      <c r="AS112" s="108">
        <f t="shared" si="71"/>
        <v>0</v>
      </c>
    </row>
    <row r="113" spans="1:45">
      <c r="A113" s="106"/>
      <c r="B113" s="31">
        <v>5906</v>
      </c>
      <c r="C113" s="113" t="s">
        <v>98</v>
      </c>
      <c r="D113" s="114">
        <v>349</v>
      </c>
      <c r="E113" s="115">
        <f t="shared" si="66"/>
        <v>112029</v>
      </c>
      <c r="F113" s="114">
        <v>0</v>
      </c>
      <c r="G113" s="115">
        <f t="shared" si="67"/>
        <v>0</v>
      </c>
      <c r="H113" s="114">
        <v>4</v>
      </c>
      <c r="I113" s="115">
        <f t="shared" si="68"/>
        <v>228</v>
      </c>
      <c r="J113" s="114">
        <v>1038</v>
      </c>
      <c r="K113" s="115">
        <f t="shared" si="69"/>
        <v>60204</v>
      </c>
      <c r="L113" s="114">
        <v>0</v>
      </c>
      <c r="M113" s="115">
        <f t="shared" si="86"/>
        <v>0</v>
      </c>
      <c r="N113" s="116">
        <v>50</v>
      </c>
      <c r="O113" s="115">
        <f t="shared" si="107"/>
        <v>395150</v>
      </c>
      <c r="P113" s="117">
        <v>50</v>
      </c>
      <c r="Q113" s="118">
        <f t="shared" si="108"/>
        <v>56250</v>
      </c>
      <c r="R113" s="116">
        <v>0</v>
      </c>
      <c r="S113" s="115">
        <f t="shared" si="109"/>
        <v>0</v>
      </c>
      <c r="T113" s="119">
        <v>1</v>
      </c>
      <c r="U113" s="115">
        <f t="shared" si="110"/>
        <v>13523</v>
      </c>
      <c r="V113" s="115">
        <v>0</v>
      </c>
      <c r="W113" s="115">
        <f t="shared" si="88"/>
        <v>0</v>
      </c>
      <c r="X113" s="115">
        <v>0</v>
      </c>
      <c r="Y113" s="115"/>
      <c r="Z113" s="115"/>
      <c r="AA113" s="115"/>
      <c r="AB113" s="115"/>
      <c r="AC113" s="110">
        <f t="shared" si="111"/>
        <v>637384</v>
      </c>
      <c r="AD113" s="120">
        <v>513341</v>
      </c>
      <c r="AE113" s="121">
        <f t="shared" si="114"/>
        <v>124043</v>
      </c>
      <c r="AF113" s="122">
        <f t="shared" si="65"/>
        <v>637.4</v>
      </c>
      <c r="AG113" s="123">
        <f t="shared" si="115"/>
        <v>513.29999999999995</v>
      </c>
      <c r="AH113" s="123">
        <f t="shared" si="116"/>
        <v>124.10000000000002</v>
      </c>
      <c r="AI113" s="123">
        <v>655475</v>
      </c>
      <c r="AJ113" s="124">
        <f t="shared" si="117"/>
        <v>18091</v>
      </c>
      <c r="AK113" s="108">
        <f t="shared" si="112"/>
        <v>172461</v>
      </c>
      <c r="AL113" s="108">
        <v>115016</v>
      </c>
      <c r="AM113" s="37">
        <f t="shared" si="70"/>
        <v>57445</v>
      </c>
      <c r="AQ113" s="108">
        <f t="shared" si="113"/>
        <v>395150</v>
      </c>
      <c r="AR113" s="108">
        <v>281577</v>
      </c>
      <c r="AS113" s="108">
        <f t="shared" si="71"/>
        <v>113573</v>
      </c>
    </row>
    <row r="114" spans="1:45">
      <c r="A114" s="125"/>
      <c r="B114" s="31">
        <v>5907</v>
      </c>
      <c r="C114" s="113" t="s">
        <v>99</v>
      </c>
      <c r="D114" s="114">
        <v>158</v>
      </c>
      <c r="E114" s="115">
        <f t="shared" si="66"/>
        <v>50718</v>
      </c>
      <c r="F114" s="114">
        <v>0</v>
      </c>
      <c r="G114" s="115">
        <f t="shared" si="67"/>
        <v>0</v>
      </c>
      <c r="H114" s="114">
        <v>0</v>
      </c>
      <c r="I114" s="115">
        <f t="shared" si="68"/>
        <v>0</v>
      </c>
      <c r="J114" s="114">
        <v>607</v>
      </c>
      <c r="K114" s="115">
        <f t="shared" si="69"/>
        <v>35206</v>
      </c>
      <c r="L114" s="114">
        <v>0</v>
      </c>
      <c r="M114" s="115">
        <f t="shared" si="86"/>
        <v>0</v>
      </c>
      <c r="N114" s="116">
        <v>0</v>
      </c>
      <c r="O114" s="115">
        <f t="shared" si="107"/>
        <v>0</v>
      </c>
      <c r="P114" s="117">
        <v>0</v>
      </c>
      <c r="Q114" s="118">
        <f t="shared" si="108"/>
        <v>0</v>
      </c>
      <c r="R114" s="116">
        <v>0</v>
      </c>
      <c r="S114" s="115">
        <f t="shared" si="109"/>
        <v>0</v>
      </c>
      <c r="T114" s="119">
        <v>0</v>
      </c>
      <c r="U114" s="115">
        <f t="shared" si="110"/>
        <v>0</v>
      </c>
      <c r="V114" s="115">
        <v>0</v>
      </c>
      <c r="W114" s="115">
        <f t="shared" si="88"/>
        <v>0</v>
      </c>
      <c r="X114" s="115">
        <v>0</v>
      </c>
      <c r="Y114" s="115"/>
      <c r="Z114" s="115"/>
      <c r="AA114" s="115"/>
      <c r="AB114" s="115"/>
      <c r="AC114" s="110">
        <f t="shared" si="111"/>
        <v>85924</v>
      </c>
      <c r="AD114" s="120">
        <v>68253</v>
      </c>
      <c r="AE114" s="121">
        <f t="shared" si="114"/>
        <v>17671</v>
      </c>
      <c r="AF114" s="122">
        <f t="shared" si="65"/>
        <v>85.9</v>
      </c>
      <c r="AG114" s="123">
        <f t="shared" si="115"/>
        <v>68.3</v>
      </c>
      <c r="AH114" s="123">
        <f t="shared" si="116"/>
        <v>17.600000000000009</v>
      </c>
      <c r="AI114" s="123">
        <v>85924</v>
      </c>
      <c r="AJ114" s="124">
        <f t="shared" si="117"/>
        <v>0</v>
      </c>
      <c r="AK114" s="108">
        <f t="shared" si="112"/>
        <v>85924</v>
      </c>
      <c r="AL114" s="108">
        <v>62866</v>
      </c>
      <c r="AM114" s="37">
        <f t="shared" si="70"/>
        <v>23058</v>
      </c>
      <c r="AQ114" s="108">
        <f t="shared" si="113"/>
        <v>0</v>
      </c>
      <c r="AR114" s="108">
        <v>0</v>
      </c>
      <c r="AS114" s="108">
        <f t="shared" si="71"/>
        <v>0</v>
      </c>
    </row>
    <row r="115" spans="1:45">
      <c r="A115" s="125">
        <f>SUM(A108:A114)</f>
        <v>0</v>
      </c>
      <c r="B115" s="31">
        <v>5998</v>
      </c>
      <c r="C115" s="113"/>
      <c r="D115" s="126">
        <f t="shared" ref="D115:AC115" si="118">SUM(D108:D114)</f>
        <v>3858</v>
      </c>
      <c r="E115" s="126">
        <f t="shared" si="118"/>
        <v>1238418</v>
      </c>
      <c r="F115" s="126">
        <f t="shared" si="118"/>
        <v>0</v>
      </c>
      <c r="G115" s="126">
        <f t="shared" si="118"/>
        <v>0</v>
      </c>
      <c r="H115" s="126">
        <f t="shared" si="118"/>
        <v>167</v>
      </c>
      <c r="I115" s="126">
        <f t="shared" si="118"/>
        <v>9519</v>
      </c>
      <c r="J115" s="126">
        <f t="shared" si="118"/>
        <v>13474</v>
      </c>
      <c r="K115" s="126">
        <f t="shared" si="118"/>
        <v>781492</v>
      </c>
      <c r="L115" s="126">
        <f t="shared" si="118"/>
        <v>390</v>
      </c>
      <c r="M115" s="126">
        <f t="shared" si="118"/>
        <v>1081080</v>
      </c>
      <c r="N115" s="126">
        <f t="shared" si="118"/>
        <v>50</v>
      </c>
      <c r="O115" s="126">
        <f t="shared" si="118"/>
        <v>395150</v>
      </c>
      <c r="P115" s="127">
        <f t="shared" si="118"/>
        <v>50</v>
      </c>
      <c r="Q115" s="127">
        <f>Q107+Q108+Q109+Q110+Q111+Q112+Q113+Q114</f>
        <v>56250</v>
      </c>
      <c r="R115" s="126">
        <f t="shared" si="118"/>
        <v>200</v>
      </c>
      <c r="S115" s="126">
        <f t="shared" si="118"/>
        <v>60400</v>
      </c>
      <c r="T115" s="126">
        <f t="shared" si="118"/>
        <v>4</v>
      </c>
      <c r="U115" s="126">
        <f t="shared" si="118"/>
        <v>54092</v>
      </c>
      <c r="V115" s="126">
        <f t="shared" si="118"/>
        <v>7</v>
      </c>
      <c r="W115" s="126">
        <f t="shared" si="118"/>
        <v>130627</v>
      </c>
      <c r="X115" s="126">
        <f t="shared" si="118"/>
        <v>10000</v>
      </c>
      <c r="Y115" s="126">
        <f t="shared" si="118"/>
        <v>0</v>
      </c>
      <c r="Z115" s="126">
        <f t="shared" si="118"/>
        <v>0</v>
      </c>
      <c r="AA115" s="126">
        <f t="shared" si="118"/>
        <v>0</v>
      </c>
      <c r="AB115" s="126">
        <f t="shared" si="118"/>
        <v>0</v>
      </c>
      <c r="AC115" s="126">
        <f t="shared" si="118"/>
        <v>3817028</v>
      </c>
      <c r="AD115" s="126">
        <f>AD108+AD109+AD110+AD111+AD112+AD113+AD114</f>
        <v>2895482</v>
      </c>
      <c r="AE115" s="128">
        <f>AE108+AE109+AE110+AE111+AE112+AE113+AE114</f>
        <v>921546</v>
      </c>
      <c r="AF115" s="129">
        <f t="shared" si="65"/>
        <v>3817</v>
      </c>
      <c r="AG115" s="130">
        <f>AG108+AG109+AG110+AG111+AG112+AG113+AG114</f>
        <v>2895.5</v>
      </c>
      <c r="AH115" s="130">
        <f>AH108+AH109+AH110+AH111+AH112+AH113+AH114</f>
        <v>921.50000000000011</v>
      </c>
      <c r="AI115" s="131">
        <f>SUM(AI108:AI114)</f>
        <v>3860918</v>
      </c>
      <c r="AJ115" s="132">
        <f>SUM(AJ108:AJ114)</f>
        <v>43890</v>
      </c>
      <c r="AK115" s="126">
        <f>SUM(AK108:AK114)</f>
        <v>2029429</v>
      </c>
      <c r="AL115" s="126">
        <f>SUM(AL108:AL114)</f>
        <v>1364096</v>
      </c>
      <c r="AM115" s="128">
        <f>SUM(AM108:AM114)</f>
        <v>665333</v>
      </c>
      <c r="AQ115" s="126">
        <f>SUM(AQ108:AQ114)</f>
        <v>395150</v>
      </c>
      <c r="AR115" s="126">
        <f>SUM(AR108:AR114)</f>
        <v>281577</v>
      </c>
      <c r="AS115" s="126">
        <f>SUM(AS108:AS114)</f>
        <v>113573</v>
      </c>
    </row>
    <row r="116" spans="1:45">
      <c r="A116" s="106"/>
      <c r="B116" s="31">
        <v>5999</v>
      </c>
      <c r="C116" s="113" t="s">
        <v>100</v>
      </c>
      <c r="D116" s="114">
        <v>0</v>
      </c>
      <c r="E116" s="115">
        <f t="shared" si="66"/>
        <v>0</v>
      </c>
      <c r="F116" s="114">
        <v>0</v>
      </c>
      <c r="G116" s="115">
        <f t="shared" si="67"/>
        <v>0</v>
      </c>
      <c r="H116" s="133">
        <v>0</v>
      </c>
      <c r="I116" s="115">
        <f t="shared" si="68"/>
        <v>0</v>
      </c>
      <c r="J116" s="114">
        <v>0</v>
      </c>
      <c r="K116" s="115">
        <f t="shared" si="69"/>
        <v>0</v>
      </c>
      <c r="L116" s="114">
        <v>0</v>
      </c>
      <c r="M116" s="115">
        <f t="shared" si="86"/>
        <v>0</v>
      </c>
      <c r="N116" s="116">
        <v>0</v>
      </c>
      <c r="O116" s="115">
        <f t="shared" ref="O116:O125" si="119">ROUND(N116*O$7,0)</f>
        <v>0</v>
      </c>
      <c r="P116" s="117">
        <v>0</v>
      </c>
      <c r="Q116" s="118">
        <f t="shared" ref="Q116:Q125" si="120">ROUND(P116*Q$7,0)</f>
        <v>0</v>
      </c>
      <c r="R116" s="116"/>
      <c r="S116" s="115">
        <f t="shared" ref="S116:S125" si="121">ROUND(R116*S$7,0)</f>
        <v>0</v>
      </c>
      <c r="T116" s="119">
        <v>0</v>
      </c>
      <c r="U116" s="115">
        <f t="shared" ref="U116:U125" si="122">ROUND(T116*U$7,0)</f>
        <v>0</v>
      </c>
      <c r="V116" s="115">
        <v>0</v>
      </c>
      <c r="W116" s="115">
        <f t="shared" si="88"/>
        <v>0</v>
      </c>
      <c r="X116" s="115">
        <v>0</v>
      </c>
      <c r="Y116" s="115"/>
      <c r="Z116" s="115"/>
      <c r="AA116" s="115"/>
      <c r="AB116" s="115"/>
      <c r="AC116" s="110">
        <f t="shared" ref="AC116:AC125" si="123">+E116+G116+I116+K116+M116+W116+X116+O116+S116+U116+Z116+AB116+Q116</f>
        <v>0</v>
      </c>
      <c r="AD116" s="120"/>
      <c r="AE116" s="121"/>
      <c r="AF116" s="122">
        <f t="shared" si="65"/>
        <v>0</v>
      </c>
      <c r="AG116" s="123"/>
      <c r="AH116" s="123">
        <f t="shared" si="77"/>
        <v>0</v>
      </c>
      <c r="AI116" s="123">
        <v>0</v>
      </c>
      <c r="AJ116" s="124">
        <v>0</v>
      </c>
      <c r="AK116" s="108">
        <f t="shared" ref="AK116:AK125" si="124">+E116+G116+I116+K116</f>
        <v>0</v>
      </c>
      <c r="AL116" s="108">
        <v>0</v>
      </c>
      <c r="AM116" s="37">
        <f t="shared" si="70"/>
        <v>0</v>
      </c>
      <c r="AQ116" s="108">
        <f t="shared" ref="AQ116:AQ125" si="125">+O116</f>
        <v>0</v>
      </c>
      <c r="AR116" s="108">
        <v>0</v>
      </c>
      <c r="AS116" s="108">
        <f t="shared" si="71"/>
        <v>0</v>
      </c>
    </row>
    <row r="117" spans="1:45">
      <c r="A117" s="106"/>
      <c r="B117" s="31">
        <v>6001</v>
      </c>
      <c r="C117" s="113" t="s">
        <v>101</v>
      </c>
      <c r="D117" s="114">
        <v>143</v>
      </c>
      <c r="E117" s="115">
        <f t="shared" si="66"/>
        <v>45903</v>
      </c>
      <c r="F117" s="114">
        <v>0</v>
      </c>
      <c r="G117" s="115">
        <f t="shared" si="67"/>
        <v>0</v>
      </c>
      <c r="H117" s="114">
        <v>0</v>
      </c>
      <c r="I117" s="115">
        <f t="shared" si="68"/>
        <v>0</v>
      </c>
      <c r="J117" s="114">
        <v>425</v>
      </c>
      <c r="K117" s="115">
        <f t="shared" si="69"/>
        <v>24650</v>
      </c>
      <c r="L117" s="114">
        <v>11</v>
      </c>
      <c r="M117" s="115">
        <f t="shared" si="86"/>
        <v>30492</v>
      </c>
      <c r="N117" s="116">
        <v>0</v>
      </c>
      <c r="O117" s="115">
        <f t="shared" si="119"/>
        <v>0</v>
      </c>
      <c r="P117" s="117">
        <v>0</v>
      </c>
      <c r="Q117" s="118">
        <f t="shared" si="120"/>
        <v>0</v>
      </c>
      <c r="R117" s="116">
        <v>0</v>
      </c>
      <c r="S117" s="115">
        <f t="shared" si="121"/>
        <v>0</v>
      </c>
      <c r="T117" s="119">
        <v>0</v>
      </c>
      <c r="U117" s="115">
        <f t="shared" si="122"/>
        <v>0</v>
      </c>
      <c r="V117" s="115">
        <v>0</v>
      </c>
      <c r="W117" s="115">
        <f t="shared" si="88"/>
        <v>0</v>
      </c>
      <c r="X117" s="115">
        <v>0</v>
      </c>
      <c r="Y117" s="115"/>
      <c r="Z117" s="115"/>
      <c r="AA117" s="115"/>
      <c r="AB117" s="115"/>
      <c r="AC117" s="110">
        <f t="shared" si="123"/>
        <v>101045</v>
      </c>
      <c r="AD117" s="120">
        <v>84997</v>
      </c>
      <c r="AE117" s="121">
        <f t="shared" ref="AE117:AE125" si="126">AC117-AD117</f>
        <v>16048</v>
      </c>
      <c r="AF117" s="122">
        <f t="shared" si="65"/>
        <v>101</v>
      </c>
      <c r="AG117" s="123">
        <f t="shared" ref="AG117:AG125" si="127">ROUND(AD117/1000,1)</f>
        <v>85</v>
      </c>
      <c r="AH117" s="123">
        <f t="shared" ref="AH117:AH125" si="128">AF117-AG117</f>
        <v>16</v>
      </c>
      <c r="AI117" s="123">
        <v>101045</v>
      </c>
      <c r="AJ117" s="124">
        <f t="shared" ref="AJ117:AJ125" si="129">AI117-AC117</f>
        <v>0</v>
      </c>
      <c r="AK117" s="108">
        <f t="shared" si="124"/>
        <v>70553</v>
      </c>
      <c r="AL117" s="108">
        <v>48294</v>
      </c>
      <c r="AM117" s="37">
        <f t="shared" si="70"/>
        <v>22259</v>
      </c>
      <c r="AQ117" s="108">
        <f t="shared" si="125"/>
        <v>0</v>
      </c>
      <c r="AR117" s="108">
        <v>0</v>
      </c>
      <c r="AS117" s="108">
        <f t="shared" si="71"/>
        <v>0</v>
      </c>
    </row>
    <row r="118" spans="1:45">
      <c r="A118" s="106"/>
      <c r="B118" s="31">
        <v>6002</v>
      </c>
      <c r="C118" s="113" t="s">
        <v>102</v>
      </c>
      <c r="D118" s="114">
        <v>41</v>
      </c>
      <c r="E118" s="115">
        <f t="shared" si="66"/>
        <v>13161</v>
      </c>
      <c r="F118" s="114">
        <v>0</v>
      </c>
      <c r="G118" s="115">
        <f t="shared" si="67"/>
        <v>0</v>
      </c>
      <c r="H118" s="114">
        <v>0</v>
      </c>
      <c r="I118" s="115">
        <f t="shared" si="68"/>
        <v>0</v>
      </c>
      <c r="J118" s="114">
        <v>59</v>
      </c>
      <c r="K118" s="115">
        <f t="shared" si="69"/>
        <v>3717</v>
      </c>
      <c r="L118" s="114">
        <v>0</v>
      </c>
      <c r="M118" s="115">
        <f t="shared" si="86"/>
        <v>0</v>
      </c>
      <c r="N118" s="116">
        <v>0</v>
      </c>
      <c r="O118" s="115">
        <f t="shared" si="119"/>
        <v>0</v>
      </c>
      <c r="P118" s="117">
        <v>0</v>
      </c>
      <c r="Q118" s="118">
        <f t="shared" si="120"/>
        <v>0</v>
      </c>
      <c r="R118" s="116">
        <v>0</v>
      </c>
      <c r="S118" s="115">
        <f t="shared" si="121"/>
        <v>0</v>
      </c>
      <c r="T118" s="119">
        <v>0</v>
      </c>
      <c r="U118" s="115">
        <f t="shared" si="122"/>
        <v>0</v>
      </c>
      <c r="V118" s="115">
        <v>0</v>
      </c>
      <c r="W118" s="115">
        <f t="shared" si="88"/>
        <v>0</v>
      </c>
      <c r="X118" s="115">
        <v>0</v>
      </c>
      <c r="Y118" s="115"/>
      <c r="Z118" s="115"/>
      <c r="AA118" s="115"/>
      <c r="AB118" s="115"/>
      <c r="AC118" s="110">
        <f t="shared" si="123"/>
        <v>16878</v>
      </c>
      <c r="AD118" s="120">
        <v>13367</v>
      </c>
      <c r="AE118" s="121">
        <f t="shared" si="126"/>
        <v>3511</v>
      </c>
      <c r="AF118" s="122">
        <f t="shared" si="65"/>
        <v>16.899999999999999</v>
      </c>
      <c r="AG118" s="123">
        <f t="shared" si="127"/>
        <v>13.4</v>
      </c>
      <c r="AH118" s="123">
        <f t="shared" si="128"/>
        <v>3.4999999999999982</v>
      </c>
      <c r="AI118" s="123">
        <v>16878</v>
      </c>
      <c r="AJ118" s="124">
        <f t="shared" si="129"/>
        <v>0</v>
      </c>
      <c r="AK118" s="108">
        <f t="shared" si="124"/>
        <v>16878</v>
      </c>
      <c r="AL118" s="108">
        <v>11720</v>
      </c>
      <c r="AM118" s="37">
        <f t="shared" si="70"/>
        <v>5158</v>
      </c>
      <c r="AQ118" s="108">
        <f t="shared" si="125"/>
        <v>0</v>
      </c>
      <c r="AR118" s="108">
        <v>0</v>
      </c>
      <c r="AS118" s="108">
        <f t="shared" si="71"/>
        <v>0</v>
      </c>
    </row>
    <row r="119" spans="1:45">
      <c r="A119" s="106"/>
      <c r="B119" s="31">
        <v>6003</v>
      </c>
      <c r="C119" s="113" t="s">
        <v>103</v>
      </c>
      <c r="D119" s="114">
        <v>1111</v>
      </c>
      <c r="E119" s="115">
        <f t="shared" si="66"/>
        <v>356631</v>
      </c>
      <c r="F119" s="114">
        <v>0</v>
      </c>
      <c r="G119" s="115">
        <f t="shared" si="67"/>
        <v>0</v>
      </c>
      <c r="H119" s="114">
        <v>73</v>
      </c>
      <c r="I119" s="115">
        <f t="shared" si="68"/>
        <v>4161</v>
      </c>
      <c r="J119" s="114">
        <v>4250</v>
      </c>
      <c r="K119" s="115">
        <f t="shared" si="69"/>
        <v>246500</v>
      </c>
      <c r="L119" s="114">
        <v>68</v>
      </c>
      <c r="M119" s="115">
        <f t="shared" si="86"/>
        <v>188496</v>
      </c>
      <c r="N119" s="116">
        <v>115</v>
      </c>
      <c r="O119" s="115">
        <f t="shared" si="119"/>
        <v>908845</v>
      </c>
      <c r="P119" s="117">
        <v>115</v>
      </c>
      <c r="Q119" s="118">
        <f t="shared" si="120"/>
        <v>129375</v>
      </c>
      <c r="R119" s="116">
        <v>191</v>
      </c>
      <c r="S119" s="115">
        <f t="shared" si="121"/>
        <v>57682</v>
      </c>
      <c r="T119" s="119">
        <v>6</v>
      </c>
      <c r="U119" s="115">
        <f t="shared" si="122"/>
        <v>81138</v>
      </c>
      <c r="V119" s="115">
        <v>0</v>
      </c>
      <c r="W119" s="115">
        <f t="shared" si="88"/>
        <v>0</v>
      </c>
      <c r="X119" s="115">
        <v>0</v>
      </c>
      <c r="Y119" s="115"/>
      <c r="Z119" s="115"/>
      <c r="AA119" s="115"/>
      <c r="AB119" s="115"/>
      <c r="AC119" s="110">
        <f t="shared" si="123"/>
        <v>1972828</v>
      </c>
      <c r="AD119" s="120">
        <v>1580002</v>
      </c>
      <c r="AE119" s="121">
        <f t="shared" si="126"/>
        <v>392826</v>
      </c>
      <c r="AF119" s="122">
        <f t="shared" si="65"/>
        <v>1972.8</v>
      </c>
      <c r="AG119" s="123">
        <f t="shared" si="127"/>
        <v>1580</v>
      </c>
      <c r="AH119" s="123">
        <f t="shared" si="128"/>
        <v>392.79999999999995</v>
      </c>
      <c r="AI119" s="123">
        <v>2024938</v>
      </c>
      <c r="AJ119" s="124">
        <f t="shared" si="129"/>
        <v>52110</v>
      </c>
      <c r="AK119" s="108">
        <f t="shared" si="124"/>
        <v>607292</v>
      </c>
      <c r="AL119" s="108">
        <v>405632</v>
      </c>
      <c r="AM119" s="37">
        <f t="shared" si="70"/>
        <v>201660</v>
      </c>
      <c r="AQ119" s="108">
        <f t="shared" si="125"/>
        <v>908845</v>
      </c>
      <c r="AR119" s="108">
        <v>682974</v>
      </c>
      <c r="AS119" s="108">
        <f t="shared" si="71"/>
        <v>225871</v>
      </c>
    </row>
    <row r="120" spans="1:45">
      <c r="A120" s="106"/>
      <c r="B120" s="31">
        <v>6004</v>
      </c>
      <c r="C120" s="113" t="s">
        <v>104</v>
      </c>
      <c r="D120" s="114">
        <v>88</v>
      </c>
      <c r="E120" s="115">
        <f t="shared" si="66"/>
        <v>28248</v>
      </c>
      <c r="F120" s="114">
        <v>0</v>
      </c>
      <c r="G120" s="115">
        <f t="shared" si="67"/>
        <v>0</v>
      </c>
      <c r="H120" s="114">
        <v>0</v>
      </c>
      <c r="I120" s="115">
        <f t="shared" si="68"/>
        <v>0</v>
      </c>
      <c r="J120" s="114">
        <v>255</v>
      </c>
      <c r="K120" s="115">
        <f t="shared" si="69"/>
        <v>16065</v>
      </c>
      <c r="L120" s="114">
        <v>14</v>
      </c>
      <c r="M120" s="115">
        <f t="shared" si="86"/>
        <v>38808</v>
      </c>
      <c r="N120" s="116">
        <v>0</v>
      </c>
      <c r="O120" s="115">
        <f t="shared" si="119"/>
        <v>0</v>
      </c>
      <c r="P120" s="117">
        <v>0</v>
      </c>
      <c r="Q120" s="118">
        <f t="shared" si="120"/>
        <v>0</v>
      </c>
      <c r="R120" s="116">
        <v>0</v>
      </c>
      <c r="S120" s="115">
        <f t="shared" si="121"/>
        <v>0</v>
      </c>
      <c r="T120" s="119">
        <v>0</v>
      </c>
      <c r="U120" s="115">
        <f t="shared" si="122"/>
        <v>0</v>
      </c>
      <c r="V120" s="115">
        <v>0</v>
      </c>
      <c r="W120" s="115">
        <f t="shared" si="88"/>
        <v>0</v>
      </c>
      <c r="X120" s="115">
        <v>0</v>
      </c>
      <c r="Y120" s="115"/>
      <c r="Z120" s="115"/>
      <c r="AA120" s="115"/>
      <c r="AB120" s="115"/>
      <c r="AC120" s="110">
        <f t="shared" si="123"/>
        <v>83121</v>
      </c>
      <c r="AD120" s="120">
        <v>57913</v>
      </c>
      <c r="AE120" s="121">
        <f t="shared" si="126"/>
        <v>25208</v>
      </c>
      <c r="AF120" s="122">
        <f t="shared" si="65"/>
        <v>83.1</v>
      </c>
      <c r="AG120" s="123">
        <f t="shared" si="127"/>
        <v>57.9</v>
      </c>
      <c r="AH120" s="123">
        <f t="shared" si="128"/>
        <v>25.199999999999996</v>
      </c>
      <c r="AI120" s="123">
        <v>83121</v>
      </c>
      <c r="AJ120" s="124">
        <f t="shared" si="129"/>
        <v>0</v>
      </c>
      <c r="AK120" s="108">
        <f t="shared" si="124"/>
        <v>44313</v>
      </c>
      <c r="AL120" s="108">
        <v>28518</v>
      </c>
      <c r="AM120" s="37">
        <f t="shared" si="70"/>
        <v>15795</v>
      </c>
      <c r="AQ120" s="108">
        <f t="shared" si="125"/>
        <v>0</v>
      </c>
      <c r="AR120" s="108">
        <v>0</v>
      </c>
      <c r="AS120" s="108">
        <f t="shared" si="71"/>
        <v>0</v>
      </c>
    </row>
    <row r="121" spans="1:45">
      <c r="A121" s="106"/>
      <c r="B121" s="31">
        <v>6005</v>
      </c>
      <c r="C121" s="113" t="s">
        <v>105</v>
      </c>
      <c r="D121" s="114">
        <v>1265</v>
      </c>
      <c r="E121" s="115">
        <f t="shared" si="66"/>
        <v>406065</v>
      </c>
      <c r="F121" s="114">
        <v>0</v>
      </c>
      <c r="G121" s="115">
        <f t="shared" si="67"/>
        <v>0</v>
      </c>
      <c r="H121" s="114">
        <v>55</v>
      </c>
      <c r="I121" s="115">
        <f t="shared" si="68"/>
        <v>3135</v>
      </c>
      <c r="J121" s="114">
        <v>4744</v>
      </c>
      <c r="K121" s="115">
        <f t="shared" si="69"/>
        <v>275152</v>
      </c>
      <c r="L121" s="114">
        <v>121</v>
      </c>
      <c r="M121" s="115">
        <f t="shared" si="86"/>
        <v>335412</v>
      </c>
      <c r="N121" s="116">
        <v>0</v>
      </c>
      <c r="O121" s="115">
        <f t="shared" si="119"/>
        <v>0</v>
      </c>
      <c r="P121" s="117">
        <v>0</v>
      </c>
      <c r="Q121" s="118">
        <f t="shared" si="120"/>
        <v>0</v>
      </c>
      <c r="R121" s="116">
        <v>165</v>
      </c>
      <c r="S121" s="115">
        <f t="shared" si="121"/>
        <v>49830</v>
      </c>
      <c r="T121" s="119">
        <v>4</v>
      </c>
      <c r="U121" s="115">
        <f t="shared" si="122"/>
        <v>54092</v>
      </c>
      <c r="V121" s="115">
        <v>6</v>
      </c>
      <c r="W121" s="115">
        <f t="shared" si="88"/>
        <v>111966</v>
      </c>
      <c r="X121" s="115">
        <v>10000</v>
      </c>
      <c r="Y121" s="115"/>
      <c r="Z121" s="115"/>
      <c r="AA121" s="115"/>
      <c r="AB121" s="115"/>
      <c r="AC121" s="110">
        <f t="shared" si="123"/>
        <v>1245652</v>
      </c>
      <c r="AD121" s="120">
        <v>999741</v>
      </c>
      <c r="AE121" s="121">
        <f t="shared" si="126"/>
        <v>245911</v>
      </c>
      <c r="AF121" s="122">
        <f t="shared" si="65"/>
        <v>1245.7</v>
      </c>
      <c r="AG121" s="123">
        <f t="shared" si="127"/>
        <v>999.7</v>
      </c>
      <c r="AH121" s="123">
        <f t="shared" si="128"/>
        <v>246</v>
      </c>
      <c r="AI121" s="123">
        <v>1265239</v>
      </c>
      <c r="AJ121" s="124">
        <f t="shared" si="129"/>
        <v>19587</v>
      </c>
      <c r="AK121" s="108">
        <f t="shared" si="124"/>
        <v>684352</v>
      </c>
      <c r="AL121" s="108">
        <v>461152</v>
      </c>
      <c r="AM121" s="37">
        <f t="shared" si="70"/>
        <v>223200</v>
      </c>
      <c r="AQ121" s="108">
        <f t="shared" si="125"/>
        <v>0</v>
      </c>
      <c r="AR121" s="108">
        <v>0</v>
      </c>
      <c r="AS121" s="108">
        <f t="shared" si="71"/>
        <v>0</v>
      </c>
    </row>
    <row r="122" spans="1:45">
      <c r="A122" s="106"/>
      <c r="B122" s="31">
        <v>6006</v>
      </c>
      <c r="C122" s="152" t="s">
        <v>106</v>
      </c>
      <c r="D122" s="114">
        <v>40</v>
      </c>
      <c r="E122" s="115">
        <f t="shared" si="66"/>
        <v>24960</v>
      </c>
      <c r="F122" s="114">
        <v>0</v>
      </c>
      <c r="G122" s="115">
        <f t="shared" si="67"/>
        <v>0</v>
      </c>
      <c r="H122" s="114">
        <v>0</v>
      </c>
      <c r="I122" s="115">
        <f t="shared" si="68"/>
        <v>0</v>
      </c>
      <c r="J122" s="114">
        <v>168</v>
      </c>
      <c r="K122" s="115">
        <f t="shared" si="69"/>
        <v>10584</v>
      </c>
      <c r="L122" s="114">
        <v>0</v>
      </c>
      <c r="M122" s="115">
        <f t="shared" si="86"/>
        <v>0</v>
      </c>
      <c r="N122" s="116">
        <v>0</v>
      </c>
      <c r="O122" s="115">
        <f t="shared" si="119"/>
        <v>0</v>
      </c>
      <c r="P122" s="117">
        <v>0</v>
      </c>
      <c r="Q122" s="118">
        <f t="shared" si="120"/>
        <v>0</v>
      </c>
      <c r="R122" s="116">
        <v>0</v>
      </c>
      <c r="S122" s="115">
        <f t="shared" si="121"/>
        <v>0</v>
      </c>
      <c r="T122" s="119">
        <v>0</v>
      </c>
      <c r="U122" s="115">
        <f t="shared" si="122"/>
        <v>0</v>
      </c>
      <c r="V122" s="115">
        <v>0</v>
      </c>
      <c r="W122" s="115">
        <f t="shared" si="88"/>
        <v>0</v>
      </c>
      <c r="X122" s="115">
        <v>0</v>
      </c>
      <c r="Y122" s="115"/>
      <c r="Z122" s="115"/>
      <c r="AA122" s="115"/>
      <c r="AB122" s="115"/>
      <c r="AC122" s="110">
        <f t="shared" si="123"/>
        <v>35544</v>
      </c>
      <c r="AD122" s="120">
        <v>26161</v>
      </c>
      <c r="AE122" s="121">
        <f t="shared" si="126"/>
        <v>9383</v>
      </c>
      <c r="AF122" s="122">
        <f t="shared" si="65"/>
        <v>35.5</v>
      </c>
      <c r="AG122" s="123">
        <f t="shared" si="127"/>
        <v>26.2</v>
      </c>
      <c r="AH122" s="123">
        <f t="shared" si="128"/>
        <v>9.3000000000000007</v>
      </c>
      <c r="AI122" s="123">
        <v>35544</v>
      </c>
      <c r="AJ122" s="124">
        <f t="shared" si="129"/>
        <v>0</v>
      </c>
      <c r="AK122" s="108">
        <f t="shared" si="124"/>
        <v>35544</v>
      </c>
      <c r="AL122" s="108">
        <v>24045</v>
      </c>
      <c r="AM122" s="37">
        <f t="shared" si="70"/>
        <v>11499</v>
      </c>
      <c r="AQ122" s="108">
        <f t="shared" si="125"/>
        <v>0</v>
      </c>
      <c r="AR122" s="108">
        <v>0</v>
      </c>
      <c r="AS122" s="108">
        <f t="shared" si="71"/>
        <v>0</v>
      </c>
    </row>
    <row r="123" spans="1:45">
      <c r="A123" s="106"/>
      <c r="B123" s="31">
        <v>6007</v>
      </c>
      <c r="C123" s="113" t="s">
        <v>107</v>
      </c>
      <c r="D123" s="114">
        <v>76</v>
      </c>
      <c r="E123" s="115">
        <f t="shared" si="66"/>
        <v>24396</v>
      </c>
      <c r="F123" s="114">
        <v>0</v>
      </c>
      <c r="G123" s="115">
        <f t="shared" si="67"/>
        <v>0</v>
      </c>
      <c r="H123" s="114">
        <v>0</v>
      </c>
      <c r="I123" s="115">
        <f t="shared" si="68"/>
        <v>0</v>
      </c>
      <c r="J123" s="114">
        <v>88</v>
      </c>
      <c r="K123" s="115">
        <f t="shared" si="69"/>
        <v>5544</v>
      </c>
      <c r="L123" s="114">
        <v>0</v>
      </c>
      <c r="M123" s="115">
        <f t="shared" si="86"/>
        <v>0</v>
      </c>
      <c r="N123" s="116">
        <v>0</v>
      </c>
      <c r="O123" s="115">
        <f t="shared" si="119"/>
        <v>0</v>
      </c>
      <c r="P123" s="117">
        <v>0</v>
      </c>
      <c r="Q123" s="118">
        <f t="shared" si="120"/>
        <v>0</v>
      </c>
      <c r="R123" s="116">
        <v>0</v>
      </c>
      <c r="S123" s="115">
        <f t="shared" si="121"/>
        <v>0</v>
      </c>
      <c r="T123" s="119">
        <v>0</v>
      </c>
      <c r="U123" s="115">
        <f t="shared" si="122"/>
        <v>0</v>
      </c>
      <c r="V123" s="115">
        <v>0</v>
      </c>
      <c r="W123" s="115">
        <f t="shared" si="88"/>
        <v>0</v>
      </c>
      <c r="X123" s="115">
        <v>0</v>
      </c>
      <c r="Y123" s="115"/>
      <c r="Z123" s="115"/>
      <c r="AA123" s="115"/>
      <c r="AB123" s="115"/>
      <c r="AC123" s="110">
        <f t="shared" si="123"/>
        <v>29940</v>
      </c>
      <c r="AD123" s="120">
        <v>22246</v>
      </c>
      <c r="AE123" s="121">
        <f t="shared" si="126"/>
        <v>7694</v>
      </c>
      <c r="AF123" s="122">
        <f t="shared" si="65"/>
        <v>29.9</v>
      </c>
      <c r="AG123" s="123">
        <f t="shared" si="127"/>
        <v>22.2</v>
      </c>
      <c r="AH123" s="123">
        <f t="shared" si="128"/>
        <v>7.6999999999999993</v>
      </c>
      <c r="AI123" s="123">
        <v>29940</v>
      </c>
      <c r="AJ123" s="124">
        <f t="shared" si="129"/>
        <v>0</v>
      </c>
      <c r="AK123" s="108">
        <f t="shared" si="124"/>
        <v>29940</v>
      </c>
      <c r="AL123" s="108">
        <v>20994</v>
      </c>
      <c r="AM123" s="37">
        <f t="shared" si="70"/>
        <v>8946</v>
      </c>
      <c r="AQ123" s="108">
        <f t="shared" si="125"/>
        <v>0</v>
      </c>
      <c r="AR123" s="108">
        <v>0</v>
      </c>
      <c r="AS123" s="108">
        <f t="shared" si="71"/>
        <v>0</v>
      </c>
    </row>
    <row r="124" spans="1:45">
      <c r="A124" s="106"/>
      <c r="B124" s="31">
        <v>6008</v>
      </c>
      <c r="C124" s="113" t="s">
        <v>369</v>
      </c>
      <c r="D124" s="114">
        <v>170</v>
      </c>
      <c r="E124" s="115">
        <f t="shared" si="66"/>
        <v>54570</v>
      </c>
      <c r="F124" s="114">
        <v>0</v>
      </c>
      <c r="G124" s="115">
        <f t="shared" si="67"/>
        <v>0</v>
      </c>
      <c r="H124" s="114">
        <v>0</v>
      </c>
      <c r="I124" s="115">
        <f t="shared" si="68"/>
        <v>0</v>
      </c>
      <c r="J124" s="114">
        <v>460</v>
      </c>
      <c r="K124" s="115">
        <f t="shared" si="69"/>
        <v>26680</v>
      </c>
      <c r="L124" s="114">
        <v>0</v>
      </c>
      <c r="M124" s="115">
        <f t="shared" si="86"/>
        <v>0</v>
      </c>
      <c r="N124" s="116">
        <v>30</v>
      </c>
      <c r="O124" s="115">
        <f t="shared" si="119"/>
        <v>237090</v>
      </c>
      <c r="P124" s="117">
        <v>30</v>
      </c>
      <c r="Q124" s="118">
        <f t="shared" si="120"/>
        <v>33750</v>
      </c>
      <c r="R124" s="116">
        <v>0</v>
      </c>
      <c r="S124" s="115">
        <f t="shared" si="121"/>
        <v>0</v>
      </c>
      <c r="T124" s="119">
        <v>1</v>
      </c>
      <c r="U124" s="115">
        <f t="shared" si="122"/>
        <v>13523</v>
      </c>
      <c r="V124" s="115">
        <v>0</v>
      </c>
      <c r="W124" s="115">
        <f t="shared" si="88"/>
        <v>0</v>
      </c>
      <c r="X124" s="115">
        <v>0</v>
      </c>
      <c r="Y124" s="115"/>
      <c r="Z124" s="115"/>
      <c r="AA124" s="115"/>
      <c r="AB124" s="115"/>
      <c r="AC124" s="110">
        <f t="shared" si="123"/>
        <v>365613</v>
      </c>
      <c r="AD124" s="120">
        <v>292304</v>
      </c>
      <c r="AE124" s="121">
        <f t="shared" si="126"/>
        <v>73309</v>
      </c>
      <c r="AF124" s="122">
        <f t="shared" si="65"/>
        <v>365.6</v>
      </c>
      <c r="AG124" s="123">
        <f t="shared" si="127"/>
        <v>292.3</v>
      </c>
      <c r="AH124" s="123">
        <f t="shared" si="128"/>
        <v>73.300000000000011</v>
      </c>
      <c r="AI124" s="123">
        <v>377004</v>
      </c>
      <c r="AJ124" s="124">
        <f t="shared" si="129"/>
        <v>11391</v>
      </c>
      <c r="AK124" s="108">
        <f t="shared" si="124"/>
        <v>81250</v>
      </c>
      <c r="AL124" s="108">
        <v>50564</v>
      </c>
      <c r="AM124" s="37">
        <f t="shared" si="70"/>
        <v>30686</v>
      </c>
      <c r="AQ124" s="108">
        <f t="shared" si="125"/>
        <v>237090</v>
      </c>
      <c r="AR124" s="108">
        <v>155766</v>
      </c>
      <c r="AS124" s="108">
        <f t="shared" si="71"/>
        <v>81324</v>
      </c>
    </row>
    <row r="125" spans="1:45">
      <c r="A125" s="125"/>
      <c r="B125" s="31">
        <v>6009</v>
      </c>
      <c r="C125" s="113" t="s">
        <v>109</v>
      </c>
      <c r="D125" s="114">
        <v>0</v>
      </c>
      <c r="E125" s="115">
        <f t="shared" si="66"/>
        <v>0</v>
      </c>
      <c r="F125" s="114">
        <v>0</v>
      </c>
      <c r="G125" s="115">
        <f t="shared" si="67"/>
        <v>0</v>
      </c>
      <c r="H125" s="114">
        <v>0</v>
      </c>
      <c r="I125" s="115">
        <f t="shared" si="68"/>
        <v>0</v>
      </c>
      <c r="J125" s="114">
        <v>34</v>
      </c>
      <c r="K125" s="115">
        <f t="shared" si="69"/>
        <v>2142</v>
      </c>
      <c r="L125" s="114">
        <v>0</v>
      </c>
      <c r="M125" s="115">
        <f t="shared" si="86"/>
        <v>0</v>
      </c>
      <c r="N125" s="116">
        <v>0</v>
      </c>
      <c r="O125" s="115">
        <f t="shared" si="119"/>
        <v>0</v>
      </c>
      <c r="P125" s="117">
        <v>0</v>
      </c>
      <c r="Q125" s="118">
        <f t="shared" si="120"/>
        <v>0</v>
      </c>
      <c r="R125" s="116">
        <v>0</v>
      </c>
      <c r="S125" s="115">
        <f t="shared" si="121"/>
        <v>0</v>
      </c>
      <c r="T125" s="119">
        <v>0</v>
      </c>
      <c r="U125" s="115">
        <f t="shared" si="122"/>
        <v>0</v>
      </c>
      <c r="V125" s="115">
        <v>0</v>
      </c>
      <c r="W125" s="115">
        <f t="shared" si="88"/>
        <v>0</v>
      </c>
      <c r="X125" s="115">
        <v>0</v>
      </c>
      <c r="Y125" s="115"/>
      <c r="Z125" s="115"/>
      <c r="AA125" s="115"/>
      <c r="AB125" s="115"/>
      <c r="AC125" s="110">
        <f t="shared" si="123"/>
        <v>2142</v>
      </c>
      <c r="AD125" s="120">
        <v>1520</v>
      </c>
      <c r="AE125" s="121">
        <f t="shared" si="126"/>
        <v>622</v>
      </c>
      <c r="AF125" s="122">
        <f t="shared" si="65"/>
        <v>2.1</v>
      </c>
      <c r="AG125" s="123">
        <f t="shared" si="127"/>
        <v>1.5</v>
      </c>
      <c r="AH125" s="123">
        <f t="shared" si="128"/>
        <v>0.60000000000000009</v>
      </c>
      <c r="AI125" s="123">
        <v>2142</v>
      </c>
      <c r="AJ125" s="124">
        <f t="shared" si="129"/>
        <v>0</v>
      </c>
      <c r="AK125" s="108">
        <f t="shared" si="124"/>
        <v>2142</v>
      </c>
      <c r="AL125" s="108">
        <v>1470</v>
      </c>
      <c r="AM125" s="37">
        <f t="shared" si="70"/>
        <v>672</v>
      </c>
      <c r="AQ125" s="108">
        <f t="shared" si="125"/>
        <v>0</v>
      </c>
      <c r="AR125" s="108">
        <v>0</v>
      </c>
      <c r="AS125" s="108">
        <f t="shared" si="71"/>
        <v>0</v>
      </c>
    </row>
    <row r="126" spans="1:45">
      <c r="A126" s="125">
        <f>SUM(A117:A125)</f>
        <v>0</v>
      </c>
      <c r="B126" s="31">
        <v>6098</v>
      </c>
      <c r="C126" s="113"/>
      <c r="D126" s="126">
        <f t="shared" ref="D126:AC126" si="130">SUM(D117:D125)</f>
        <v>2934</v>
      </c>
      <c r="E126" s="126">
        <f t="shared" si="130"/>
        <v>953934</v>
      </c>
      <c r="F126" s="126">
        <f t="shared" si="130"/>
        <v>0</v>
      </c>
      <c r="G126" s="126">
        <f t="shared" si="130"/>
        <v>0</v>
      </c>
      <c r="H126" s="126">
        <f t="shared" si="130"/>
        <v>128</v>
      </c>
      <c r="I126" s="126">
        <f t="shared" si="130"/>
        <v>7296</v>
      </c>
      <c r="J126" s="126">
        <f t="shared" si="130"/>
        <v>10483</v>
      </c>
      <c r="K126" s="126">
        <f t="shared" si="130"/>
        <v>611034</v>
      </c>
      <c r="L126" s="126">
        <f t="shared" si="130"/>
        <v>214</v>
      </c>
      <c r="M126" s="126">
        <f t="shared" si="130"/>
        <v>593208</v>
      </c>
      <c r="N126" s="126">
        <f t="shared" si="130"/>
        <v>145</v>
      </c>
      <c r="O126" s="126">
        <f t="shared" si="130"/>
        <v>1145935</v>
      </c>
      <c r="P126" s="127">
        <f t="shared" si="130"/>
        <v>145</v>
      </c>
      <c r="Q126" s="127">
        <f>Q116+Q117+Q118+Q119+Q120+Q121+Q122+Q123+Q124+Q125</f>
        <v>163125</v>
      </c>
      <c r="R126" s="126">
        <f t="shared" si="130"/>
        <v>356</v>
      </c>
      <c r="S126" s="126">
        <f t="shared" si="130"/>
        <v>107512</v>
      </c>
      <c r="T126" s="126">
        <f t="shared" si="130"/>
        <v>11</v>
      </c>
      <c r="U126" s="126">
        <f t="shared" si="130"/>
        <v>148753</v>
      </c>
      <c r="V126" s="126">
        <f t="shared" si="130"/>
        <v>6</v>
      </c>
      <c r="W126" s="126">
        <f t="shared" si="130"/>
        <v>111966</v>
      </c>
      <c r="X126" s="126">
        <f t="shared" si="130"/>
        <v>10000</v>
      </c>
      <c r="Y126" s="126">
        <f t="shared" si="130"/>
        <v>0</v>
      </c>
      <c r="Z126" s="126">
        <f t="shared" si="130"/>
        <v>0</v>
      </c>
      <c r="AA126" s="126">
        <f t="shared" si="130"/>
        <v>0</v>
      </c>
      <c r="AB126" s="126">
        <f t="shared" si="130"/>
        <v>0</v>
      </c>
      <c r="AC126" s="126">
        <f t="shared" si="130"/>
        <v>3852763</v>
      </c>
      <c r="AD126" s="126">
        <f>AD117+AD118+AD119+AD120+AD121+AD122+AD123+AD124+AD125</f>
        <v>3078251</v>
      </c>
      <c r="AE126" s="128">
        <f>AE117+AE118+AE119+AE120+AE121+AE122+AE123+AE124+AE125</f>
        <v>774512</v>
      </c>
      <c r="AF126" s="129">
        <f t="shared" si="65"/>
        <v>3852.8</v>
      </c>
      <c r="AG126" s="130">
        <f>AG117+AG118+AG119+AG120+AG121+AG122+AG123+AG124+AG125</f>
        <v>3078.2</v>
      </c>
      <c r="AH126" s="130">
        <f>AH117+AH118+AH119+AH120+AH121+AH122+AH123+AH124+AH125</f>
        <v>774.4</v>
      </c>
      <c r="AI126" s="131">
        <f>SUM(AI117:AI125)</f>
        <v>3935851</v>
      </c>
      <c r="AJ126" s="132">
        <f>SUM(AJ117:AJ125)</f>
        <v>83088</v>
      </c>
      <c r="AK126" s="126">
        <f>SUM(AK117:AK125)</f>
        <v>1572264</v>
      </c>
      <c r="AL126" s="126">
        <f>SUM(AL117:AL125)</f>
        <v>1052389</v>
      </c>
      <c r="AM126" s="128">
        <f>SUM(AM117:AM125)</f>
        <v>519875</v>
      </c>
      <c r="AQ126" s="126">
        <f>SUM(AQ117:AQ125)</f>
        <v>1145935</v>
      </c>
      <c r="AR126" s="126">
        <f>SUM(AR117:AR125)</f>
        <v>838740</v>
      </c>
      <c r="AS126" s="126">
        <f>SUM(AS117:AS125)</f>
        <v>307195</v>
      </c>
    </row>
    <row r="127" spans="1:45">
      <c r="A127" s="106"/>
      <c r="B127" s="31">
        <v>6099</v>
      </c>
      <c r="C127" s="113" t="s">
        <v>110</v>
      </c>
      <c r="D127" s="114">
        <v>0</v>
      </c>
      <c r="E127" s="115">
        <f t="shared" si="66"/>
        <v>0</v>
      </c>
      <c r="F127" s="114">
        <v>0</v>
      </c>
      <c r="G127" s="115">
        <f t="shared" si="67"/>
        <v>0</v>
      </c>
      <c r="H127" s="133">
        <v>0</v>
      </c>
      <c r="I127" s="115">
        <f t="shared" si="68"/>
        <v>0</v>
      </c>
      <c r="J127" s="114">
        <v>0</v>
      </c>
      <c r="K127" s="115">
        <f t="shared" si="69"/>
        <v>0</v>
      </c>
      <c r="L127" s="114">
        <v>0</v>
      </c>
      <c r="M127" s="115">
        <f t="shared" si="86"/>
        <v>0</v>
      </c>
      <c r="N127" s="116">
        <v>0</v>
      </c>
      <c r="O127" s="115">
        <f t="shared" ref="O127:O135" si="131">ROUND(N127*O$7,0)</f>
        <v>0</v>
      </c>
      <c r="P127" s="117">
        <v>0</v>
      </c>
      <c r="Q127" s="118">
        <f t="shared" ref="Q127:Q135" si="132">ROUND(P127*Q$7,0)</f>
        <v>0</v>
      </c>
      <c r="R127" s="116"/>
      <c r="S127" s="115">
        <f t="shared" ref="S127:S135" si="133">ROUND(R127*S$7,0)</f>
        <v>0</v>
      </c>
      <c r="T127" s="119">
        <v>0</v>
      </c>
      <c r="U127" s="115">
        <f t="shared" ref="U127:U135" si="134">ROUND(T127*U$7,0)</f>
        <v>0</v>
      </c>
      <c r="V127" s="115">
        <v>0</v>
      </c>
      <c r="W127" s="115">
        <f t="shared" si="88"/>
        <v>0</v>
      </c>
      <c r="X127" s="115">
        <v>0</v>
      </c>
      <c r="Y127" s="115"/>
      <c r="Z127" s="115"/>
      <c r="AA127" s="115"/>
      <c r="AB127" s="115"/>
      <c r="AC127" s="110">
        <f t="shared" ref="AC127:AC135" si="135">+E127+G127+I127+K127+M127+W127+X127+O127+S127+U127+Z127+AB127+Q127</f>
        <v>0</v>
      </c>
      <c r="AD127" s="120"/>
      <c r="AE127" s="121"/>
      <c r="AF127" s="122">
        <f t="shared" si="65"/>
        <v>0</v>
      </c>
      <c r="AG127" s="123"/>
      <c r="AH127" s="123">
        <f t="shared" si="77"/>
        <v>0</v>
      </c>
      <c r="AI127" s="123">
        <v>0</v>
      </c>
      <c r="AJ127" s="124">
        <v>0</v>
      </c>
      <c r="AK127" s="108">
        <f t="shared" ref="AK127:AK135" si="136">+E127+G127+I127+K127</f>
        <v>0</v>
      </c>
      <c r="AL127" s="108">
        <v>0</v>
      </c>
      <c r="AM127" s="37">
        <f t="shared" si="70"/>
        <v>0</v>
      </c>
      <c r="AQ127" s="108">
        <f t="shared" ref="AQ127:AQ135" si="137">+O127</f>
        <v>0</v>
      </c>
      <c r="AR127" s="108">
        <v>0</v>
      </c>
      <c r="AS127" s="108">
        <f t="shared" si="71"/>
        <v>0</v>
      </c>
    </row>
    <row r="128" spans="1:45">
      <c r="A128" s="106"/>
      <c r="B128" s="31">
        <v>6101</v>
      </c>
      <c r="C128" s="113" t="s">
        <v>111</v>
      </c>
      <c r="D128" s="114">
        <v>59</v>
      </c>
      <c r="E128" s="115">
        <f t="shared" si="66"/>
        <v>18939</v>
      </c>
      <c r="F128" s="114">
        <v>0</v>
      </c>
      <c r="G128" s="115">
        <f t="shared" si="67"/>
        <v>0</v>
      </c>
      <c r="H128" s="114">
        <v>0</v>
      </c>
      <c r="I128" s="115">
        <f t="shared" si="68"/>
        <v>0</v>
      </c>
      <c r="J128" s="114">
        <v>180</v>
      </c>
      <c r="K128" s="115">
        <f t="shared" si="69"/>
        <v>11340</v>
      </c>
      <c r="L128" s="114">
        <v>0</v>
      </c>
      <c r="M128" s="115">
        <f t="shared" si="86"/>
        <v>0</v>
      </c>
      <c r="N128" s="116">
        <v>0</v>
      </c>
      <c r="O128" s="115">
        <f t="shared" si="131"/>
        <v>0</v>
      </c>
      <c r="P128" s="117">
        <v>0</v>
      </c>
      <c r="Q128" s="118">
        <f t="shared" si="132"/>
        <v>0</v>
      </c>
      <c r="R128" s="116">
        <v>0</v>
      </c>
      <c r="S128" s="115">
        <f t="shared" si="133"/>
        <v>0</v>
      </c>
      <c r="T128" s="119">
        <v>0</v>
      </c>
      <c r="U128" s="115">
        <f t="shared" si="134"/>
        <v>0</v>
      </c>
      <c r="V128" s="115">
        <v>0</v>
      </c>
      <c r="W128" s="115">
        <f t="shared" si="88"/>
        <v>0</v>
      </c>
      <c r="X128" s="115">
        <v>0</v>
      </c>
      <c r="Y128" s="115"/>
      <c r="Z128" s="115"/>
      <c r="AA128" s="115"/>
      <c r="AB128" s="115"/>
      <c r="AC128" s="110">
        <f t="shared" si="135"/>
        <v>30279</v>
      </c>
      <c r="AD128" s="120">
        <v>24608</v>
      </c>
      <c r="AE128" s="121">
        <f t="shared" ref="AE128:AE135" si="138">AC128-AD128</f>
        <v>5671</v>
      </c>
      <c r="AF128" s="122">
        <f t="shared" si="65"/>
        <v>30.3</v>
      </c>
      <c r="AG128" s="123">
        <f t="shared" ref="AG128:AG135" si="139">ROUND(AD128/1000,1)</f>
        <v>24.6</v>
      </c>
      <c r="AH128" s="123">
        <f t="shared" ref="AH128:AH135" si="140">AF128-AG128</f>
        <v>5.6999999999999993</v>
      </c>
      <c r="AI128" s="123">
        <v>30279</v>
      </c>
      <c r="AJ128" s="124">
        <f t="shared" ref="AJ128:AJ135" si="141">AI128-AC128</f>
        <v>0</v>
      </c>
      <c r="AK128" s="108">
        <f t="shared" si="136"/>
        <v>30279</v>
      </c>
      <c r="AL128" s="108">
        <v>21980</v>
      </c>
      <c r="AM128" s="37">
        <f t="shared" si="70"/>
        <v>8299</v>
      </c>
      <c r="AQ128" s="108">
        <f t="shared" si="137"/>
        <v>0</v>
      </c>
      <c r="AR128" s="108">
        <v>0</v>
      </c>
      <c r="AS128" s="108">
        <f t="shared" si="71"/>
        <v>0</v>
      </c>
    </row>
    <row r="129" spans="1:45">
      <c r="A129" s="106"/>
      <c r="B129" s="31">
        <v>6102</v>
      </c>
      <c r="C129" s="113" t="s">
        <v>112</v>
      </c>
      <c r="D129" s="114">
        <v>90</v>
      </c>
      <c r="E129" s="115">
        <f t="shared" si="66"/>
        <v>28890</v>
      </c>
      <c r="F129" s="114">
        <v>0</v>
      </c>
      <c r="G129" s="115">
        <f t="shared" si="67"/>
        <v>0</v>
      </c>
      <c r="H129" s="114">
        <v>0</v>
      </c>
      <c r="I129" s="115">
        <f t="shared" si="68"/>
        <v>0</v>
      </c>
      <c r="J129" s="114">
        <v>295</v>
      </c>
      <c r="K129" s="115">
        <f t="shared" si="69"/>
        <v>18585</v>
      </c>
      <c r="L129" s="114">
        <v>17</v>
      </c>
      <c r="M129" s="115">
        <f t="shared" si="86"/>
        <v>47124</v>
      </c>
      <c r="N129" s="116">
        <v>0</v>
      </c>
      <c r="O129" s="115">
        <f t="shared" si="131"/>
        <v>0</v>
      </c>
      <c r="P129" s="117">
        <v>0</v>
      </c>
      <c r="Q129" s="118">
        <f t="shared" si="132"/>
        <v>0</v>
      </c>
      <c r="R129" s="116">
        <v>0</v>
      </c>
      <c r="S129" s="115">
        <f t="shared" si="133"/>
        <v>0</v>
      </c>
      <c r="T129" s="119">
        <v>1</v>
      </c>
      <c r="U129" s="115">
        <f t="shared" si="134"/>
        <v>13523</v>
      </c>
      <c r="V129" s="115">
        <v>0</v>
      </c>
      <c r="W129" s="115">
        <f t="shared" si="88"/>
        <v>0</v>
      </c>
      <c r="X129" s="115">
        <v>0</v>
      </c>
      <c r="Y129" s="115"/>
      <c r="Z129" s="115"/>
      <c r="AA129" s="115"/>
      <c r="AB129" s="115"/>
      <c r="AC129" s="110">
        <f t="shared" si="135"/>
        <v>108122</v>
      </c>
      <c r="AD129" s="120">
        <v>84462</v>
      </c>
      <c r="AE129" s="121">
        <f t="shared" si="138"/>
        <v>23660</v>
      </c>
      <c r="AF129" s="122">
        <f t="shared" si="65"/>
        <v>108.1</v>
      </c>
      <c r="AG129" s="123">
        <f t="shared" si="139"/>
        <v>84.5</v>
      </c>
      <c r="AH129" s="123">
        <f t="shared" si="140"/>
        <v>23.599999999999994</v>
      </c>
      <c r="AI129" s="123">
        <v>109463</v>
      </c>
      <c r="AJ129" s="124">
        <f t="shared" si="141"/>
        <v>1341</v>
      </c>
      <c r="AK129" s="108">
        <f t="shared" si="136"/>
        <v>47475</v>
      </c>
      <c r="AL129" s="108">
        <v>32212</v>
      </c>
      <c r="AM129" s="37">
        <f t="shared" si="70"/>
        <v>15263</v>
      </c>
      <c r="AQ129" s="108">
        <f t="shared" si="137"/>
        <v>0</v>
      </c>
      <c r="AR129" s="108">
        <v>0</v>
      </c>
      <c r="AS129" s="108">
        <f t="shared" si="71"/>
        <v>0</v>
      </c>
    </row>
    <row r="130" spans="1:45">
      <c r="A130" s="106"/>
      <c r="B130" s="31">
        <v>6103</v>
      </c>
      <c r="C130" s="113" t="s">
        <v>113</v>
      </c>
      <c r="D130" s="114">
        <v>955</v>
      </c>
      <c r="E130" s="115">
        <f t="shared" si="66"/>
        <v>306555</v>
      </c>
      <c r="F130" s="114">
        <v>0</v>
      </c>
      <c r="G130" s="115">
        <f t="shared" si="67"/>
        <v>0</v>
      </c>
      <c r="H130" s="114">
        <v>26</v>
      </c>
      <c r="I130" s="115">
        <f t="shared" si="68"/>
        <v>1482</v>
      </c>
      <c r="J130" s="114">
        <v>4149</v>
      </c>
      <c r="K130" s="115">
        <f t="shared" si="69"/>
        <v>240642</v>
      </c>
      <c r="L130" s="114">
        <v>0</v>
      </c>
      <c r="M130" s="115">
        <f t="shared" si="86"/>
        <v>0</v>
      </c>
      <c r="N130" s="116">
        <v>195</v>
      </c>
      <c r="O130" s="115">
        <f t="shared" si="131"/>
        <v>1541085</v>
      </c>
      <c r="P130" s="117">
        <v>195</v>
      </c>
      <c r="Q130" s="118">
        <f t="shared" si="132"/>
        <v>219375</v>
      </c>
      <c r="R130" s="116">
        <v>180</v>
      </c>
      <c r="S130" s="115">
        <f t="shared" si="133"/>
        <v>54360</v>
      </c>
      <c r="T130" s="119">
        <v>2</v>
      </c>
      <c r="U130" s="115">
        <f t="shared" si="134"/>
        <v>27046</v>
      </c>
      <c r="V130" s="115">
        <v>7</v>
      </c>
      <c r="W130" s="115">
        <f t="shared" si="88"/>
        <v>130627</v>
      </c>
      <c r="X130" s="115">
        <v>10000</v>
      </c>
      <c r="Y130" s="115"/>
      <c r="Z130" s="115"/>
      <c r="AA130" s="115"/>
      <c r="AB130" s="115"/>
      <c r="AC130" s="110">
        <f t="shared" si="135"/>
        <v>2531172</v>
      </c>
      <c r="AD130" s="120">
        <v>2098768</v>
      </c>
      <c r="AE130" s="121">
        <f t="shared" si="138"/>
        <v>432404</v>
      </c>
      <c r="AF130" s="122">
        <f t="shared" si="65"/>
        <v>2531.1999999999998</v>
      </c>
      <c r="AG130" s="123">
        <f t="shared" si="139"/>
        <v>2098.8000000000002</v>
      </c>
      <c r="AH130" s="123">
        <f t="shared" si="140"/>
        <v>432.39999999999964</v>
      </c>
      <c r="AI130" s="123">
        <v>2615410</v>
      </c>
      <c r="AJ130" s="124">
        <f t="shared" si="141"/>
        <v>84238</v>
      </c>
      <c r="AK130" s="108">
        <f t="shared" si="136"/>
        <v>548679</v>
      </c>
      <c r="AL130" s="108">
        <v>371886</v>
      </c>
      <c r="AM130" s="37">
        <f t="shared" si="70"/>
        <v>176793</v>
      </c>
      <c r="AQ130" s="108">
        <f t="shared" si="137"/>
        <v>1541085</v>
      </c>
      <c r="AR130" s="108">
        <v>1144281</v>
      </c>
      <c r="AS130" s="108">
        <f t="shared" si="71"/>
        <v>396804</v>
      </c>
    </row>
    <row r="131" spans="1:45">
      <c r="A131" s="106"/>
      <c r="B131" s="31">
        <v>6104</v>
      </c>
      <c r="C131" s="113" t="s">
        <v>114</v>
      </c>
      <c r="D131" s="114">
        <v>506</v>
      </c>
      <c r="E131" s="115">
        <f t="shared" si="66"/>
        <v>162426</v>
      </c>
      <c r="F131" s="114">
        <v>0</v>
      </c>
      <c r="G131" s="115">
        <f t="shared" si="67"/>
        <v>0</v>
      </c>
      <c r="H131" s="114">
        <v>66</v>
      </c>
      <c r="I131" s="115">
        <f t="shared" si="68"/>
        <v>3762</v>
      </c>
      <c r="J131" s="114">
        <v>1945</v>
      </c>
      <c r="K131" s="115">
        <f t="shared" si="69"/>
        <v>112810</v>
      </c>
      <c r="L131" s="114">
        <v>0</v>
      </c>
      <c r="M131" s="115">
        <f t="shared" si="86"/>
        <v>0</v>
      </c>
      <c r="N131" s="116">
        <v>40</v>
      </c>
      <c r="O131" s="115">
        <f t="shared" si="131"/>
        <v>316120</v>
      </c>
      <c r="P131" s="117">
        <v>40</v>
      </c>
      <c r="Q131" s="118">
        <f t="shared" si="132"/>
        <v>45000</v>
      </c>
      <c r="R131" s="116">
        <v>40</v>
      </c>
      <c r="S131" s="115">
        <f t="shared" si="133"/>
        <v>12080</v>
      </c>
      <c r="T131" s="119">
        <v>4</v>
      </c>
      <c r="U131" s="115">
        <f t="shared" si="134"/>
        <v>54092</v>
      </c>
      <c r="V131" s="115">
        <v>0</v>
      </c>
      <c r="W131" s="115">
        <f t="shared" si="88"/>
        <v>0</v>
      </c>
      <c r="X131" s="115">
        <v>0</v>
      </c>
      <c r="Y131" s="115"/>
      <c r="Z131" s="115"/>
      <c r="AA131" s="115"/>
      <c r="AB131" s="115"/>
      <c r="AC131" s="110">
        <f t="shared" si="135"/>
        <v>706290</v>
      </c>
      <c r="AD131" s="120">
        <v>569788</v>
      </c>
      <c r="AE131" s="121">
        <f t="shared" si="138"/>
        <v>136502</v>
      </c>
      <c r="AF131" s="122">
        <f t="shared" si="65"/>
        <v>706.3</v>
      </c>
      <c r="AG131" s="123">
        <f t="shared" si="139"/>
        <v>569.79999999999995</v>
      </c>
      <c r="AH131" s="123">
        <f t="shared" si="140"/>
        <v>136.5</v>
      </c>
      <c r="AI131" s="123">
        <v>726214</v>
      </c>
      <c r="AJ131" s="124">
        <f t="shared" si="141"/>
        <v>19924</v>
      </c>
      <c r="AK131" s="108">
        <f t="shared" si="136"/>
        <v>278998</v>
      </c>
      <c r="AL131" s="108">
        <v>184966</v>
      </c>
      <c r="AM131" s="37">
        <f t="shared" si="70"/>
        <v>94032</v>
      </c>
      <c r="AQ131" s="108">
        <f t="shared" si="137"/>
        <v>316120</v>
      </c>
      <c r="AR131" s="108">
        <v>239640</v>
      </c>
      <c r="AS131" s="108">
        <f t="shared" si="71"/>
        <v>76480</v>
      </c>
    </row>
    <row r="132" spans="1:45">
      <c r="A132" s="106"/>
      <c r="B132" s="31">
        <v>6105</v>
      </c>
      <c r="C132" s="113" t="s">
        <v>115</v>
      </c>
      <c r="D132" s="114">
        <v>588</v>
      </c>
      <c r="E132" s="115">
        <f t="shared" si="66"/>
        <v>188748</v>
      </c>
      <c r="F132" s="114">
        <v>0</v>
      </c>
      <c r="G132" s="115">
        <f t="shared" si="67"/>
        <v>0</v>
      </c>
      <c r="H132" s="114">
        <v>0</v>
      </c>
      <c r="I132" s="115">
        <f t="shared" si="68"/>
        <v>0</v>
      </c>
      <c r="J132" s="114">
        <v>1821</v>
      </c>
      <c r="K132" s="115">
        <f t="shared" si="69"/>
        <v>105618</v>
      </c>
      <c r="L132" s="114">
        <v>28</v>
      </c>
      <c r="M132" s="115">
        <f t="shared" si="86"/>
        <v>77616</v>
      </c>
      <c r="N132" s="116">
        <v>45</v>
      </c>
      <c r="O132" s="115">
        <f t="shared" si="131"/>
        <v>355635</v>
      </c>
      <c r="P132" s="117">
        <v>45</v>
      </c>
      <c r="Q132" s="118">
        <f t="shared" si="132"/>
        <v>50625</v>
      </c>
      <c r="R132" s="116">
        <v>90</v>
      </c>
      <c r="S132" s="115">
        <f t="shared" si="133"/>
        <v>27180</v>
      </c>
      <c r="T132" s="119">
        <v>0</v>
      </c>
      <c r="U132" s="115">
        <f t="shared" si="134"/>
        <v>0</v>
      </c>
      <c r="V132" s="115">
        <v>0</v>
      </c>
      <c r="W132" s="115">
        <f t="shared" si="88"/>
        <v>0</v>
      </c>
      <c r="X132" s="115">
        <v>0</v>
      </c>
      <c r="Y132" s="115"/>
      <c r="Z132" s="115"/>
      <c r="AA132" s="115"/>
      <c r="AB132" s="115"/>
      <c r="AC132" s="110">
        <f t="shared" si="135"/>
        <v>805422</v>
      </c>
      <c r="AD132" s="120">
        <v>635414</v>
      </c>
      <c r="AE132" s="121">
        <f t="shared" si="138"/>
        <v>170008</v>
      </c>
      <c r="AF132" s="122">
        <f t="shared" si="65"/>
        <v>805.4</v>
      </c>
      <c r="AG132" s="123">
        <f t="shared" si="139"/>
        <v>635.4</v>
      </c>
      <c r="AH132" s="123">
        <f t="shared" si="140"/>
        <v>170</v>
      </c>
      <c r="AI132" s="123">
        <v>823107</v>
      </c>
      <c r="AJ132" s="124">
        <f t="shared" si="141"/>
        <v>17685</v>
      </c>
      <c r="AK132" s="108">
        <f t="shared" si="136"/>
        <v>294366</v>
      </c>
      <c r="AL132" s="108">
        <v>200528</v>
      </c>
      <c r="AM132" s="37">
        <f t="shared" si="70"/>
        <v>93838</v>
      </c>
      <c r="AQ132" s="108">
        <f t="shared" si="137"/>
        <v>355635</v>
      </c>
      <c r="AR132" s="108">
        <v>251622</v>
      </c>
      <c r="AS132" s="108">
        <f t="shared" si="71"/>
        <v>104013</v>
      </c>
    </row>
    <row r="133" spans="1:45">
      <c r="A133" s="106"/>
      <c r="B133" s="31">
        <v>6106</v>
      </c>
      <c r="C133" s="113" t="s">
        <v>116</v>
      </c>
      <c r="D133" s="114">
        <v>682</v>
      </c>
      <c r="E133" s="115">
        <f t="shared" si="66"/>
        <v>218922</v>
      </c>
      <c r="F133" s="114">
        <v>74</v>
      </c>
      <c r="G133" s="115">
        <f t="shared" si="67"/>
        <v>24568</v>
      </c>
      <c r="H133" s="114">
        <v>0</v>
      </c>
      <c r="I133" s="115">
        <f t="shared" si="68"/>
        <v>0</v>
      </c>
      <c r="J133" s="114">
        <v>2349</v>
      </c>
      <c r="K133" s="115">
        <f t="shared" si="69"/>
        <v>136242</v>
      </c>
      <c r="L133" s="114">
        <v>39</v>
      </c>
      <c r="M133" s="115">
        <f t="shared" si="86"/>
        <v>108108</v>
      </c>
      <c r="N133" s="116">
        <v>90</v>
      </c>
      <c r="O133" s="115">
        <f t="shared" si="131"/>
        <v>711270</v>
      </c>
      <c r="P133" s="117">
        <v>90</v>
      </c>
      <c r="Q133" s="118">
        <f t="shared" si="132"/>
        <v>101250</v>
      </c>
      <c r="R133" s="116">
        <v>160</v>
      </c>
      <c r="S133" s="115">
        <f t="shared" si="133"/>
        <v>48320</v>
      </c>
      <c r="T133" s="119">
        <v>1</v>
      </c>
      <c r="U133" s="115">
        <f t="shared" si="134"/>
        <v>13523</v>
      </c>
      <c r="V133" s="115">
        <v>0</v>
      </c>
      <c r="W133" s="115">
        <f t="shared" si="88"/>
        <v>0</v>
      </c>
      <c r="X133" s="115">
        <v>0</v>
      </c>
      <c r="Y133" s="115"/>
      <c r="Z133" s="115"/>
      <c r="AA133" s="115"/>
      <c r="AB133" s="115"/>
      <c r="AC133" s="110">
        <f t="shared" si="135"/>
        <v>1362203</v>
      </c>
      <c r="AD133" s="120">
        <v>1134651</v>
      </c>
      <c r="AE133" s="121">
        <f t="shared" si="138"/>
        <v>227552</v>
      </c>
      <c r="AF133" s="122">
        <f t="shared" si="65"/>
        <v>1362.2</v>
      </c>
      <c r="AG133" s="123">
        <f t="shared" si="139"/>
        <v>1134.7</v>
      </c>
      <c r="AH133" s="123">
        <f t="shared" si="140"/>
        <v>227.5</v>
      </c>
      <c r="AI133" s="123">
        <v>1401644</v>
      </c>
      <c r="AJ133" s="124">
        <f t="shared" si="141"/>
        <v>39441</v>
      </c>
      <c r="AK133" s="108">
        <f t="shared" si="136"/>
        <v>379732</v>
      </c>
      <c r="AL133" s="108">
        <v>249848</v>
      </c>
      <c r="AM133" s="37">
        <f t="shared" si="70"/>
        <v>129884</v>
      </c>
      <c r="AQ133" s="108">
        <f t="shared" si="137"/>
        <v>711270</v>
      </c>
      <c r="AR133" s="108">
        <v>527208</v>
      </c>
      <c r="AS133" s="108">
        <f t="shared" si="71"/>
        <v>184062</v>
      </c>
    </row>
    <row r="134" spans="1:45">
      <c r="A134" s="106"/>
      <c r="B134" s="31">
        <v>6107</v>
      </c>
      <c r="C134" s="113" t="s">
        <v>117</v>
      </c>
      <c r="D134" s="114">
        <v>155</v>
      </c>
      <c r="E134" s="115">
        <f t="shared" si="66"/>
        <v>49755</v>
      </c>
      <c r="F134" s="114">
        <v>0</v>
      </c>
      <c r="G134" s="115">
        <f t="shared" si="67"/>
        <v>0</v>
      </c>
      <c r="H134" s="114">
        <v>0</v>
      </c>
      <c r="I134" s="115">
        <f t="shared" si="68"/>
        <v>0</v>
      </c>
      <c r="J134" s="114">
        <v>552</v>
      </c>
      <c r="K134" s="115">
        <f t="shared" si="69"/>
        <v>32016</v>
      </c>
      <c r="L134" s="114">
        <v>34</v>
      </c>
      <c r="M134" s="115">
        <f t="shared" si="86"/>
        <v>94248</v>
      </c>
      <c r="N134" s="116">
        <v>0</v>
      </c>
      <c r="O134" s="115">
        <f t="shared" si="131"/>
        <v>0</v>
      </c>
      <c r="P134" s="117">
        <v>0</v>
      </c>
      <c r="Q134" s="118">
        <f t="shared" si="132"/>
        <v>0</v>
      </c>
      <c r="R134" s="116">
        <v>0</v>
      </c>
      <c r="S134" s="115">
        <f t="shared" si="133"/>
        <v>0</v>
      </c>
      <c r="T134" s="119">
        <v>3</v>
      </c>
      <c r="U134" s="115">
        <f t="shared" si="134"/>
        <v>40569</v>
      </c>
      <c r="V134" s="115">
        <v>0</v>
      </c>
      <c r="W134" s="115">
        <f t="shared" si="88"/>
        <v>0</v>
      </c>
      <c r="X134" s="115">
        <v>0</v>
      </c>
      <c r="Y134" s="115"/>
      <c r="Z134" s="115"/>
      <c r="AA134" s="115"/>
      <c r="AB134" s="115"/>
      <c r="AC134" s="110">
        <f t="shared" si="135"/>
        <v>216588</v>
      </c>
      <c r="AD134" s="120">
        <v>146378</v>
      </c>
      <c r="AE134" s="121">
        <f t="shared" si="138"/>
        <v>70210</v>
      </c>
      <c r="AF134" s="122">
        <f t="shared" si="65"/>
        <v>216.6</v>
      </c>
      <c r="AG134" s="123">
        <f t="shared" si="139"/>
        <v>146.4</v>
      </c>
      <c r="AH134" s="123">
        <f t="shared" si="140"/>
        <v>70.199999999999989</v>
      </c>
      <c r="AI134" s="123">
        <v>220611</v>
      </c>
      <c r="AJ134" s="124">
        <f t="shared" si="141"/>
        <v>4023</v>
      </c>
      <c r="AK134" s="108">
        <f t="shared" si="136"/>
        <v>81771</v>
      </c>
      <c r="AL134" s="108">
        <v>56930</v>
      </c>
      <c r="AM134" s="37">
        <f t="shared" si="70"/>
        <v>24841</v>
      </c>
      <c r="AQ134" s="108">
        <f t="shared" si="137"/>
        <v>0</v>
      </c>
      <c r="AR134" s="108">
        <v>0</v>
      </c>
      <c r="AS134" s="108">
        <f t="shared" si="71"/>
        <v>0</v>
      </c>
    </row>
    <row r="135" spans="1:45">
      <c r="A135" s="125"/>
      <c r="B135" s="31">
        <v>6108</v>
      </c>
      <c r="C135" s="113" t="s">
        <v>118</v>
      </c>
      <c r="D135" s="114">
        <v>197</v>
      </c>
      <c r="E135" s="115">
        <f t="shared" si="66"/>
        <v>63237</v>
      </c>
      <c r="F135" s="114">
        <v>0</v>
      </c>
      <c r="G135" s="115">
        <f t="shared" si="67"/>
        <v>0</v>
      </c>
      <c r="H135" s="114">
        <v>49</v>
      </c>
      <c r="I135" s="115">
        <f t="shared" si="68"/>
        <v>2793</v>
      </c>
      <c r="J135" s="114">
        <v>807</v>
      </c>
      <c r="K135" s="115">
        <f t="shared" si="69"/>
        <v>46806</v>
      </c>
      <c r="L135" s="114">
        <v>33</v>
      </c>
      <c r="M135" s="115">
        <f t="shared" si="86"/>
        <v>91476</v>
      </c>
      <c r="N135" s="116">
        <v>0</v>
      </c>
      <c r="O135" s="115">
        <f t="shared" si="131"/>
        <v>0</v>
      </c>
      <c r="P135" s="117">
        <v>0</v>
      </c>
      <c r="Q135" s="118">
        <f t="shared" si="132"/>
        <v>0</v>
      </c>
      <c r="R135" s="116">
        <v>20</v>
      </c>
      <c r="S135" s="115">
        <f t="shared" si="133"/>
        <v>6040</v>
      </c>
      <c r="T135" s="119">
        <v>1</v>
      </c>
      <c r="U135" s="115">
        <f t="shared" si="134"/>
        <v>13523</v>
      </c>
      <c r="V135" s="115">
        <v>0</v>
      </c>
      <c r="W135" s="115">
        <f t="shared" si="88"/>
        <v>0</v>
      </c>
      <c r="X135" s="115">
        <v>0</v>
      </c>
      <c r="Y135" s="115"/>
      <c r="Z135" s="115"/>
      <c r="AA135" s="115"/>
      <c r="AB135" s="115"/>
      <c r="AC135" s="110">
        <f t="shared" si="135"/>
        <v>223875</v>
      </c>
      <c r="AD135" s="120">
        <v>157915</v>
      </c>
      <c r="AE135" s="121">
        <f t="shared" si="138"/>
        <v>65960</v>
      </c>
      <c r="AF135" s="122">
        <f t="shared" si="65"/>
        <v>223.9</v>
      </c>
      <c r="AG135" s="123">
        <f t="shared" si="139"/>
        <v>157.9</v>
      </c>
      <c r="AH135" s="123">
        <f t="shared" si="140"/>
        <v>66</v>
      </c>
      <c r="AI135" s="123">
        <v>225796</v>
      </c>
      <c r="AJ135" s="124">
        <f t="shared" si="141"/>
        <v>1921</v>
      </c>
      <c r="AK135" s="108">
        <f t="shared" si="136"/>
        <v>112836</v>
      </c>
      <c r="AL135" s="108">
        <v>81690</v>
      </c>
      <c r="AM135" s="37">
        <f t="shared" si="70"/>
        <v>31146</v>
      </c>
      <c r="AQ135" s="108">
        <f t="shared" si="137"/>
        <v>0</v>
      </c>
      <c r="AR135" s="108">
        <v>0</v>
      </c>
      <c r="AS135" s="108">
        <f t="shared" si="71"/>
        <v>0</v>
      </c>
    </row>
    <row r="136" spans="1:45">
      <c r="A136" s="125">
        <f>SUM(A128:A135)</f>
        <v>0</v>
      </c>
      <c r="B136" s="31">
        <v>6198</v>
      </c>
      <c r="C136" s="113"/>
      <c r="D136" s="126">
        <f t="shared" ref="D136:AC136" si="142">SUM(D128:D135)</f>
        <v>3232</v>
      </c>
      <c r="E136" s="126">
        <f t="shared" si="142"/>
        <v>1037472</v>
      </c>
      <c r="F136" s="126">
        <f t="shared" si="142"/>
        <v>74</v>
      </c>
      <c r="G136" s="126">
        <f t="shared" si="142"/>
        <v>24568</v>
      </c>
      <c r="H136" s="126">
        <f t="shared" si="142"/>
        <v>141</v>
      </c>
      <c r="I136" s="126">
        <f t="shared" si="142"/>
        <v>8037</v>
      </c>
      <c r="J136" s="126">
        <f t="shared" si="142"/>
        <v>12098</v>
      </c>
      <c r="K136" s="126">
        <f t="shared" si="142"/>
        <v>704059</v>
      </c>
      <c r="L136" s="126">
        <f t="shared" si="142"/>
        <v>151</v>
      </c>
      <c r="M136" s="126">
        <f t="shared" si="142"/>
        <v>418572</v>
      </c>
      <c r="N136" s="126">
        <f t="shared" si="142"/>
        <v>370</v>
      </c>
      <c r="O136" s="126">
        <f t="shared" si="142"/>
        <v>2924110</v>
      </c>
      <c r="P136" s="127">
        <f t="shared" si="142"/>
        <v>370</v>
      </c>
      <c r="Q136" s="127">
        <f>Q127+Q128+Q129+Q130+Q131+Q132+Q133+Q134+Q135</f>
        <v>416250</v>
      </c>
      <c r="R136" s="126">
        <f t="shared" si="142"/>
        <v>490</v>
      </c>
      <c r="S136" s="126">
        <f t="shared" si="142"/>
        <v>147980</v>
      </c>
      <c r="T136" s="126">
        <f t="shared" si="142"/>
        <v>12</v>
      </c>
      <c r="U136" s="126">
        <f t="shared" si="142"/>
        <v>162276</v>
      </c>
      <c r="V136" s="126">
        <f t="shared" si="142"/>
        <v>7</v>
      </c>
      <c r="W136" s="126">
        <f t="shared" si="142"/>
        <v>130627</v>
      </c>
      <c r="X136" s="126">
        <f t="shared" si="142"/>
        <v>10000</v>
      </c>
      <c r="Y136" s="126">
        <f t="shared" si="142"/>
        <v>0</v>
      </c>
      <c r="Z136" s="126">
        <f t="shared" si="142"/>
        <v>0</v>
      </c>
      <c r="AA136" s="126">
        <f t="shared" si="142"/>
        <v>0</v>
      </c>
      <c r="AB136" s="126">
        <f t="shared" si="142"/>
        <v>0</v>
      </c>
      <c r="AC136" s="126">
        <f t="shared" si="142"/>
        <v>5983951</v>
      </c>
      <c r="AD136" s="126">
        <f>AD128+AD129+AD130+AD131+AD132+AD133+AD134+AD135</f>
        <v>4851984</v>
      </c>
      <c r="AE136" s="128">
        <f>AE128+AE129+AE130+AE131+AE132+AE133+AE134+AE135</f>
        <v>1131967</v>
      </c>
      <c r="AF136" s="129">
        <f t="shared" si="65"/>
        <v>5984</v>
      </c>
      <c r="AG136" s="130">
        <f>AG128+AG129+AG130+AG131+AG132+AG133+AG134+AG135</f>
        <v>4852.0999999999995</v>
      </c>
      <c r="AH136" s="130">
        <f>AH128+AH129+AH130+AH131+AH132+AH133+AH134+AH135</f>
        <v>1131.8999999999996</v>
      </c>
      <c r="AI136" s="131">
        <f>SUM(AI128:AI135)</f>
        <v>6152524</v>
      </c>
      <c r="AJ136" s="132">
        <f>SUM(AJ128:AJ135)</f>
        <v>168573</v>
      </c>
      <c r="AK136" s="126">
        <f>SUM(AK128:AK135)</f>
        <v>1774136</v>
      </c>
      <c r="AL136" s="126">
        <f>SUM(AL128:AL135)</f>
        <v>1200040</v>
      </c>
      <c r="AM136" s="128">
        <f>SUM(AM128:AM135)</f>
        <v>574096</v>
      </c>
      <c r="AQ136" s="126">
        <f>SUM(AQ128:AQ135)</f>
        <v>2924110</v>
      </c>
      <c r="AR136" s="126">
        <f>SUM(AR128:AR135)</f>
        <v>2162751</v>
      </c>
      <c r="AS136" s="126">
        <f>SUM(AS128:AS135)</f>
        <v>761359</v>
      </c>
    </row>
    <row r="137" spans="1:45">
      <c r="A137" s="106"/>
      <c r="B137" s="31">
        <v>6199</v>
      </c>
      <c r="C137" s="113" t="s">
        <v>119</v>
      </c>
      <c r="D137" s="114">
        <v>0</v>
      </c>
      <c r="E137" s="115">
        <f t="shared" si="66"/>
        <v>0</v>
      </c>
      <c r="F137" s="114">
        <v>0</v>
      </c>
      <c r="G137" s="115">
        <f t="shared" si="67"/>
        <v>0</v>
      </c>
      <c r="H137" s="133">
        <v>0</v>
      </c>
      <c r="I137" s="115">
        <f t="shared" si="68"/>
        <v>0</v>
      </c>
      <c r="J137" s="114">
        <v>0</v>
      </c>
      <c r="K137" s="115">
        <f t="shared" si="69"/>
        <v>0</v>
      </c>
      <c r="L137" s="114">
        <v>0</v>
      </c>
      <c r="M137" s="115">
        <f t="shared" si="86"/>
        <v>0</v>
      </c>
      <c r="N137" s="116">
        <v>0</v>
      </c>
      <c r="O137" s="115">
        <f t="shared" ref="O137:O148" si="143">ROUND(N137*O$7,0)</f>
        <v>0</v>
      </c>
      <c r="P137" s="117">
        <v>0</v>
      </c>
      <c r="Q137" s="118">
        <f t="shared" ref="Q137:Q148" si="144">ROUND(P137*Q$7,0)</f>
        <v>0</v>
      </c>
      <c r="R137" s="116"/>
      <c r="S137" s="115">
        <f t="shared" ref="S137:S148" si="145">ROUND(R137*S$7,0)</f>
        <v>0</v>
      </c>
      <c r="T137" s="119">
        <v>0</v>
      </c>
      <c r="U137" s="115">
        <f t="shared" ref="U137:U148" si="146">ROUND(T137*U$7,0)</f>
        <v>0</v>
      </c>
      <c r="V137" s="115">
        <v>0</v>
      </c>
      <c r="W137" s="115">
        <f t="shared" si="88"/>
        <v>0</v>
      </c>
      <c r="X137" s="115">
        <v>0</v>
      </c>
      <c r="Y137" s="115"/>
      <c r="Z137" s="115"/>
      <c r="AA137" s="115"/>
      <c r="AB137" s="115"/>
      <c r="AC137" s="110">
        <f t="shared" ref="AC137:AC148" si="147">+E137+G137+I137+K137+M137+W137+X137+O137+S137+U137+Z137+AB137+Q137</f>
        <v>0</v>
      </c>
      <c r="AD137" s="120"/>
      <c r="AE137" s="121"/>
      <c r="AF137" s="122">
        <f t="shared" si="65"/>
        <v>0</v>
      </c>
      <c r="AG137" s="123"/>
      <c r="AH137" s="123">
        <f t="shared" si="77"/>
        <v>0</v>
      </c>
      <c r="AI137" s="123">
        <v>0</v>
      </c>
      <c r="AJ137" s="124">
        <v>0</v>
      </c>
      <c r="AK137" s="108">
        <f t="shared" ref="AK137:AK148" si="148">+E137+G137+I137+K137</f>
        <v>0</v>
      </c>
      <c r="AL137" s="108">
        <v>0</v>
      </c>
      <c r="AM137" s="37">
        <f t="shared" si="70"/>
        <v>0</v>
      </c>
      <c r="AQ137" s="108">
        <f t="shared" ref="AQ137:AQ148" si="149">+O137</f>
        <v>0</v>
      </c>
      <c r="AR137" s="108">
        <v>0</v>
      </c>
      <c r="AS137" s="108">
        <f t="shared" si="71"/>
        <v>0</v>
      </c>
    </row>
    <row r="138" spans="1:45">
      <c r="A138" s="106"/>
      <c r="B138" s="31">
        <v>6201</v>
      </c>
      <c r="C138" s="113" t="s">
        <v>120</v>
      </c>
      <c r="D138" s="114">
        <v>398</v>
      </c>
      <c r="E138" s="115">
        <f t="shared" si="66"/>
        <v>127758</v>
      </c>
      <c r="F138" s="114">
        <v>0</v>
      </c>
      <c r="G138" s="115">
        <f t="shared" si="67"/>
        <v>0</v>
      </c>
      <c r="H138" s="114">
        <v>47</v>
      </c>
      <c r="I138" s="115">
        <f t="shared" si="68"/>
        <v>2679</v>
      </c>
      <c r="J138" s="114">
        <v>1144</v>
      </c>
      <c r="K138" s="115">
        <f t="shared" si="69"/>
        <v>66352</v>
      </c>
      <c r="L138" s="114">
        <v>0</v>
      </c>
      <c r="M138" s="115">
        <f t="shared" si="86"/>
        <v>0</v>
      </c>
      <c r="N138" s="116">
        <v>80</v>
      </c>
      <c r="O138" s="115">
        <f t="shared" si="143"/>
        <v>632240</v>
      </c>
      <c r="P138" s="117">
        <v>80</v>
      </c>
      <c r="Q138" s="118">
        <f t="shared" si="144"/>
        <v>90000</v>
      </c>
      <c r="R138" s="116">
        <v>215</v>
      </c>
      <c r="S138" s="115">
        <f t="shared" si="145"/>
        <v>64930</v>
      </c>
      <c r="T138" s="119">
        <v>1</v>
      </c>
      <c r="U138" s="115">
        <f t="shared" si="146"/>
        <v>13523</v>
      </c>
      <c r="V138" s="115">
        <v>0</v>
      </c>
      <c r="W138" s="115">
        <f t="shared" si="88"/>
        <v>0</v>
      </c>
      <c r="X138" s="115">
        <v>0</v>
      </c>
      <c r="Y138" s="115"/>
      <c r="Z138" s="115"/>
      <c r="AA138" s="115"/>
      <c r="AB138" s="115"/>
      <c r="AC138" s="110">
        <f t="shared" si="147"/>
        <v>997482</v>
      </c>
      <c r="AD138" s="120">
        <v>827606</v>
      </c>
      <c r="AE138" s="121">
        <f t="shared" ref="AE138:AE148" si="150">AC138-AD138</f>
        <v>169876</v>
      </c>
      <c r="AF138" s="122">
        <f t="shared" ref="AF138:AF201" si="151">ROUND(+AC138/1000,1)</f>
        <v>997.5</v>
      </c>
      <c r="AG138" s="123">
        <f t="shared" ref="AG138:AG148" si="152">ROUND(AD138/1000,1)</f>
        <v>827.6</v>
      </c>
      <c r="AH138" s="123">
        <f t="shared" ref="AH138:AH148" si="153">AF138-AG138</f>
        <v>169.89999999999998</v>
      </c>
      <c r="AI138" s="123">
        <v>1031858</v>
      </c>
      <c r="AJ138" s="124">
        <f t="shared" ref="AJ138:AJ148" si="154">AI138-AC138</f>
        <v>34376</v>
      </c>
      <c r="AK138" s="108">
        <f t="shared" si="148"/>
        <v>196789</v>
      </c>
      <c r="AL138" s="108">
        <v>138704</v>
      </c>
      <c r="AM138" s="37">
        <f t="shared" si="70"/>
        <v>58085</v>
      </c>
      <c r="AQ138" s="108">
        <f t="shared" si="149"/>
        <v>632240</v>
      </c>
      <c r="AR138" s="108">
        <v>461307</v>
      </c>
      <c r="AS138" s="108">
        <f t="shared" si="71"/>
        <v>170933</v>
      </c>
    </row>
    <row r="139" spans="1:45">
      <c r="A139" s="106"/>
      <c r="B139" s="31">
        <v>6202</v>
      </c>
      <c r="C139" s="153" t="s">
        <v>121</v>
      </c>
      <c r="D139" s="114">
        <v>180</v>
      </c>
      <c r="E139" s="115">
        <f t="shared" ref="E139:E202" si="155">IF(D139&lt;=40,ROUND(D139*E$2,0),ROUND(D139*E$3,0))</f>
        <v>57780</v>
      </c>
      <c r="F139" s="114">
        <v>0</v>
      </c>
      <c r="G139" s="115">
        <f t="shared" ref="G139:G202" si="156">ROUND(F139*G$7,0)</f>
        <v>0</v>
      </c>
      <c r="H139" s="114">
        <v>14</v>
      </c>
      <c r="I139" s="115">
        <f t="shared" ref="I139:I202" si="157">ROUND(H139*I$7,0)</f>
        <v>798</v>
      </c>
      <c r="J139" s="114">
        <v>677</v>
      </c>
      <c r="K139" s="115">
        <f t="shared" ref="K139:K202" si="158">IF(J139&lt;=300,ROUND(J139*K$2,0),ROUND(J139*K$3,0))</f>
        <v>39266</v>
      </c>
      <c r="L139" s="114">
        <v>47</v>
      </c>
      <c r="M139" s="115">
        <f t="shared" si="86"/>
        <v>130284</v>
      </c>
      <c r="N139" s="116">
        <v>0</v>
      </c>
      <c r="O139" s="115">
        <f t="shared" si="143"/>
        <v>0</v>
      </c>
      <c r="P139" s="117">
        <v>0</v>
      </c>
      <c r="Q139" s="118">
        <f t="shared" si="144"/>
        <v>0</v>
      </c>
      <c r="R139" s="116">
        <v>0</v>
      </c>
      <c r="S139" s="115">
        <f t="shared" si="145"/>
        <v>0</v>
      </c>
      <c r="T139" s="119">
        <v>1</v>
      </c>
      <c r="U139" s="115">
        <f t="shared" si="146"/>
        <v>13523</v>
      </c>
      <c r="V139" s="115">
        <v>0</v>
      </c>
      <c r="W139" s="115">
        <f t="shared" si="88"/>
        <v>0</v>
      </c>
      <c r="X139" s="115">
        <v>0</v>
      </c>
      <c r="Y139" s="115"/>
      <c r="Z139" s="115"/>
      <c r="AA139" s="115"/>
      <c r="AB139" s="115"/>
      <c r="AC139" s="110">
        <f t="shared" si="147"/>
        <v>241651</v>
      </c>
      <c r="AD139" s="120">
        <v>181915</v>
      </c>
      <c r="AE139" s="121">
        <f t="shared" si="150"/>
        <v>59736</v>
      </c>
      <c r="AF139" s="122">
        <f t="shared" si="151"/>
        <v>241.7</v>
      </c>
      <c r="AG139" s="123">
        <f t="shared" si="152"/>
        <v>181.9</v>
      </c>
      <c r="AH139" s="123">
        <f t="shared" si="153"/>
        <v>59.799999999999983</v>
      </c>
      <c r="AI139" s="123">
        <v>242992</v>
      </c>
      <c r="AJ139" s="124">
        <f t="shared" si="154"/>
        <v>1341</v>
      </c>
      <c r="AK139" s="108">
        <f t="shared" si="148"/>
        <v>97844</v>
      </c>
      <c r="AL139" s="108">
        <v>67238</v>
      </c>
      <c r="AM139" s="37">
        <f t="shared" ref="AM139:AM202" si="159">+AK139-AL139</f>
        <v>30606</v>
      </c>
      <c r="AQ139" s="108">
        <f t="shared" si="149"/>
        <v>0</v>
      </c>
      <c r="AR139" s="108">
        <v>0</v>
      </c>
      <c r="AS139" s="108">
        <f t="shared" ref="AS139:AS202" si="160">+AQ139-AR139</f>
        <v>0</v>
      </c>
    </row>
    <row r="140" spans="1:45">
      <c r="A140" s="106"/>
      <c r="B140" s="31">
        <v>6203</v>
      </c>
      <c r="C140" s="113" t="s">
        <v>122</v>
      </c>
      <c r="D140" s="114">
        <v>122</v>
      </c>
      <c r="E140" s="115">
        <f t="shared" si="155"/>
        <v>39162</v>
      </c>
      <c r="F140" s="114">
        <v>0</v>
      </c>
      <c r="G140" s="115">
        <f t="shared" si="156"/>
        <v>0</v>
      </c>
      <c r="H140" s="114">
        <v>0</v>
      </c>
      <c r="I140" s="115">
        <f t="shared" si="157"/>
        <v>0</v>
      </c>
      <c r="J140" s="114">
        <v>296</v>
      </c>
      <c r="K140" s="115">
        <f t="shared" si="158"/>
        <v>18648</v>
      </c>
      <c r="L140" s="114">
        <v>11</v>
      </c>
      <c r="M140" s="115">
        <f t="shared" si="86"/>
        <v>30492</v>
      </c>
      <c r="N140" s="116">
        <v>0</v>
      </c>
      <c r="O140" s="115">
        <f t="shared" si="143"/>
        <v>0</v>
      </c>
      <c r="P140" s="117">
        <v>0</v>
      </c>
      <c r="Q140" s="118">
        <f t="shared" si="144"/>
        <v>0</v>
      </c>
      <c r="R140" s="116">
        <v>0</v>
      </c>
      <c r="S140" s="115">
        <f t="shared" si="145"/>
        <v>0</v>
      </c>
      <c r="T140" s="119">
        <v>1</v>
      </c>
      <c r="U140" s="115">
        <f t="shared" si="146"/>
        <v>13523</v>
      </c>
      <c r="V140" s="115">
        <v>0</v>
      </c>
      <c r="W140" s="115">
        <f t="shared" si="88"/>
        <v>0</v>
      </c>
      <c r="X140" s="115">
        <v>0</v>
      </c>
      <c r="Y140" s="115"/>
      <c r="Z140" s="115"/>
      <c r="AA140" s="115"/>
      <c r="AB140" s="115"/>
      <c r="AC140" s="110">
        <f t="shared" si="147"/>
        <v>101825</v>
      </c>
      <c r="AD140" s="120">
        <v>89744</v>
      </c>
      <c r="AE140" s="121">
        <f t="shared" si="150"/>
        <v>12081</v>
      </c>
      <c r="AF140" s="122">
        <f t="shared" si="151"/>
        <v>101.8</v>
      </c>
      <c r="AG140" s="123">
        <f t="shared" si="152"/>
        <v>89.7</v>
      </c>
      <c r="AH140" s="123">
        <f t="shared" si="153"/>
        <v>12.099999999999994</v>
      </c>
      <c r="AI140" s="123">
        <v>103166</v>
      </c>
      <c r="AJ140" s="124">
        <f t="shared" si="154"/>
        <v>1341</v>
      </c>
      <c r="AK140" s="108">
        <f t="shared" si="148"/>
        <v>57810</v>
      </c>
      <c r="AL140" s="108">
        <v>40970</v>
      </c>
      <c r="AM140" s="37">
        <f t="shared" si="159"/>
        <v>16840</v>
      </c>
      <c r="AQ140" s="108">
        <f t="shared" si="149"/>
        <v>0</v>
      </c>
      <c r="AR140" s="108">
        <v>0</v>
      </c>
      <c r="AS140" s="108">
        <f t="shared" si="160"/>
        <v>0</v>
      </c>
    </row>
    <row r="141" spans="1:45">
      <c r="A141" s="106"/>
      <c r="B141" s="31">
        <v>6204</v>
      </c>
      <c r="C141" s="113" t="s">
        <v>123</v>
      </c>
      <c r="D141" s="114">
        <v>268</v>
      </c>
      <c r="E141" s="115">
        <f t="shared" si="155"/>
        <v>86028</v>
      </c>
      <c r="F141" s="114">
        <v>0</v>
      </c>
      <c r="G141" s="115">
        <f t="shared" si="156"/>
        <v>0</v>
      </c>
      <c r="H141" s="114">
        <v>0</v>
      </c>
      <c r="I141" s="115">
        <f t="shared" si="157"/>
        <v>0</v>
      </c>
      <c r="J141" s="114">
        <v>663</v>
      </c>
      <c r="K141" s="115">
        <f t="shared" si="158"/>
        <v>38454</v>
      </c>
      <c r="L141" s="114">
        <v>26</v>
      </c>
      <c r="M141" s="115">
        <f t="shared" si="86"/>
        <v>72072</v>
      </c>
      <c r="N141" s="116">
        <v>0</v>
      </c>
      <c r="O141" s="115">
        <f t="shared" si="143"/>
        <v>0</v>
      </c>
      <c r="P141" s="117">
        <v>0</v>
      </c>
      <c r="Q141" s="118">
        <f t="shared" si="144"/>
        <v>0</v>
      </c>
      <c r="R141" s="116">
        <v>12</v>
      </c>
      <c r="S141" s="115">
        <f t="shared" si="145"/>
        <v>3624</v>
      </c>
      <c r="T141" s="119">
        <v>2</v>
      </c>
      <c r="U141" s="115">
        <f t="shared" si="146"/>
        <v>27046</v>
      </c>
      <c r="V141" s="115">
        <v>0</v>
      </c>
      <c r="W141" s="115">
        <f t="shared" si="88"/>
        <v>0</v>
      </c>
      <c r="X141" s="115">
        <v>0</v>
      </c>
      <c r="Y141" s="115"/>
      <c r="Z141" s="115"/>
      <c r="AA141" s="115"/>
      <c r="AB141" s="115"/>
      <c r="AC141" s="110">
        <f t="shared" si="147"/>
        <v>227224</v>
      </c>
      <c r="AD141" s="120">
        <v>170559</v>
      </c>
      <c r="AE141" s="121">
        <f t="shared" si="150"/>
        <v>56665</v>
      </c>
      <c r="AF141" s="122">
        <f t="shared" si="151"/>
        <v>227.2</v>
      </c>
      <c r="AG141" s="123">
        <f t="shared" si="152"/>
        <v>170.6</v>
      </c>
      <c r="AH141" s="123">
        <f t="shared" si="153"/>
        <v>56.599999999999994</v>
      </c>
      <c r="AI141" s="123">
        <v>230254</v>
      </c>
      <c r="AJ141" s="124">
        <f t="shared" si="154"/>
        <v>3030</v>
      </c>
      <c r="AK141" s="108">
        <f t="shared" si="148"/>
        <v>124482</v>
      </c>
      <c r="AL141" s="108">
        <v>79990</v>
      </c>
      <c r="AM141" s="37">
        <f t="shared" si="159"/>
        <v>44492</v>
      </c>
      <c r="AQ141" s="108">
        <f t="shared" si="149"/>
        <v>0</v>
      </c>
      <c r="AR141" s="108">
        <v>0</v>
      </c>
      <c r="AS141" s="108">
        <f t="shared" si="160"/>
        <v>0</v>
      </c>
    </row>
    <row r="142" spans="1:45">
      <c r="A142" s="106"/>
      <c r="B142" s="31">
        <v>6205</v>
      </c>
      <c r="C142" s="113" t="s">
        <v>124</v>
      </c>
      <c r="D142" s="114">
        <v>125</v>
      </c>
      <c r="E142" s="115">
        <f t="shared" si="155"/>
        <v>40125</v>
      </c>
      <c r="F142" s="114">
        <v>0</v>
      </c>
      <c r="G142" s="115">
        <f t="shared" si="156"/>
        <v>0</v>
      </c>
      <c r="H142" s="114">
        <v>77</v>
      </c>
      <c r="I142" s="115">
        <f t="shared" si="157"/>
        <v>4389</v>
      </c>
      <c r="J142" s="114">
        <v>696</v>
      </c>
      <c r="K142" s="115">
        <f t="shared" si="158"/>
        <v>40368</v>
      </c>
      <c r="L142" s="114">
        <v>14</v>
      </c>
      <c r="M142" s="115">
        <f t="shared" si="86"/>
        <v>38808</v>
      </c>
      <c r="N142" s="116">
        <v>0</v>
      </c>
      <c r="O142" s="115">
        <f t="shared" si="143"/>
        <v>0</v>
      </c>
      <c r="P142" s="117">
        <v>0</v>
      </c>
      <c r="Q142" s="118">
        <f t="shared" si="144"/>
        <v>0</v>
      </c>
      <c r="R142" s="116">
        <v>0</v>
      </c>
      <c r="S142" s="115">
        <f t="shared" si="145"/>
        <v>0</v>
      </c>
      <c r="T142" s="119">
        <v>1</v>
      </c>
      <c r="U142" s="115">
        <f t="shared" si="146"/>
        <v>13523</v>
      </c>
      <c r="V142" s="115">
        <v>0</v>
      </c>
      <c r="W142" s="115">
        <f t="shared" si="88"/>
        <v>0</v>
      </c>
      <c r="X142" s="115">
        <v>0</v>
      </c>
      <c r="Y142" s="115"/>
      <c r="Z142" s="115"/>
      <c r="AA142" s="115"/>
      <c r="AB142" s="115"/>
      <c r="AC142" s="110">
        <f t="shared" si="147"/>
        <v>137213</v>
      </c>
      <c r="AD142" s="120">
        <v>114162</v>
      </c>
      <c r="AE142" s="121">
        <f t="shared" si="150"/>
        <v>23051</v>
      </c>
      <c r="AF142" s="122">
        <f t="shared" si="151"/>
        <v>137.19999999999999</v>
      </c>
      <c r="AG142" s="123">
        <f t="shared" si="152"/>
        <v>114.2</v>
      </c>
      <c r="AH142" s="123">
        <f t="shared" si="153"/>
        <v>22.999999999999986</v>
      </c>
      <c r="AI142" s="123">
        <v>138554</v>
      </c>
      <c r="AJ142" s="124">
        <f t="shared" si="154"/>
        <v>1341</v>
      </c>
      <c r="AK142" s="108">
        <f t="shared" si="148"/>
        <v>84882</v>
      </c>
      <c r="AL142" s="108">
        <v>58064</v>
      </c>
      <c r="AM142" s="37">
        <f t="shared" si="159"/>
        <v>26818</v>
      </c>
      <c r="AQ142" s="108">
        <f t="shared" si="149"/>
        <v>0</v>
      </c>
      <c r="AR142" s="108">
        <v>0</v>
      </c>
      <c r="AS142" s="108">
        <f t="shared" si="160"/>
        <v>0</v>
      </c>
    </row>
    <row r="143" spans="1:45">
      <c r="A143" s="106"/>
      <c r="B143" s="31">
        <v>6206</v>
      </c>
      <c r="C143" s="113" t="s">
        <v>125</v>
      </c>
      <c r="D143" s="114">
        <v>17</v>
      </c>
      <c r="E143" s="115">
        <f t="shared" si="155"/>
        <v>10608</v>
      </c>
      <c r="F143" s="114">
        <v>0</v>
      </c>
      <c r="G143" s="115">
        <f t="shared" si="156"/>
        <v>0</v>
      </c>
      <c r="H143" s="114">
        <v>0</v>
      </c>
      <c r="I143" s="115">
        <f t="shared" si="157"/>
        <v>0</v>
      </c>
      <c r="J143" s="114">
        <v>93</v>
      </c>
      <c r="K143" s="115">
        <f t="shared" si="158"/>
        <v>5859</v>
      </c>
      <c r="L143" s="114">
        <v>0</v>
      </c>
      <c r="M143" s="115">
        <f t="shared" si="86"/>
        <v>0</v>
      </c>
      <c r="N143" s="116">
        <v>0</v>
      </c>
      <c r="O143" s="115">
        <f t="shared" si="143"/>
        <v>0</v>
      </c>
      <c r="P143" s="117">
        <v>0</v>
      </c>
      <c r="Q143" s="118">
        <f t="shared" si="144"/>
        <v>0</v>
      </c>
      <c r="R143" s="116">
        <v>0</v>
      </c>
      <c r="S143" s="115">
        <f t="shared" si="145"/>
        <v>0</v>
      </c>
      <c r="T143" s="119">
        <v>0</v>
      </c>
      <c r="U143" s="115">
        <f t="shared" si="146"/>
        <v>0</v>
      </c>
      <c r="V143" s="115">
        <v>0</v>
      </c>
      <c r="W143" s="115">
        <f t="shared" si="88"/>
        <v>0</v>
      </c>
      <c r="X143" s="115">
        <v>0</v>
      </c>
      <c r="Y143" s="115"/>
      <c r="Z143" s="115"/>
      <c r="AA143" s="115"/>
      <c r="AB143" s="115"/>
      <c r="AC143" s="110">
        <f t="shared" si="147"/>
        <v>16467</v>
      </c>
      <c r="AD143" s="120">
        <v>12599</v>
      </c>
      <c r="AE143" s="121">
        <f t="shared" si="150"/>
        <v>3868</v>
      </c>
      <c r="AF143" s="122">
        <f t="shared" si="151"/>
        <v>16.5</v>
      </c>
      <c r="AG143" s="123">
        <f t="shared" si="152"/>
        <v>12.6</v>
      </c>
      <c r="AH143" s="123">
        <f t="shared" si="153"/>
        <v>3.9000000000000004</v>
      </c>
      <c r="AI143" s="123">
        <v>16467</v>
      </c>
      <c r="AJ143" s="124">
        <f t="shared" si="154"/>
        <v>0</v>
      </c>
      <c r="AK143" s="108">
        <f t="shared" si="148"/>
        <v>16467</v>
      </c>
      <c r="AL143" s="108">
        <v>11711</v>
      </c>
      <c r="AM143" s="37">
        <f t="shared" si="159"/>
        <v>4756</v>
      </c>
      <c r="AQ143" s="108">
        <f t="shared" si="149"/>
        <v>0</v>
      </c>
      <c r="AR143" s="108">
        <v>0</v>
      </c>
      <c r="AS143" s="108">
        <f t="shared" si="160"/>
        <v>0</v>
      </c>
    </row>
    <row r="144" spans="1:45">
      <c r="A144" s="106"/>
      <c r="B144" s="31">
        <v>6207</v>
      </c>
      <c r="C144" s="113" t="s">
        <v>126</v>
      </c>
      <c r="D144" s="114">
        <v>483</v>
      </c>
      <c r="E144" s="115">
        <f t="shared" si="155"/>
        <v>155043</v>
      </c>
      <c r="F144" s="114">
        <v>0</v>
      </c>
      <c r="G144" s="115">
        <f t="shared" si="156"/>
        <v>0</v>
      </c>
      <c r="H144" s="114">
        <v>63</v>
      </c>
      <c r="I144" s="115">
        <f t="shared" si="157"/>
        <v>3591</v>
      </c>
      <c r="J144" s="114">
        <v>2321</v>
      </c>
      <c r="K144" s="115">
        <f t="shared" si="158"/>
        <v>134618</v>
      </c>
      <c r="L144" s="114">
        <v>0</v>
      </c>
      <c r="M144" s="115">
        <f t="shared" si="86"/>
        <v>0</v>
      </c>
      <c r="N144" s="116">
        <v>60</v>
      </c>
      <c r="O144" s="115">
        <f t="shared" si="143"/>
        <v>474180</v>
      </c>
      <c r="P144" s="117">
        <v>60</v>
      </c>
      <c r="Q144" s="118">
        <f t="shared" si="144"/>
        <v>67500</v>
      </c>
      <c r="R144" s="116">
        <v>70</v>
      </c>
      <c r="S144" s="115">
        <f t="shared" si="145"/>
        <v>21140</v>
      </c>
      <c r="T144" s="119">
        <v>4</v>
      </c>
      <c r="U144" s="115">
        <f t="shared" si="146"/>
        <v>54092</v>
      </c>
      <c r="V144" s="115">
        <v>0</v>
      </c>
      <c r="W144" s="115">
        <f t="shared" si="88"/>
        <v>0</v>
      </c>
      <c r="X144" s="115">
        <v>0</v>
      </c>
      <c r="Y144" s="115"/>
      <c r="Z144" s="115"/>
      <c r="AA144" s="115"/>
      <c r="AB144" s="115"/>
      <c r="AC144" s="110">
        <f t="shared" si="147"/>
        <v>910164</v>
      </c>
      <c r="AD144" s="120">
        <v>748180</v>
      </c>
      <c r="AE144" s="121">
        <f t="shared" si="150"/>
        <v>161984</v>
      </c>
      <c r="AF144" s="122">
        <f t="shared" si="151"/>
        <v>910.2</v>
      </c>
      <c r="AG144" s="123">
        <f t="shared" si="152"/>
        <v>748.2</v>
      </c>
      <c r="AH144" s="123">
        <f t="shared" si="153"/>
        <v>162</v>
      </c>
      <c r="AI144" s="123">
        <v>937658</v>
      </c>
      <c r="AJ144" s="124">
        <f t="shared" si="154"/>
        <v>27494</v>
      </c>
      <c r="AK144" s="108">
        <f t="shared" si="148"/>
        <v>293252</v>
      </c>
      <c r="AL144" s="108">
        <v>207444</v>
      </c>
      <c r="AM144" s="37">
        <f t="shared" si="159"/>
        <v>85808</v>
      </c>
      <c r="AQ144" s="108">
        <f t="shared" si="149"/>
        <v>474180</v>
      </c>
      <c r="AR144" s="108">
        <v>335496</v>
      </c>
      <c r="AS144" s="108">
        <f t="shared" si="160"/>
        <v>138684</v>
      </c>
    </row>
    <row r="145" spans="1:45">
      <c r="A145" s="106"/>
      <c r="B145" s="31">
        <v>6208</v>
      </c>
      <c r="C145" s="113" t="s">
        <v>127</v>
      </c>
      <c r="D145" s="114">
        <v>65</v>
      </c>
      <c r="E145" s="115">
        <f t="shared" si="155"/>
        <v>20865</v>
      </c>
      <c r="F145" s="114">
        <v>0</v>
      </c>
      <c r="G145" s="115">
        <f t="shared" si="156"/>
        <v>0</v>
      </c>
      <c r="H145" s="114">
        <v>27</v>
      </c>
      <c r="I145" s="115">
        <f t="shared" si="157"/>
        <v>1539</v>
      </c>
      <c r="J145" s="114">
        <v>280</v>
      </c>
      <c r="K145" s="115">
        <f t="shared" si="158"/>
        <v>17640</v>
      </c>
      <c r="L145" s="114">
        <v>27</v>
      </c>
      <c r="M145" s="115">
        <f t="shared" si="86"/>
        <v>74844</v>
      </c>
      <c r="N145" s="116">
        <v>0</v>
      </c>
      <c r="O145" s="115">
        <f t="shared" si="143"/>
        <v>0</v>
      </c>
      <c r="P145" s="117">
        <v>0</v>
      </c>
      <c r="Q145" s="118">
        <f t="shared" si="144"/>
        <v>0</v>
      </c>
      <c r="R145" s="116">
        <v>0</v>
      </c>
      <c r="S145" s="115">
        <f t="shared" si="145"/>
        <v>0</v>
      </c>
      <c r="T145" s="119">
        <v>2</v>
      </c>
      <c r="U145" s="115">
        <f t="shared" si="146"/>
        <v>27046</v>
      </c>
      <c r="V145" s="115">
        <v>0</v>
      </c>
      <c r="W145" s="115">
        <f t="shared" si="88"/>
        <v>0</v>
      </c>
      <c r="X145" s="115">
        <v>0</v>
      </c>
      <c r="Y145" s="115"/>
      <c r="Z145" s="115"/>
      <c r="AA145" s="115"/>
      <c r="AB145" s="115"/>
      <c r="AC145" s="110">
        <f t="shared" si="147"/>
        <v>141934</v>
      </c>
      <c r="AD145" s="120">
        <v>91689</v>
      </c>
      <c r="AE145" s="121">
        <f t="shared" si="150"/>
        <v>50245</v>
      </c>
      <c r="AF145" s="122">
        <f t="shared" si="151"/>
        <v>141.9</v>
      </c>
      <c r="AG145" s="123">
        <f t="shared" si="152"/>
        <v>91.7</v>
      </c>
      <c r="AH145" s="123">
        <f t="shared" si="153"/>
        <v>50.2</v>
      </c>
      <c r="AI145" s="123">
        <v>144616</v>
      </c>
      <c r="AJ145" s="124">
        <f t="shared" si="154"/>
        <v>2682</v>
      </c>
      <c r="AK145" s="108">
        <f t="shared" si="148"/>
        <v>40044</v>
      </c>
      <c r="AL145" s="108">
        <v>27412</v>
      </c>
      <c r="AM145" s="37">
        <f t="shared" si="159"/>
        <v>12632</v>
      </c>
      <c r="AQ145" s="108">
        <f t="shared" si="149"/>
        <v>0</v>
      </c>
      <c r="AR145" s="108">
        <v>0</v>
      </c>
      <c r="AS145" s="108">
        <f t="shared" si="160"/>
        <v>0</v>
      </c>
    </row>
    <row r="146" spans="1:45" s="139" customFormat="1">
      <c r="A146" s="138"/>
      <c r="B146" s="139">
        <v>6209</v>
      </c>
      <c r="C146" s="140" t="s">
        <v>128</v>
      </c>
      <c r="D146" s="141">
        <v>1500</v>
      </c>
      <c r="E146" s="141">
        <f t="shared" si="155"/>
        <v>481500</v>
      </c>
      <c r="F146" s="141">
        <v>0</v>
      </c>
      <c r="G146" s="141">
        <f t="shared" si="156"/>
        <v>0</v>
      </c>
      <c r="H146" s="141">
        <v>21</v>
      </c>
      <c r="I146" s="141">
        <f t="shared" si="157"/>
        <v>1197</v>
      </c>
      <c r="J146" s="141">
        <v>5399</v>
      </c>
      <c r="K146" s="141">
        <f t="shared" si="158"/>
        <v>313142</v>
      </c>
      <c r="L146" s="141">
        <v>0</v>
      </c>
      <c r="M146" s="141">
        <f t="shared" si="86"/>
        <v>0</v>
      </c>
      <c r="N146" s="142">
        <v>260</v>
      </c>
      <c r="O146" s="141">
        <f t="shared" si="143"/>
        <v>2054780</v>
      </c>
      <c r="P146" s="142">
        <v>260</v>
      </c>
      <c r="Q146" s="141">
        <f t="shared" si="144"/>
        <v>292500</v>
      </c>
      <c r="R146" s="142">
        <v>330</v>
      </c>
      <c r="S146" s="141">
        <f t="shared" si="145"/>
        <v>99660</v>
      </c>
      <c r="T146" s="142">
        <v>5</v>
      </c>
      <c r="U146" s="141">
        <f t="shared" si="146"/>
        <v>67615</v>
      </c>
      <c r="V146" s="141">
        <v>7</v>
      </c>
      <c r="W146" s="141">
        <f t="shared" si="88"/>
        <v>130627</v>
      </c>
      <c r="X146" s="141">
        <v>10000</v>
      </c>
      <c r="Y146" s="141"/>
      <c r="Z146" s="141"/>
      <c r="AA146" s="141"/>
      <c r="AB146" s="141"/>
      <c r="AC146" s="143">
        <f t="shared" si="147"/>
        <v>3451021</v>
      </c>
      <c r="AD146" s="143">
        <v>2851202</v>
      </c>
      <c r="AE146" s="143">
        <f t="shared" si="150"/>
        <v>599819</v>
      </c>
      <c r="AF146" s="144">
        <f t="shared" si="151"/>
        <v>3451</v>
      </c>
      <c r="AG146" s="145">
        <f t="shared" si="152"/>
        <v>2851.2</v>
      </c>
      <c r="AH146" s="145">
        <f t="shared" si="153"/>
        <v>599.80000000000018</v>
      </c>
      <c r="AI146" s="123">
        <v>3545173</v>
      </c>
      <c r="AJ146" s="124">
        <f t="shared" si="154"/>
        <v>94152</v>
      </c>
      <c r="AK146" s="146">
        <f t="shared" si="148"/>
        <v>795839</v>
      </c>
      <c r="AL146" s="146">
        <v>534706</v>
      </c>
      <c r="AM146" s="146">
        <f t="shared" si="159"/>
        <v>261133</v>
      </c>
      <c r="AQ146" s="146">
        <f t="shared" si="149"/>
        <v>2054780</v>
      </c>
      <c r="AR146" s="146">
        <v>1557660</v>
      </c>
      <c r="AS146" s="146">
        <f t="shared" si="160"/>
        <v>497120</v>
      </c>
    </row>
    <row r="147" spans="1:45">
      <c r="A147" s="106"/>
      <c r="B147" s="31">
        <v>6210</v>
      </c>
      <c r="C147" s="113" t="s">
        <v>129</v>
      </c>
      <c r="D147" s="114">
        <v>32</v>
      </c>
      <c r="E147" s="115">
        <f t="shared" si="155"/>
        <v>19968</v>
      </c>
      <c r="F147" s="114">
        <v>0</v>
      </c>
      <c r="G147" s="115">
        <f t="shared" si="156"/>
        <v>0</v>
      </c>
      <c r="H147" s="114">
        <v>0</v>
      </c>
      <c r="I147" s="115">
        <f t="shared" si="157"/>
        <v>0</v>
      </c>
      <c r="J147" s="114">
        <v>57</v>
      </c>
      <c r="K147" s="115">
        <f t="shared" si="158"/>
        <v>3591</v>
      </c>
      <c r="L147" s="114">
        <v>9</v>
      </c>
      <c r="M147" s="115">
        <f t="shared" si="86"/>
        <v>24948</v>
      </c>
      <c r="N147" s="116">
        <v>0</v>
      </c>
      <c r="O147" s="115">
        <f t="shared" si="143"/>
        <v>0</v>
      </c>
      <c r="P147" s="117">
        <v>0</v>
      </c>
      <c r="Q147" s="118">
        <f t="shared" si="144"/>
        <v>0</v>
      </c>
      <c r="R147" s="116">
        <v>6</v>
      </c>
      <c r="S147" s="115">
        <f t="shared" si="145"/>
        <v>1812</v>
      </c>
      <c r="T147" s="119">
        <v>0</v>
      </c>
      <c r="U147" s="115">
        <f t="shared" si="146"/>
        <v>0</v>
      </c>
      <c r="V147" s="115">
        <v>0</v>
      </c>
      <c r="W147" s="115">
        <f t="shared" si="88"/>
        <v>0</v>
      </c>
      <c r="X147" s="115">
        <v>0</v>
      </c>
      <c r="Y147" s="115"/>
      <c r="Z147" s="115"/>
      <c r="AA147" s="115"/>
      <c r="AB147" s="115"/>
      <c r="AC147" s="110">
        <f t="shared" si="147"/>
        <v>50319</v>
      </c>
      <c r="AD147" s="120">
        <v>35338</v>
      </c>
      <c r="AE147" s="121">
        <f t="shared" si="150"/>
        <v>14981</v>
      </c>
      <c r="AF147" s="122">
        <f t="shared" si="151"/>
        <v>50.3</v>
      </c>
      <c r="AG147" s="123">
        <f t="shared" si="152"/>
        <v>35.299999999999997</v>
      </c>
      <c r="AH147" s="123">
        <f t="shared" si="153"/>
        <v>15</v>
      </c>
      <c r="AI147" s="123">
        <v>50493</v>
      </c>
      <c r="AJ147" s="124">
        <f t="shared" si="154"/>
        <v>174</v>
      </c>
      <c r="AK147" s="108">
        <f t="shared" si="148"/>
        <v>23559</v>
      </c>
      <c r="AL147" s="108">
        <v>16317</v>
      </c>
      <c r="AM147" s="37">
        <f t="shared" si="159"/>
        <v>7242</v>
      </c>
      <c r="AQ147" s="108">
        <f t="shared" si="149"/>
        <v>0</v>
      </c>
      <c r="AR147" s="108">
        <v>0</v>
      </c>
      <c r="AS147" s="108">
        <f t="shared" si="160"/>
        <v>0</v>
      </c>
    </row>
    <row r="148" spans="1:45">
      <c r="A148" s="125"/>
      <c r="B148" s="31">
        <v>6211</v>
      </c>
      <c r="C148" s="113" t="s">
        <v>130</v>
      </c>
      <c r="D148" s="114">
        <v>105</v>
      </c>
      <c r="E148" s="115">
        <f t="shared" si="155"/>
        <v>33705</v>
      </c>
      <c r="F148" s="114">
        <v>0</v>
      </c>
      <c r="G148" s="115">
        <f t="shared" si="156"/>
        <v>0</v>
      </c>
      <c r="H148" s="114">
        <v>0</v>
      </c>
      <c r="I148" s="115">
        <f t="shared" si="157"/>
        <v>0</v>
      </c>
      <c r="J148" s="114">
        <v>234</v>
      </c>
      <c r="K148" s="115">
        <f t="shared" si="158"/>
        <v>14742</v>
      </c>
      <c r="L148" s="114">
        <v>0</v>
      </c>
      <c r="M148" s="115">
        <f t="shared" si="86"/>
        <v>0</v>
      </c>
      <c r="N148" s="116">
        <v>0</v>
      </c>
      <c r="O148" s="115">
        <f t="shared" si="143"/>
        <v>0</v>
      </c>
      <c r="P148" s="117">
        <v>0</v>
      </c>
      <c r="Q148" s="118">
        <f t="shared" si="144"/>
        <v>0</v>
      </c>
      <c r="R148" s="116">
        <v>0</v>
      </c>
      <c r="S148" s="115">
        <f t="shared" si="145"/>
        <v>0</v>
      </c>
      <c r="T148" s="119">
        <v>0</v>
      </c>
      <c r="U148" s="115">
        <f t="shared" si="146"/>
        <v>0</v>
      </c>
      <c r="V148" s="115">
        <v>0</v>
      </c>
      <c r="W148" s="115">
        <f t="shared" si="88"/>
        <v>0</v>
      </c>
      <c r="X148" s="115">
        <v>0</v>
      </c>
      <c r="Y148" s="115"/>
      <c r="Z148" s="115"/>
      <c r="AA148" s="115"/>
      <c r="AB148" s="115"/>
      <c r="AC148" s="110">
        <f t="shared" si="147"/>
        <v>48447</v>
      </c>
      <c r="AD148" s="120">
        <v>39777</v>
      </c>
      <c r="AE148" s="121">
        <f t="shared" si="150"/>
        <v>8670</v>
      </c>
      <c r="AF148" s="122">
        <f t="shared" si="151"/>
        <v>48.4</v>
      </c>
      <c r="AG148" s="123">
        <f t="shared" si="152"/>
        <v>39.799999999999997</v>
      </c>
      <c r="AH148" s="123">
        <f t="shared" si="153"/>
        <v>8.6000000000000014</v>
      </c>
      <c r="AI148" s="123">
        <v>48447</v>
      </c>
      <c r="AJ148" s="124">
        <f t="shared" si="154"/>
        <v>0</v>
      </c>
      <c r="AK148" s="108">
        <f t="shared" si="148"/>
        <v>48447</v>
      </c>
      <c r="AL148" s="108">
        <v>36708</v>
      </c>
      <c r="AM148" s="37">
        <f t="shared" si="159"/>
        <v>11739</v>
      </c>
      <c r="AQ148" s="108">
        <f t="shared" si="149"/>
        <v>0</v>
      </c>
      <c r="AR148" s="108">
        <v>0</v>
      </c>
      <c r="AS148" s="108">
        <f t="shared" si="160"/>
        <v>0</v>
      </c>
    </row>
    <row r="149" spans="1:45">
      <c r="A149" s="125">
        <f>SUM(A138:A148)</f>
        <v>0</v>
      </c>
      <c r="B149" s="31">
        <v>6298</v>
      </c>
      <c r="C149" s="113"/>
      <c r="D149" s="126">
        <f t="shared" ref="D149:AC149" si="161">SUM(D138:D148)</f>
        <v>3295</v>
      </c>
      <c r="E149" s="126">
        <f t="shared" si="161"/>
        <v>1072542</v>
      </c>
      <c r="F149" s="126">
        <f t="shared" si="161"/>
        <v>0</v>
      </c>
      <c r="G149" s="126">
        <f t="shared" si="161"/>
        <v>0</v>
      </c>
      <c r="H149" s="126">
        <f t="shared" si="161"/>
        <v>249</v>
      </c>
      <c r="I149" s="126">
        <f t="shared" si="161"/>
        <v>14193</v>
      </c>
      <c r="J149" s="126">
        <f t="shared" si="161"/>
        <v>11860</v>
      </c>
      <c r="K149" s="126">
        <f t="shared" si="161"/>
        <v>692680</v>
      </c>
      <c r="L149" s="126">
        <f t="shared" si="161"/>
        <v>134</v>
      </c>
      <c r="M149" s="126">
        <f t="shared" si="161"/>
        <v>371448</v>
      </c>
      <c r="N149" s="126">
        <f t="shared" si="161"/>
        <v>400</v>
      </c>
      <c r="O149" s="126">
        <f t="shared" si="161"/>
        <v>3161200</v>
      </c>
      <c r="P149" s="127">
        <f t="shared" si="161"/>
        <v>400</v>
      </c>
      <c r="Q149" s="127">
        <f>Q137+Q138+Q139+Q140+Q141+Q142+Q143+Q144+Q145+Q146+Q147+Q148</f>
        <v>450000</v>
      </c>
      <c r="R149" s="126">
        <f t="shared" si="161"/>
        <v>633</v>
      </c>
      <c r="S149" s="126">
        <f t="shared" si="161"/>
        <v>191166</v>
      </c>
      <c r="T149" s="149">
        <f t="shared" si="161"/>
        <v>17</v>
      </c>
      <c r="U149" s="126">
        <f t="shared" si="161"/>
        <v>229891</v>
      </c>
      <c r="V149" s="126">
        <f t="shared" si="161"/>
        <v>7</v>
      </c>
      <c r="W149" s="126">
        <f t="shared" si="161"/>
        <v>130627</v>
      </c>
      <c r="X149" s="126">
        <f t="shared" si="161"/>
        <v>10000</v>
      </c>
      <c r="Y149" s="126">
        <f t="shared" si="161"/>
        <v>0</v>
      </c>
      <c r="Z149" s="126">
        <f t="shared" si="161"/>
        <v>0</v>
      </c>
      <c r="AA149" s="126">
        <f t="shared" si="161"/>
        <v>0</v>
      </c>
      <c r="AB149" s="126">
        <f t="shared" si="161"/>
        <v>0</v>
      </c>
      <c r="AC149" s="126">
        <f t="shared" si="161"/>
        <v>6323747</v>
      </c>
      <c r="AD149" s="126">
        <f>AD138+AD139+AD140+AD141+AD142+AD143+AD144+AD145+AD146+AD147+AD148</f>
        <v>5162771</v>
      </c>
      <c r="AE149" s="128">
        <f>AE138+AE139+AE140+AE141+AE142+AE143+AE144+AE145+AE146+AE147+AE148</f>
        <v>1160976</v>
      </c>
      <c r="AF149" s="129">
        <f t="shared" si="151"/>
        <v>6323.7</v>
      </c>
      <c r="AG149" s="130">
        <f>AG138+AG139+AG140+AG141+AG142+AG143+AG144+AG145+AG146+AG147+AG148</f>
        <v>5162.8</v>
      </c>
      <c r="AH149" s="130">
        <f>AH138+AH139+AH140+AH141+AH142+AH143+AH144+AH145+AH146+AH147+AH148</f>
        <v>1160.9000000000001</v>
      </c>
      <c r="AI149" s="131">
        <f>SUM(AI138:AI148)</f>
        <v>6489678</v>
      </c>
      <c r="AJ149" s="132">
        <f>SUM(AJ138:AJ148)</f>
        <v>165931</v>
      </c>
      <c r="AK149" s="126">
        <f>SUM(AK138:AK148)</f>
        <v>1779415</v>
      </c>
      <c r="AL149" s="126">
        <f>SUM(AL138:AL148)</f>
        <v>1219264</v>
      </c>
      <c r="AM149" s="128">
        <f>SUM(AM138:AM148)</f>
        <v>560151</v>
      </c>
      <c r="AQ149" s="126">
        <f>SUM(AQ138:AQ148)</f>
        <v>3161200</v>
      </c>
      <c r="AR149" s="126">
        <f>SUM(AR138:AR148)</f>
        <v>2354463</v>
      </c>
      <c r="AS149" s="126">
        <f>SUM(AS138:AS148)</f>
        <v>806737</v>
      </c>
    </row>
    <row r="150" spans="1:45">
      <c r="A150" s="106"/>
      <c r="B150" s="31">
        <v>6299</v>
      </c>
      <c r="C150" s="113" t="s">
        <v>131</v>
      </c>
      <c r="D150" s="114">
        <v>0</v>
      </c>
      <c r="E150" s="115">
        <f t="shared" si="155"/>
        <v>0</v>
      </c>
      <c r="F150" s="114">
        <v>0</v>
      </c>
      <c r="G150" s="115">
        <f t="shared" si="156"/>
        <v>0</v>
      </c>
      <c r="H150" s="133">
        <v>0</v>
      </c>
      <c r="I150" s="115">
        <f t="shared" si="157"/>
        <v>0</v>
      </c>
      <c r="J150" s="114">
        <v>0</v>
      </c>
      <c r="K150" s="115">
        <f t="shared" si="158"/>
        <v>0</v>
      </c>
      <c r="L150" s="114">
        <v>0</v>
      </c>
      <c r="M150" s="115">
        <f t="shared" si="86"/>
        <v>0</v>
      </c>
      <c r="N150" s="116">
        <v>0</v>
      </c>
      <c r="O150" s="115">
        <f t="shared" ref="O150:O162" si="162">ROUND(N150*O$7,0)</f>
        <v>0</v>
      </c>
      <c r="P150" s="117">
        <v>0</v>
      </c>
      <c r="Q150" s="118">
        <f t="shared" ref="Q150:Q162" si="163">ROUND(P150*Q$7,0)</f>
        <v>0</v>
      </c>
      <c r="R150" s="116"/>
      <c r="S150" s="115">
        <f t="shared" ref="S150:S162" si="164">ROUND(R150*S$7,0)</f>
        <v>0</v>
      </c>
      <c r="T150" s="119">
        <v>0</v>
      </c>
      <c r="U150" s="115">
        <f t="shared" ref="U150:U162" si="165">ROUND(T150*U$7,0)</f>
        <v>0</v>
      </c>
      <c r="V150" s="115">
        <v>0</v>
      </c>
      <c r="W150" s="115">
        <f t="shared" si="88"/>
        <v>0</v>
      </c>
      <c r="X150" s="115">
        <v>0</v>
      </c>
      <c r="Y150" s="115"/>
      <c r="Z150" s="115"/>
      <c r="AA150" s="115"/>
      <c r="AB150" s="115"/>
      <c r="AC150" s="110">
        <f t="shared" ref="AC150:AC162" si="166">+E150+G150+I150+K150+M150+W150+X150+O150+S150+U150+Z150+AB150+Q150</f>
        <v>0</v>
      </c>
      <c r="AD150" s="120"/>
      <c r="AE150" s="121"/>
      <c r="AF150" s="122">
        <f t="shared" si="151"/>
        <v>0</v>
      </c>
      <c r="AG150" s="123"/>
      <c r="AH150" s="123">
        <f t="shared" ref="AH150:AH185" si="167">+AG150-AF150</f>
        <v>0</v>
      </c>
      <c r="AI150" s="123">
        <v>0</v>
      </c>
      <c r="AJ150" s="124">
        <v>0</v>
      </c>
      <c r="AK150" s="108">
        <f t="shared" ref="AK150:AK162" si="168">+E150+G150+I150+K150</f>
        <v>0</v>
      </c>
      <c r="AL150" s="108">
        <v>0</v>
      </c>
      <c r="AM150" s="37">
        <f t="shared" si="159"/>
        <v>0</v>
      </c>
      <c r="AQ150" s="108">
        <f t="shared" ref="AQ150:AQ162" si="169">+O150</f>
        <v>0</v>
      </c>
      <c r="AR150" s="108">
        <v>0</v>
      </c>
      <c r="AS150" s="108">
        <f t="shared" si="160"/>
        <v>0</v>
      </c>
    </row>
    <row r="151" spans="1:45">
      <c r="A151" s="106"/>
      <c r="B151" s="31">
        <v>6301</v>
      </c>
      <c r="C151" s="113" t="s">
        <v>132</v>
      </c>
      <c r="D151" s="114">
        <v>143</v>
      </c>
      <c r="E151" s="115">
        <f t="shared" si="155"/>
        <v>45903</v>
      </c>
      <c r="F151" s="114">
        <v>0</v>
      </c>
      <c r="G151" s="115">
        <f t="shared" si="156"/>
        <v>0</v>
      </c>
      <c r="H151" s="114">
        <v>0</v>
      </c>
      <c r="I151" s="115">
        <f t="shared" si="157"/>
        <v>0</v>
      </c>
      <c r="J151" s="114">
        <v>324</v>
      </c>
      <c r="K151" s="115">
        <f t="shared" si="158"/>
        <v>18792</v>
      </c>
      <c r="L151" s="114">
        <v>11</v>
      </c>
      <c r="M151" s="115">
        <f t="shared" si="86"/>
        <v>30492</v>
      </c>
      <c r="N151" s="116">
        <v>0</v>
      </c>
      <c r="O151" s="115">
        <f t="shared" si="162"/>
        <v>0</v>
      </c>
      <c r="P151" s="117">
        <v>0</v>
      </c>
      <c r="Q151" s="118">
        <f t="shared" si="163"/>
        <v>0</v>
      </c>
      <c r="R151" s="116">
        <v>0</v>
      </c>
      <c r="S151" s="115">
        <f t="shared" si="164"/>
        <v>0</v>
      </c>
      <c r="T151" s="119">
        <v>0</v>
      </c>
      <c r="U151" s="115">
        <f t="shared" si="165"/>
        <v>0</v>
      </c>
      <c r="V151" s="115">
        <v>0</v>
      </c>
      <c r="W151" s="115">
        <f t="shared" si="88"/>
        <v>0</v>
      </c>
      <c r="X151" s="115">
        <v>0</v>
      </c>
      <c r="Y151" s="115"/>
      <c r="Z151" s="115"/>
      <c r="AA151" s="115"/>
      <c r="AB151" s="115"/>
      <c r="AC151" s="110">
        <f t="shared" si="166"/>
        <v>95187</v>
      </c>
      <c r="AD151" s="120">
        <v>73378</v>
      </c>
      <c r="AE151" s="121">
        <f t="shared" ref="AE151:AE162" si="170">AC151-AD151</f>
        <v>21809</v>
      </c>
      <c r="AF151" s="122">
        <f t="shared" si="151"/>
        <v>95.2</v>
      </c>
      <c r="AG151" s="123">
        <f t="shared" ref="AG151:AG162" si="171">ROUND(AD151/1000,1)</f>
        <v>73.400000000000006</v>
      </c>
      <c r="AH151" s="123">
        <f t="shared" ref="AH151:AH162" si="172">AF151-AG151</f>
        <v>21.799999999999997</v>
      </c>
      <c r="AI151" s="123">
        <v>95187</v>
      </c>
      <c r="AJ151" s="124">
        <f t="shared" ref="AJ151:AJ162" si="173">AI151-AC151</f>
        <v>0</v>
      </c>
      <c r="AK151" s="108">
        <f t="shared" si="168"/>
        <v>64695</v>
      </c>
      <c r="AL151" s="108">
        <v>43360</v>
      </c>
      <c r="AM151" s="37">
        <f t="shared" si="159"/>
        <v>21335</v>
      </c>
      <c r="AQ151" s="108">
        <f t="shared" si="169"/>
        <v>0</v>
      </c>
      <c r="AR151" s="108">
        <v>0</v>
      </c>
      <c r="AS151" s="108">
        <f t="shared" si="160"/>
        <v>0</v>
      </c>
    </row>
    <row r="152" spans="1:45">
      <c r="A152" s="106"/>
      <c r="B152" s="31">
        <v>6302</v>
      </c>
      <c r="C152" s="113" t="s">
        <v>133</v>
      </c>
      <c r="D152" s="114">
        <v>179</v>
      </c>
      <c r="E152" s="115">
        <f t="shared" si="155"/>
        <v>57459</v>
      </c>
      <c r="F152" s="114">
        <v>0</v>
      </c>
      <c r="G152" s="115">
        <f t="shared" si="156"/>
        <v>0</v>
      </c>
      <c r="H152" s="114">
        <v>0</v>
      </c>
      <c r="I152" s="115">
        <f t="shared" si="157"/>
        <v>0</v>
      </c>
      <c r="J152" s="114">
        <v>512</v>
      </c>
      <c r="K152" s="115">
        <f t="shared" si="158"/>
        <v>29696</v>
      </c>
      <c r="L152" s="114">
        <v>0</v>
      </c>
      <c r="M152" s="115">
        <f t="shared" si="86"/>
        <v>0</v>
      </c>
      <c r="N152" s="116">
        <v>0</v>
      </c>
      <c r="O152" s="115">
        <f t="shared" si="162"/>
        <v>0</v>
      </c>
      <c r="P152" s="117">
        <v>0</v>
      </c>
      <c r="Q152" s="118">
        <f t="shared" si="163"/>
        <v>0</v>
      </c>
      <c r="R152" s="116">
        <v>0</v>
      </c>
      <c r="S152" s="115">
        <f t="shared" si="164"/>
        <v>0</v>
      </c>
      <c r="T152" s="119">
        <v>0</v>
      </c>
      <c r="U152" s="115">
        <f t="shared" si="165"/>
        <v>0</v>
      </c>
      <c r="V152" s="115">
        <v>0</v>
      </c>
      <c r="W152" s="115">
        <f t="shared" si="88"/>
        <v>0</v>
      </c>
      <c r="X152" s="115">
        <v>0</v>
      </c>
      <c r="Y152" s="115"/>
      <c r="Z152" s="115"/>
      <c r="AA152" s="115"/>
      <c r="AB152" s="115"/>
      <c r="AC152" s="110">
        <f t="shared" si="166"/>
        <v>87155</v>
      </c>
      <c r="AD152" s="120">
        <v>83378</v>
      </c>
      <c r="AE152" s="121">
        <f t="shared" si="170"/>
        <v>3777</v>
      </c>
      <c r="AF152" s="122">
        <f t="shared" si="151"/>
        <v>87.2</v>
      </c>
      <c r="AG152" s="123">
        <f t="shared" si="171"/>
        <v>83.4</v>
      </c>
      <c r="AH152" s="123">
        <f t="shared" si="172"/>
        <v>3.7999999999999972</v>
      </c>
      <c r="AI152" s="123">
        <v>87155</v>
      </c>
      <c r="AJ152" s="124">
        <f t="shared" si="173"/>
        <v>0</v>
      </c>
      <c r="AK152" s="108">
        <f t="shared" si="168"/>
        <v>87155</v>
      </c>
      <c r="AL152" s="108">
        <v>51136</v>
      </c>
      <c r="AM152" s="37">
        <f t="shared" si="159"/>
        <v>36019</v>
      </c>
      <c r="AQ152" s="108">
        <f t="shared" si="169"/>
        <v>0</v>
      </c>
      <c r="AR152" s="108">
        <v>0</v>
      </c>
      <c r="AS152" s="108">
        <f t="shared" si="160"/>
        <v>0</v>
      </c>
    </row>
    <row r="153" spans="1:45">
      <c r="A153" s="106"/>
      <c r="B153" s="31">
        <v>6303</v>
      </c>
      <c r="C153" s="113" t="s">
        <v>134</v>
      </c>
      <c r="D153" s="114">
        <v>220</v>
      </c>
      <c r="E153" s="115">
        <f t="shared" si="155"/>
        <v>70620</v>
      </c>
      <c r="F153" s="114">
        <v>0</v>
      </c>
      <c r="G153" s="115">
        <f t="shared" si="156"/>
        <v>0</v>
      </c>
      <c r="H153" s="114">
        <v>0</v>
      </c>
      <c r="I153" s="115">
        <f t="shared" si="157"/>
        <v>0</v>
      </c>
      <c r="J153" s="114">
        <v>354</v>
      </c>
      <c r="K153" s="115">
        <f t="shared" si="158"/>
        <v>20532</v>
      </c>
      <c r="L153" s="114">
        <v>40</v>
      </c>
      <c r="M153" s="115">
        <f t="shared" si="86"/>
        <v>110880</v>
      </c>
      <c r="N153" s="116">
        <v>0</v>
      </c>
      <c r="O153" s="115">
        <f t="shared" si="162"/>
        <v>0</v>
      </c>
      <c r="P153" s="117">
        <v>0</v>
      </c>
      <c r="Q153" s="118">
        <f t="shared" si="163"/>
        <v>0</v>
      </c>
      <c r="R153" s="116">
        <v>0</v>
      </c>
      <c r="S153" s="115">
        <f t="shared" si="164"/>
        <v>0</v>
      </c>
      <c r="T153" s="119">
        <v>2</v>
      </c>
      <c r="U153" s="115">
        <f t="shared" si="165"/>
        <v>27046</v>
      </c>
      <c r="V153" s="115">
        <v>0</v>
      </c>
      <c r="W153" s="115">
        <f t="shared" si="88"/>
        <v>0</v>
      </c>
      <c r="X153" s="115">
        <v>0</v>
      </c>
      <c r="Y153" s="115"/>
      <c r="Z153" s="115"/>
      <c r="AA153" s="115"/>
      <c r="AB153" s="115"/>
      <c r="AC153" s="110">
        <f t="shared" si="166"/>
        <v>229078</v>
      </c>
      <c r="AD153" s="120">
        <v>156941</v>
      </c>
      <c r="AE153" s="121">
        <f t="shared" si="170"/>
        <v>72137</v>
      </c>
      <c r="AF153" s="122">
        <f t="shared" si="151"/>
        <v>229.1</v>
      </c>
      <c r="AG153" s="123">
        <f t="shared" si="171"/>
        <v>156.9</v>
      </c>
      <c r="AH153" s="123">
        <f t="shared" si="172"/>
        <v>72.199999999999989</v>
      </c>
      <c r="AI153" s="123">
        <v>231760</v>
      </c>
      <c r="AJ153" s="124">
        <f t="shared" si="173"/>
        <v>2682</v>
      </c>
      <c r="AK153" s="108">
        <f t="shared" si="168"/>
        <v>91152</v>
      </c>
      <c r="AL153" s="108">
        <v>58464</v>
      </c>
      <c r="AM153" s="37">
        <f t="shared" si="159"/>
        <v>32688</v>
      </c>
      <c r="AQ153" s="108">
        <f t="shared" si="169"/>
        <v>0</v>
      </c>
      <c r="AR153" s="108">
        <v>0</v>
      </c>
      <c r="AS153" s="108">
        <f t="shared" si="160"/>
        <v>0</v>
      </c>
    </row>
    <row r="154" spans="1:45">
      <c r="A154" s="106"/>
      <c r="B154" s="31">
        <v>6304</v>
      </c>
      <c r="C154" s="113" t="s">
        <v>135</v>
      </c>
      <c r="D154" s="114">
        <v>913</v>
      </c>
      <c r="E154" s="115">
        <f t="shared" si="155"/>
        <v>293073</v>
      </c>
      <c r="F154" s="114">
        <v>0</v>
      </c>
      <c r="G154" s="115">
        <f t="shared" si="156"/>
        <v>0</v>
      </c>
      <c r="H154" s="114">
        <v>206</v>
      </c>
      <c r="I154" s="115">
        <f t="shared" si="157"/>
        <v>11742</v>
      </c>
      <c r="J154" s="114">
        <v>4526</v>
      </c>
      <c r="K154" s="115">
        <f t="shared" si="158"/>
        <v>262508</v>
      </c>
      <c r="L154" s="114">
        <v>31</v>
      </c>
      <c r="M154" s="115">
        <f t="shared" si="86"/>
        <v>85932</v>
      </c>
      <c r="N154" s="116">
        <v>0</v>
      </c>
      <c r="O154" s="115">
        <f t="shared" si="162"/>
        <v>0</v>
      </c>
      <c r="P154" s="117">
        <v>0</v>
      </c>
      <c r="Q154" s="118">
        <f t="shared" si="163"/>
        <v>0</v>
      </c>
      <c r="R154" s="116">
        <v>0</v>
      </c>
      <c r="S154" s="115">
        <f t="shared" si="164"/>
        <v>0</v>
      </c>
      <c r="T154" s="119">
        <v>2</v>
      </c>
      <c r="U154" s="115">
        <f t="shared" si="165"/>
        <v>27046</v>
      </c>
      <c r="V154" s="115">
        <v>0</v>
      </c>
      <c r="W154" s="115">
        <f t="shared" si="88"/>
        <v>0</v>
      </c>
      <c r="X154" s="115">
        <v>0</v>
      </c>
      <c r="Y154" s="115"/>
      <c r="Z154" s="115"/>
      <c r="AA154" s="115"/>
      <c r="AB154" s="115"/>
      <c r="AC154" s="110">
        <f t="shared" si="166"/>
        <v>680301</v>
      </c>
      <c r="AD154" s="120">
        <v>494661</v>
      </c>
      <c r="AE154" s="121">
        <f t="shared" si="170"/>
        <v>185640</v>
      </c>
      <c r="AF154" s="122">
        <f t="shared" si="151"/>
        <v>680.3</v>
      </c>
      <c r="AG154" s="123">
        <f t="shared" si="171"/>
        <v>494.7</v>
      </c>
      <c r="AH154" s="123">
        <f t="shared" si="172"/>
        <v>185.59999999999997</v>
      </c>
      <c r="AI154" s="123">
        <v>682983</v>
      </c>
      <c r="AJ154" s="124">
        <f t="shared" si="173"/>
        <v>2682</v>
      </c>
      <c r="AK154" s="108">
        <f t="shared" si="168"/>
        <v>567323</v>
      </c>
      <c r="AL154" s="108">
        <v>371050</v>
      </c>
      <c r="AM154" s="37">
        <f t="shared" si="159"/>
        <v>196273</v>
      </c>
      <c r="AQ154" s="108">
        <f t="shared" si="169"/>
        <v>0</v>
      </c>
      <c r="AR154" s="108">
        <v>0</v>
      </c>
      <c r="AS154" s="108">
        <f t="shared" si="160"/>
        <v>0</v>
      </c>
    </row>
    <row r="155" spans="1:45">
      <c r="A155" s="106"/>
      <c r="B155" s="31">
        <v>6305</v>
      </c>
      <c r="C155" s="113" t="s">
        <v>136</v>
      </c>
      <c r="D155" s="114">
        <v>53</v>
      </c>
      <c r="E155" s="115">
        <f t="shared" si="155"/>
        <v>17013</v>
      </c>
      <c r="F155" s="114">
        <v>0</v>
      </c>
      <c r="G155" s="115">
        <f t="shared" si="156"/>
        <v>0</v>
      </c>
      <c r="H155" s="114">
        <v>43</v>
      </c>
      <c r="I155" s="115">
        <f t="shared" si="157"/>
        <v>2451</v>
      </c>
      <c r="J155" s="114">
        <v>244</v>
      </c>
      <c r="K155" s="115">
        <f t="shared" si="158"/>
        <v>15372</v>
      </c>
      <c r="L155" s="114">
        <v>0</v>
      </c>
      <c r="M155" s="115">
        <f t="shared" ref="M155:M218" si="174">ROUND(L155*M$7,0)</f>
        <v>0</v>
      </c>
      <c r="N155" s="116">
        <v>0</v>
      </c>
      <c r="O155" s="115">
        <f t="shared" si="162"/>
        <v>0</v>
      </c>
      <c r="P155" s="117">
        <v>0</v>
      </c>
      <c r="Q155" s="118">
        <f t="shared" si="163"/>
        <v>0</v>
      </c>
      <c r="R155" s="116">
        <v>0</v>
      </c>
      <c r="S155" s="115">
        <f t="shared" si="164"/>
        <v>0</v>
      </c>
      <c r="T155" s="119">
        <v>1</v>
      </c>
      <c r="U155" s="115">
        <f t="shared" si="165"/>
        <v>13523</v>
      </c>
      <c r="V155" s="115">
        <v>0</v>
      </c>
      <c r="W155" s="115">
        <f t="shared" ref="W155:W218" si="175">ROUND(V155*W$7,0)</f>
        <v>0</v>
      </c>
      <c r="X155" s="115">
        <v>0</v>
      </c>
      <c r="Y155" s="115"/>
      <c r="Z155" s="115"/>
      <c r="AA155" s="115"/>
      <c r="AB155" s="115"/>
      <c r="AC155" s="110">
        <f t="shared" si="166"/>
        <v>48359</v>
      </c>
      <c r="AD155" s="120">
        <v>39765</v>
      </c>
      <c r="AE155" s="121">
        <f t="shared" si="170"/>
        <v>8594</v>
      </c>
      <c r="AF155" s="122">
        <f t="shared" si="151"/>
        <v>48.4</v>
      </c>
      <c r="AG155" s="123">
        <f t="shared" si="171"/>
        <v>39.799999999999997</v>
      </c>
      <c r="AH155" s="123">
        <f t="shared" si="172"/>
        <v>8.6000000000000014</v>
      </c>
      <c r="AI155" s="123">
        <v>49700</v>
      </c>
      <c r="AJ155" s="124">
        <f t="shared" si="173"/>
        <v>1341</v>
      </c>
      <c r="AK155" s="108">
        <f t="shared" si="168"/>
        <v>34836</v>
      </c>
      <c r="AL155" s="108">
        <v>24842</v>
      </c>
      <c r="AM155" s="37">
        <f t="shared" si="159"/>
        <v>9994</v>
      </c>
      <c r="AQ155" s="108">
        <f t="shared" si="169"/>
        <v>0</v>
      </c>
      <c r="AR155" s="108">
        <v>0</v>
      </c>
      <c r="AS155" s="108">
        <f t="shared" si="160"/>
        <v>0</v>
      </c>
    </row>
    <row r="156" spans="1:45">
      <c r="A156" s="106"/>
      <c r="B156" s="31">
        <v>6306</v>
      </c>
      <c r="C156" s="113" t="s">
        <v>137</v>
      </c>
      <c r="D156" s="114">
        <v>3002</v>
      </c>
      <c r="E156" s="115">
        <f t="shared" si="155"/>
        <v>963642</v>
      </c>
      <c r="F156" s="114">
        <v>0</v>
      </c>
      <c r="G156" s="115">
        <f t="shared" si="156"/>
        <v>0</v>
      </c>
      <c r="H156" s="114">
        <v>222</v>
      </c>
      <c r="I156" s="115">
        <f t="shared" si="157"/>
        <v>12654</v>
      </c>
      <c r="J156" s="114">
        <v>11236</v>
      </c>
      <c r="K156" s="115">
        <f t="shared" si="158"/>
        <v>651688</v>
      </c>
      <c r="L156" s="114">
        <v>241</v>
      </c>
      <c r="M156" s="115">
        <f t="shared" si="174"/>
        <v>668052</v>
      </c>
      <c r="N156" s="116">
        <v>0</v>
      </c>
      <c r="O156" s="115">
        <f t="shared" si="162"/>
        <v>0</v>
      </c>
      <c r="P156" s="117">
        <v>0</v>
      </c>
      <c r="Q156" s="118">
        <f t="shared" si="163"/>
        <v>0</v>
      </c>
      <c r="R156" s="116">
        <v>0</v>
      </c>
      <c r="S156" s="115">
        <f t="shared" si="164"/>
        <v>0</v>
      </c>
      <c r="T156" s="119">
        <v>2</v>
      </c>
      <c r="U156" s="115">
        <f t="shared" si="165"/>
        <v>27046</v>
      </c>
      <c r="V156" s="115">
        <v>7</v>
      </c>
      <c r="W156" s="115">
        <f t="shared" si="175"/>
        <v>130627</v>
      </c>
      <c r="X156" s="115">
        <v>10000</v>
      </c>
      <c r="Y156" s="115"/>
      <c r="Z156" s="115"/>
      <c r="AA156" s="115"/>
      <c r="AB156" s="115"/>
      <c r="AC156" s="110">
        <f t="shared" si="166"/>
        <v>2463709</v>
      </c>
      <c r="AD156" s="120">
        <v>1798323</v>
      </c>
      <c r="AE156" s="121">
        <f t="shared" si="170"/>
        <v>665386</v>
      </c>
      <c r="AF156" s="122">
        <f t="shared" si="151"/>
        <v>2463.6999999999998</v>
      </c>
      <c r="AG156" s="123">
        <f t="shared" si="171"/>
        <v>1798.3</v>
      </c>
      <c r="AH156" s="123">
        <f t="shared" si="172"/>
        <v>665.39999999999986</v>
      </c>
      <c r="AI156" s="123">
        <v>2477402</v>
      </c>
      <c r="AJ156" s="124">
        <f t="shared" si="173"/>
        <v>13693</v>
      </c>
      <c r="AK156" s="108">
        <f t="shared" si="168"/>
        <v>1627984</v>
      </c>
      <c r="AL156" s="108">
        <v>1105094</v>
      </c>
      <c r="AM156" s="37">
        <f t="shared" si="159"/>
        <v>522890</v>
      </c>
      <c r="AQ156" s="108">
        <f t="shared" si="169"/>
        <v>0</v>
      </c>
      <c r="AR156" s="108">
        <v>0</v>
      </c>
      <c r="AS156" s="108">
        <f t="shared" si="160"/>
        <v>0</v>
      </c>
    </row>
    <row r="157" spans="1:45">
      <c r="A157" s="106"/>
      <c r="B157" s="31">
        <v>6307</v>
      </c>
      <c r="C157" s="113" t="s">
        <v>138</v>
      </c>
      <c r="D157" s="114">
        <v>651</v>
      </c>
      <c r="E157" s="115">
        <f t="shared" si="155"/>
        <v>208971</v>
      </c>
      <c r="F157" s="114">
        <v>0</v>
      </c>
      <c r="G157" s="115">
        <f t="shared" si="156"/>
        <v>0</v>
      </c>
      <c r="H157" s="114">
        <v>17</v>
      </c>
      <c r="I157" s="115">
        <f t="shared" si="157"/>
        <v>969</v>
      </c>
      <c r="J157" s="114">
        <v>1900</v>
      </c>
      <c r="K157" s="115">
        <f t="shared" si="158"/>
        <v>110200</v>
      </c>
      <c r="L157" s="114">
        <v>62</v>
      </c>
      <c r="M157" s="115">
        <f t="shared" si="174"/>
        <v>171864</v>
      </c>
      <c r="N157" s="116">
        <v>0</v>
      </c>
      <c r="O157" s="115">
        <f t="shared" si="162"/>
        <v>0</v>
      </c>
      <c r="P157" s="117">
        <v>0</v>
      </c>
      <c r="Q157" s="118">
        <f t="shared" si="163"/>
        <v>0</v>
      </c>
      <c r="R157" s="116">
        <v>120</v>
      </c>
      <c r="S157" s="115">
        <f t="shared" si="164"/>
        <v>36240</v>
      </c>
      <c r="T157" s="119">
        <v>0</v>
      </c>
      <c r="U157" s="115">
        <f t="shared" si="165"/>
        <v>0</v>
      </c>
      <c r="V157" s="115">
        <v>0</v>
      </c>
      <c r="W157" s="115">
        <f t="shared" si="175"/>
        <v>0</v>
      </c>
      <c r="X157" s="115">
        <v>0</v>
      </c>
      <c r="Y157" s="115"/>
      <c r="Z157" s="115"/>
      <c r="AA157" s="115"/>
      <c r="AB157" s="115"/>
      <c r="AC157" s="110">
        <f t="shared" si="166"/>
        <v>528244</v>
      </c>
      <c r="AD157" s="120">
        <v>387487</v>
      </c>
      <c r="AE157" s="121">
        <f t="shared" si="170"/>
        <v>140757</v>
      </c>
      <c r="AF157" s="122">
        <f t="shared" si="151"/>
        <v>528.20000000000005</v>
      </c>
      <c r="AG157" s="123">
        <f t="shared" si="171"/>
        <v>387.5</v>
      </c>
      <c r="AH157" s="123">
        <f t="shared" si="172"/>
        <v>140.70000000000005</v>
      </c>
      <c r="AI157" s="123">
        <v>531724</v>
      </c>
      <c r="AJ157" s="124">
        <f t="shared" si="173"/>
        <v>3480</v>
      </c>
      <c r="AK157" s="108">
        <f t="shared" si="168"/>
        <v>320140</v>
      </c>
      <c r="AL157" s="108">
        <v>205448</v>
      </c>
      <c r="AM157" s="37">
        <f t="shared" si="159"/>
        <v>114692</v>
      </c>
      <c r="AQ157" s="108">
        <f t="shared" si="169"/>
        <v>0</v>
      </c>
      <c r="AR157" s="108">
        <v>0</v>
      </c>
      <c r="AS157" s="108">
        <f t="shared" si="160"/>
        <v>0</v>
      </c>
    </row>
    <row r="158" spans="1:45">
      <c r="A158" s="106"/>
      <c r="B158" s="31">
        <v>6308</v>
      </c>
      <c r="C158" s="113" t="s">
        <v>139</v>
      </c>
      <c r="D158" s="114">
        <v>430</v>
      </c>
      <c r="E158" s="115">
        <f t="shared" si="155"/>
        <v>138030</v>
      </c>
      <c r="F158" s="114">
        <v>0</v>
      </c>
      <c r="G158" s="115">
        <f t="shared" si="156"/>
        <v>0</v>
      </c>
      <c r="H158" s="114">
        <v>33</v>
      </c>
      <c r="I158" s="115">
        <f t="shared" si="157"/>
        <v>1881</v>
      </c>
      <c r="J158" s="114">
        <v>1347</v>
      </c>
      <c r="K158" s="115">
        <f t="shared" si="158"/>
        <v>78126</v>
      </c>
      <c r="L158" s="114">
        <v>75</v>
      </c>
      <c r="M158" s="115">
        <f t="shared" si="174"/>
        <v>207900</v>
      </c>
      <c r="N158" s="116">
        <v>0</v>
      </c>
      <c r="O158" s="115">
        <f t="shared" si="162"/>
        <v>0</v>
      </c>
      <c r="P158" s="117">
        <v>0</v>
      </c>
      <c r="Q158" s="118">
        <f t="shared" si="163"/>
        <v>0</v>
      </c>
      <c r="R158" s="116">
        <v>50</v>
      </c>
      <c r="S158" s="115">
        <f t="shared" si="164"/>
        <v>15100</v>
      </c>
      <c r="T158" s="119">
        <v>2</v>
      </c>
      <c r="U158" s="115">
        <f t="shared" si="165"/>
        <v>27046</v>
      </c>
      <c r="V158" s="115">
        <v>0</v>
      </c>
      <c r="W158" s="115">
        <f t="shared" si="175"/>
        <v>0</v>
      </c>
      <c r="X158" s="115">
        <v>0</v>
      </c>
      <c r="Y158" s="115"/>
      <c r="Z158" s="115"/>
      <c r="AA158" s="115"/>
      <c r="AB158" s="115"/>
      <c r="AC158" s="110">
        <f t="shared" si="166"/>
        <v>468083</v>
      </c>
      <c r="AD158" s="120">
        <v>383710</v>
      </c>
      <c r="AE158" s="121">
        <f t="shared" si="170"/>
        <v>84373</v>
      </c>
      <c r="AF158" s="122">
        <f t="shared" si="151"/>
        <v>468.1</v>
      </c>
      <c r="AG158" s="123">
        <f t="shared" si="171"/>
        <v>383.7</v>
      </c>
      <c r="AH158" s="123">
        <f t="shared" si="172"/>
        <v>84.400000000000034</v>
      </c>
      <c r="AI158" s="123">
        <v>521865</v>
      </c>
      <c r="AJ158" s="124">
        <f t="shared" si="173"/>
        <v>53782</v>
      </c>
      <c r="AK158" s="108">
        <f t="shared" si="168"/>
        <v>218037</v>
      </c>
      <c r="AL158" s="108">
        <v>149912</v>
      </c>
      <c r="AM158" s="37">
        <f t="shared" si="159"/>
        <v>68125</v>
      </c>
      <c r="AQ158" s="108">
        <f t="shared" si="169"/>
        <v>0</v>
      </c>
      <c r="AR158" s="108">
        <v>0</v>
      </c>
      <c r="AS158" s="108">
        <f t="shared" si="160"/>
        <v>0</v>
      </c>
    </row>
    <row r="159" spans="1:45">
      <c r="A159" s="106"/>
      <c r="B159" s="31">
        <v>6309</v>
      </c>
      <c r="C159" s="113" t="s">
        <v>140</v>
      </c>
      <c r="D159" s="114">
        <v>488</v>
      </c>
      <c r="E159" s="115">
        <f t="shared" si="155"/>
        <v>156648</v>
      </c>
      <c r="F159" s="114">
        <v>0</v>
      </c>
      <c r="G159" s="115">
        <f t="shared" si="156"/>
        <v>0</v>
      </c>
      <c r="H159" s="114">
        <v>21</v>
      </c>
      <c r="I159" s="115">
        <f t="shared" si="157"/>
        <v>1197</v>
      </c>
      <c r="J159" s="114">
        <v>1397</v>
      </c>
      <c r="K159" s="115">
        <f t="shared" si="158"/>
        <v>81026</v>
      </c>
      <c r="L159" s="114">
        <v>44</v>
      </c>
      <c r="M159" s="115">
        <f t="shared" si="174"/>
        <v>121968</v>
      </c>
      <c r="N159" s="116">
        <v>0</v>
      </c>
      <c r="O159" s="115">
        <f t="shared" si="162"/>
        <v>0</v>
      </c>
      <c r="P159" s="117">
        <v>0</v>
      </c>
      <c r="Q159" s="118">
        <f t="shared" si="163"/>
        <v>0</v>
      </c>
      <c r="R159" s="116">
        <v>50</v>
      </c>
      <c r="S159" s="115">
        <f t="shared" si="164"/>
        <v>15100</v>
      </c>
      <c r="T159" s="119">
        <v>2</v>
      </c>
      <c r="U159" s="115">
        <f t="shared" si="165"/>
        <v>27046</v>
      </c>
      <c r="V159" s="115">
        <v>0</v>
      </c>
      <c r="W159" s="115">
        <f t="shared" si="175"/>
        <v>0</v>
      </c>
      <c r="X159" s="115">
        <v>0</v>
      </c>
      <c r="Y159" s="115"/>
      <c r="Z159" s="115"/>
      <c r="AA159" s="115"/>
      <c r="AB159" s="115"/>
      <c r="AC159" s="110">
        <f t="shared" si="166"/>
        <v>402985</v>
      </c>
      <c r="AD159" s="120">
        <v>314122</v>
      </c>
      <c r="AE159" s="121">
        <f t="shared" si="170"/>
        <v>88863</v>
      </c>
      <c r="AF159" s="122">
        <f t="shared" si="151"/>
        <v>403</v>
      </c>
      <c r="AG159" s="123">
        <f t="shared" si="171"/>
        <v>314.10000000000002</v>
      </c>
      <c r="AH159" s="123">
        <f t="shared" si="172"/>
        <v>88.899999999999977</v>
      </c>
      <c r="AI159" s="123">
        <v>407117</v>
      </c>
      <c r="AJ159" s="124">
        <f t="shared" si="173"/>
        <v>4132</v>
      </c>
      <c r="AK159" s="108">
        <f t="shared" si="168"/>
        <v>238871</v>
      </c>
      <c r="AL159" s="108">
        <v>159378</v>
      </c>
      <c r="AM159" s="37">
        <f t="shared" si="159"/>
        <v>79493</v>
      </c>
      <c r="AQ159" s="108">
        <f t="shared" si="169"/>
        <v>0</v>
      </c>
      <c r="AR159" s="108">
        <v>0</v>
      </c>
      <c r="AS159" s="108">
        <f t="shared" si="160"/>
        <v>0</v>
      </c>
    </row>
    <row r="160" spans="1:45">
      <c r="A160" s="106"/>
      <c r="B160" s="31">
        <v>6310</v>
      </c>
      <c r="C160" s="113" t="s">
        <v>141</v>
      </c>
      <c r="D160" s="114">
        <v>613</v>
      </c>
      <c r="E160" s="115">
        <f t="shared" si="155"/>
        <v>196773</v>
      </c>
      <c r="F160" s="114">
        <v>0</v>
      </c>
      <c r="G160" s="115">
        <f t="shared" si="156"/>
        <v>0</v>
      </c>
      <c r="H160" s="114">
        <v>74</v>
      </c>
      <c r="I160" s="115">
        <f t="shared" si="157"/>
        <v>4218</v>
      </c>
      <c r="J160" s="114">
        <v>1693</v>
      </c>
      <c r="K160" s="115">
        <f t="shared" si="158"/>
        <v>98194</v>
      </c>
      <c r="L160" s="114">
        <v>51</v>
      </c>
      <c r="M160" s="115">
        <f t="shared" si="174"/>
        <v>141372</v>
      </c>
      <c r="N160" s="116">
        <v>0</v>
      </c>
      <c r="O160" s="115">
        <f t="shared" si="162"/>
        <v>0</v>
      </c>
      <c r="P160" s="117">
        <v>0</v>
      </c>
      <c r="Q160" s="118">
        <f t="shared" si="163"/>
        <v>0</v>
      </c>
      <c r="R160" s="116">
        <v>130</v>
      </c>
      <c r="S160" s="115">
        <f t="shared" si="164"/>
        <v>39260</v>
      </c>
      <c r="T160" s="119">
        <v>3</v>
      </c>
      <c r="U160" s="115">
        <f t="shared" si="165"/>
        <v>40569</v>
      </c>
      <c r="V160" s="115">
        <v>0</v>
      </c>
      <c r="W160" s="115">
        <f t="shared" si="175"/>
        <v>0</v>
      </c>
      <c r="X160" s="115">
        <v>0</v>
      </c>
      <c r="Y160" s="115"/>
      <c r="Z160" s="115"/>
      <c r="AA160" s="115"/>
      <c r="AB160" s="115"/>
      <c r="AC160" s="110">
        <f t="shared" si="166"/>
        <v>520386</v>
      </c>
      <c r="AD160" s="120">
        <v>359852</v>
      </c>
      <c r="AE160" s="121">
        <f t="shared" si="170"/>
        <v>160534</v>
      </c>
      <c r="AF160" s="122">
        <f t="shared" si="151"/>
        <v>520.4</v>
      </c>
      <c r="AG160" s="123">
        <f t="shared" si="171"/>
        <v>359.9</v>
      </c>
      <c r="AH160" s="123">
        <f t="shared" si="172"/>
        <v>160.5</v>
      </c>
      <c r="AI160" s="123">
        <v>528179</v>
      </c>
      <c r="AJ160" s="124">
        <f t="shared" si="173"/>
        <v>7793</v>
      </c>
      <c r="AK160" s="108">
        <f t="shared" si="168"/>
        <v>299185</v>
      </c>
      <c r="AL160" s="108">
        <v>182102</v>
      </c>
      <c r="AM160" s="37">
        <f t="shared" si="159"/>
        <v>117083</v>
      </c>
      <c r="AQ160" s="108">
        <f t="shared" si="169"/>
        <v>0</v>
      </c>
      <c r="AR160" s="108">
        <v>0</v>
      </c>
      <c r="AS160" s="108">
        <f t="shared" si="160"/>
        <v>0</v>
      </c>
    </row>
    <row r="161" spans="1:45">
      <c r="A161" s="125"/>
      <c r="B161" s="31">
        <v>6311</v>
      </c>
      <c r="C161" s="113" t="s">
        <v>142</v>
      </c>
      <c r="D161" s="114">
        <v>97</v>
      </c>
      <c r="E161" s="115">
        <f t="shared" si="155"/>
        <v>31137</v>
      </c>
      <c r="F161" s="114">
        <v>0</v>
      </c>
      <c r="G161" s="115">
        <f t="shared" si="156"/>
        <v>0</v>
      </c>
      <c r="H161" s="114">
        <v>18</v>
      </c>
      <c r="I161" s="115">
        <f t="shared" si="157"/>
        <v>1026</v>
      </c>
      <c r="J161" s="114">
        <v>332</v>
      </c>
      <c r="K161" s="115">
        <f t="shared" si="158"/>
        <v>19256</v>
      </c>
      <c r="L161" s="114">
        <v>20</v>
      </c>
      <c r="M161" s="115">
        <f t="shared" si="174"/>
        <v>55440</v>
      </c>
      <c r="N161" s="116">
        <v>0</v>
      </c>
      <c r="O161" s="115">
        <f t="shared" si="162"/>
        <v>0</v>
      </c>
      <c r="P161" s="117">
        <v>0</v>
      </c>
      <c r="Q161" s="118">
        <f t="shared" si="163"/>
        <v>0</v>
      </c>
      <c r="R161" s="116">
        <v>40</v>
      </c>
      <c r="S161" s="115">
        <f t="shared" si="164"/>
        <v>12080</v>
      </c>
      <c r="T161" s="119">
        <v>1</v>
      </c>
      <c r="U161" s="115">
        <f t="shared" si="165"/>
        <v>13523</v>
      </c>
      <c r="V161" s="115">
        <v>0</v>
      </c>
      <c r="W161" s="115">
        <f t="shared" si="175"/>
        <v>0</v>
      </c>
      <c r="X161" s="115">
        <v>0</v>
      </c>
      <c r="Y161" s="115"/>
      <c r="Z161" s="115"/>
      <c r="AA161" s="115"/>
      <c r="AB161" s="115"/>
      <c r="AC161" s="110">
        <f t="shared" si="166"/>
        <v>132462</v>
      </c>
      <c r="AD161" s="120">
        <v>92450</v>
      </c>
      <c r="AE161" s="121">
        <f t="shared" si="170"/>
        <v>40012</v>
      </c>
      <c r="AF161" s="122">
        <f t="shared" si="151"/>
        <v>132.5</v>
      </c>
      <c r="AG161" s="123">
        <f t="shared" si="171"/>
        <v>92.5</v>
      </c>
      <c r="AH161" s="123">
        <f t="shared" si="172"/>
        <v>40</v>
      </c>
      <c r="AI161" s="123">
        <v>138273</v>
      </c>
      <c r="AJ161" s="124">
        <f t="shared" si="173"/>
        <v>5811</v>
      </c>
      <c r="AK161" s="108">
        <f t="shared" si="168"/>
        <v>51419</v>
      </c>
      <c r="AL161" s="108">
        <v>34598</v>
      </c>
      <c r="AM161" s="37">
        <f t="shared" si="159"/>
        <v>16821</v>
      </c>
      <c r="AQ161" s="108">
        <f t="shared" si="169"/>
        <v>0</v>
      </c>
      <c r="AR161" s="108">
        <v>0</v>
      </c>
      <c r="AS161" s="108">
        <f t="shared" si="160"/>
        <v>0</v>
      </c>
    </row>
    <row r="162" spans="1:45">
      <c r="A162" s="125"/>
      <c r="B162" s="31">
        <v>6312</v>
      </c>
      <c r="C162" s="113" t="s">
        <v>143</v>
      </c>
      <c r="D162" s="114">
        <v>103</v>
      </c>
      <c r="E162" s="115">
        <f t="shared" si="155"/>
        <v>33063</v>
      </c>
      <c r="F162" s="114">
        <v>0</v>
      </c>
      <c r="G162" s="115">
        <f t="shared" si="156"/>
        <v>0</v>
      </c>
      <c r="H162" s="114">
        <v>13</v>
      </c>
      <c r="I162" s="115">
        <f t="shared" si="157"/>
        <v>741</v>
      </c>
      <c r="J162" s="114">
        <v>471</v>
      </c>
      <c r="K162" s="115">
        <f t="shared" si="158"/>
        <v>27318</v>
      </c>
      <c r="L162" s="114">
        <v>0</v>
      </c>
      <c r="M162" s="115">
        <f t="shared" si="174"/>
        <v>0</v>
      </c>
      <c r="N162" s="116">
        <v>0</v>
      </c>
      <c r="O162" s="115">
        <f t="shared" si="162"/>
        <v>0</v>
      </c>
      <c r="P162" s="117">
        <v>0</v>
      </c>
      <c r="Q162" s="118">
        <f t="shared" si="163"/>
        <v>0</v>
      </c>
      <c r="R162" s="116">
        <v>0</v>
      </c>
      <c r="S162" s="115">
        <f t="shared" si="164"/>
        <v>0</v>
      </c>
      <c r="T162" s="119">
        <v>0</v>
      </c>
      <c r="U162" s="115">
        <f t="shared" si="165"/>
        <v>0</v>
      </c>
      <c r="V162" s="115">
        <v>0</v>
      </c>
      <c r="W162" s="115">
        <f t="shared" si="175"/>
        <v>0</v>
      </c>
      <c r="X162" s="115">
        <v>0</v>
      </c>
      <c r="Y162" s="115"/>
      <c r="Z162" s="115"/>
      <c r="AA162" s="115"/>
      <c r="AB162" s="115"/>
      <c r="AC162" s="110">
        <f t="shared" si="166"/>
        <v>61122</v>
      </c>
      <c r="AD162" s="120">
        <v>45729</v>
      </c>
      <c r="AE162" s="121">
        <f t="shared" si="170"/>
        <v>15393</v>
      </c>
      <c r="AF162" s="122">
        <f t="shared" si="151"/>
        <v>61.1</v>
      </c>
      <c r="AG162" s="123">
        <f t="shared" si="171"/>
        <v>45.7</v>
      </c>
      <c r="AH162" s="123">
        <f t="shared" si="172"/>
        <v>15.399999999999999</v>
      </c>
      <c r="AI162" s="123">
        <v>61122</v>
      </c>
      <c r="AJ162" s="124">
        <f t="shared" si="173"/>
        <v>0</v>
      </c>
      <c r="AK162" s="108">
        <f t="shared" si="168"/>
        <v>61122</v>
      </c>
      <c r="AL162" s="108">
        <v>41646</v>
      </c>
      <c r="AM162" s="37">
        <f t="shared" si="159"/>
        <v>19476</v>
      </c>
      <c r="AQ162" s="108">
        <f t="shared" si="169"/>
        <v>0</v>
      </c>
      <c r="AR162" s="108">
        <v>0</v>
      </c>
      <c r="AS162" s="108">
        <f t="shared" si="160"/>
        <v>0</v>
      </c>
    </row>
    <row r="163" spans="1:45">
      <c r="A163" s="125">
        <f>SUM(A151:A162)</f>
        <v>0</v>
      </c>
      <c r="B163" s="31">
        <v>6398</v>
      </c>
      <c r="C163" s="113"/>
      <c r="D163" s="126">
        <f t="shared" ref="D163:AC163" si="176">SUM(D151:D162)</f>
        <v>6892</v>
      </c>
      <c r="E163" s="126">
        <f t="shared" si="176"/>
        <v>2212332</v>
      </c>
      <c r="F163" s="126">
        <f t="shared" si="176"/>
        <v>0</v>
      </c>
      <c r="G163" s="126">
        <f t="shared" si="176"/>
        <v>0</v>
      </c>
      <c r="H163" s="126">
        <f t="shared" si="176"/>
        <v>647</v>
      </c>
      <c r="I163" s="126">
        <f t="shared" si="176"/>
        <v>36879</v>
      </c>
      <c r="J163" s="126">
        <f t="shared" si="176"/>
        <v>24336</v>
      </c>
      <c r="K163" s="126">
        <f t="shared" si="176"/>
        <v>1412708</v>
      </c>
      <c r="L163" s="126">
        <f t="shared" si="176"/>
        <v>575</v>
      </c>
      <c r="M163" s="126">
        <f t="shared" si="176"/>
        <v>1593900</v>
      </c>
      <c r="N163" s="126">
        <f t="shared" si="176"/>
        <v>0</v>
      </c>
      <c r="O163" s="126">
        <f t="shared" si="176"/>
        <v>0</v>
      </c>
      <c r="P163" s="154">
        <f>P150+P151+P152+P153+P154+P155+P156+P157+P158+P159+P160+P161+P162</f>
        <v>0</v>
      </c>
      <c r="Q163" s="155">
        <f>Q150+Q151+Q152+Q153+Q154+Q155+Q156+Q157+Q158+Q159+Q160+Q161+Q162</f>
        <v>0</v>
      </c>
      <c r="R163" s="126">
        <f t="shared" si="176"/>
        <v>390</v>
      </c>
      <c r="S163" s="126">
        <f t="shared" si="176"/>
        <v>117780</v>
      </c>
      <c r="T163" s="126">
        <f t="shared" si="176"/>
        <v>15</v>
      </c>
      <c r="U163" s="126">
        <f t="shared" si="176"/>
        <v>202845</v>
      </c>
      <c r="V163" s="126">
        <f t="shared" si="176"/>
        <v>7</v>
      </c>
      <c r="W163" s="126">
        <f t="shared" si="176"/>
        <v>130627</v>
      </c>
      <c r="X163" s="126">
        <f t="shared" si="176"/>
        <v>10000</v>
      </c>
      <c r="Y163" s="126">
        <f t="shared" si="176"/>
        <v>0</v>
      </c>
      <c r="Z163" s="126">
        <f t="shared" si="176"/>
        <v>0</v>
      </c>
      <c r="AA163" s="126">
        <f t="shared" si="176"/>
        <v>0</v>
      </c>
      <c r="AB163" s="126">
        <f t="shared" si="176"/>
        <v>0</v>
      </c>
      <c r="AC163" s="126">
        <f t="shared" si="176"/>
        <v>5717071</v>
      </c>
      <c r="AD163" s="126">
        <f>AD151+AD152+AD153+AD154+AD155+AD156+AD157+AD158+AD159+AD160+AD161+AD162</f>
        <v>4229796</v>
      </c>
      <c r="AE163" s="128">
        <f>AE151+AE152+AE153+AE154+AE155+AE156+AE157+AE158+AE159+AE160+AE161+AE162</f>
        <v>1487275</v>
      </c>
      <c r="AF163" s="129">
        <f t="shared" si="151"/>
        <v>5717.1</v>
      </c>
      <c r="AG163" s="130">
        <f>AG151+AG152+AG153+AG154+AG155+AG156+AG157+AG158+AG159+AG160+AG161+AG162</f>
        <v>4229.8999999999996</v>
      </c>
      <c r="AH163" s="130">
        <f>AH151+AH152+AH153+AH154+AH155+AH156+AH157+AH158+AH159+AH160+AH161+AH162</f>
        <v>1487.3000000000002</v>
      </c>
      <c r="AI163" s="131">
        <f>SUM(AI151:AI162)</f>
        <v>5812467</v>
      </c>
      <c r="AJ163" s="132">
        <f>SUM(AJ151:AJ162)</f>
        <v>95396</v>
      </c>
      <c r="AK163" s="126">
        <f>SUM(AK151:AK162)</f>
        <v>3661919</v>
      </c>
      <c r="AL163" s="126">
        <f>SUM(AL151:AL162)</f>
        <v>2427030</v>
      </c>
      <c r="AM163" s="128">
        <f>SUM(AM151:AM162)</f>
        <v>1234889</v>
      </c>
      <c r="AQ163" s="126">
        <f>SUM(AQ151:AQ162)</f>
        <v>0</v>
      </c>
      <c r="AR163" s="126">
        <f>SUM(AR151:AR162)</f>
        <v>0</v>
      </c>
      <c r="AS163" s="126">
        <f>SUM(AS151:AS162)</f>
        <v>0</v>
      </c>
    </row>
    <row r="164" spans="1:45">
      <c r="A164" s="106"/>
      <c r="B164" s="31">
        <v>6399</v>
      </c>
      <c r="C164" s="113" t="s">
        <v>144</v>
      </c>
      <c r="D164" s="114">
        <v>0</v>
      </c>
      <c r="E164" s="115">
        <f t="shared" si="155"/>
        <v>0</v>
      </c>
      <c r="F164" s="114">
        <v>0</v>
      </c>
      <c r="G164" s="115">
        <f t="shared" si="156"/>
        <v>0</v>
      </c>
      <c r="H164" s="133">
        <v>0</v>
      </c>
      <c r="I164" s="115">
        <f t="shared" si="157"/>
        <v>0</v>
      </c>
      <c r="J164" s="114">
        <v>0</v>
      </c>
      <c r="K164" s="115">
        <f t="shared" si="158"/>
        <v>0</v>
      </c>
      <c r="L164" s="114">
        <v>0</v>
      </c>
      <c r="M164" s="115">
        <f t="shared" si="174"/>
        <v>0</v>
      </c>
      <c r="N164" s="116">
        <v>0</v>
      </c>
      <c r="O164" s="115">
        <f t="shared" ref="O164:O170" si="177">ROUND(N164*O$7,0)</f>
        <v>0</v>
      </c>
      <c r="P164" s="117">
        <f t="shared" ref="P164" si="178">N164</f>
        <v>0</v>
      </c>
      <c r="Q164" s="118">
        <f t="shared" ref="Q164:Q170" si="179">ROUND(P164*Q$7,0)</f>
        <v>0</v>
      </c>
      <c r="R164" s="116"/>
      <c r="S164" s="115">
        <f t="shared" ref="S164:S170" si="180">ROUND(R164*S$7,0)</f>
        <v>0</v>
      </c>
      <c r="T164" s="119">
        <v>0</v>
      </c>
      <c r="U164" s="115">
        <f t="shared" ref="U164:U170" si="181">ROUND(T164*U$7,0)</f>
        <v>0</v>
      </c>
      <c r="V164" s="115">
        <v>0</v>
      </c>
      <c r="W164" s="115">
        <f t="shared" si="175"/>
        <v>0</v>
      </c>
      <c r="X164" s="115">
        <v>0</v>
      </c>
      <c r="Y164" s="115"/>
      <c r="Z164" s="115"/>
      <c r="AA164" s="115"/>
      <c r="AB164" s="115"/>
      <c r="AC164" s="110">
        <f t="shared" ref="AC164:AC170" si="182">+E164+G164+I164+K164+M164+W164+X164+O164+S164+U164+Z164+AB164+Q164</f>
        <v>0</v>
      </c>
      <c r="AD164" s="120"/>
      <c r="AE164" s="121"/>
      <c r="AF164" s="122">
        <f t="shared" si="151"/>
        <v>0</v>
      </c>
      <c r="AG164" s="123"/>
      <c r="AH164" s="123">
        <f t="shared" si="167"/>
        <v>0</v>
      </c>
      <c r="AI164" s="123">
        <v>0</v>
      </c>
      <c r="AJ164" s="124">
        <v>0</v>
      </c>
      <c r="AK164" s="108">
        <f t="shared" ref="AK164:AK170" si="183">+E164+G164+I164+K164</f>
        <v>0</v>
      </c>
      <c r="AL164" s="108">
        <v>0</v>
      </c>
      <c r="AM164" s="37">
        <f t="shared" si="159"/>
        <v>0</v>
      </c>
      <c r="AQ164" s="108">
        <f t="shared" ref="AQ164:AQ170" si="184">+O164</f>
        <v>0</v>
      </c>
      <c r="AR164" s="108">
        <v>0</v>
      </c>
      <c r="AS164" s="108">
        <f t="shared" si="160"/>
        <v>0</v>
      </c>
    </row>
    <row r="165" spans="1:45">
      <c r="A165" s="106"/>
      <c r="B165" s="31">
        <v>6401</v>
      </c>
      <c r="C165" s="113" t="s">
        <v>145</v>
      </c>
      <c r="D165" s="114">
        <v>118</v>
      </c>
      <c r="E165" s="115">
        <f t="shared" si="155"/>
        <v>37878</v>
      </c>
      <c r="F165" s="114">
        <v>0</v>
      </c>
      <c r="G165" s="115">
        <f t="shared" si="156"/>
        <v>0</v>
      </c>
      <c r="H165" s="114">
        <v>0</v>
      </c>
      <c r="I165" s="115">
        <f t="shared" si="157"/>
        <v>0</v>
      </c>
      <c r="J165" s="114">
        <v>434</v>
      </c>
      <c r="K165" s="115">
        <f t="shared" si="158"/>
        <v>25172</v>
      </c>
      <c r="L165" s="114">
        <v>4</v>
      </c>
      <c r="M165" s="115">
        <f t="shared" si="174"/>
        <v>11088</v>
      </c>
      <c r="N165" s="116">
        <v>0</v>
      </c>
      <c r="O165" s="115">
        <f t="shared" si="177"/>
        <v>0</v>
      </c>
      <c r="P165" s="117">
        <v>0</v>
      </c>
      <c r="Q165" s="118">
        <f t="shared" si="179"/>
        <v>0</v>
      </c>
      <c r="R165" s="116">
        <v>0</v>
      </c>
      <c r="S165" s="115">
        <f t="shared" si="180"/>
        <v>0</v>
      </c>
      <c r="T165" s="119">
        <v>1</v>
      </c>
      <c r="U165" s="115">
        <f t="shared" si="181"/>
        <v>13523</v>
      </c>
      <c r="V165" s="115">
        <v>0</v>
      </c>
      <c r="W165" s="115">
        <f t="shared" si="175"/>
        <v>0</v>
      </c>
      <c r="X165" s="115">
        <v>0</v>
      </c>
      <c r="Y165" s="115"/>
      <c r="Z165" s="115"/>
      <c r="AA165" s="115"/>
      <c r="AB165" s="115"/>
      <c r="AC165" s="110">
        <f t="shared" si="182"/>
        <v>87661</v>
      </c>
      <c r="AD165" s="120">
        <v>70056</v>
      </c>
      <c r="AE165" s="121">
        <f t="shared" ref="AE165:AE170" si="185">AC165-AD165</f>
        <v>17605</v>
      </c>
      <c r="AF165" s="122">
        <f t="shared" si="151"/>
        <v>87.7</v>
      </c>
      <c r="AG165" s="123">
        <f t="shared" ref="AG165:AG170" si="186">ROUND(AD165/1000,1)</f>
        <v>70.099999999999994</v>
      </c>
      <c r="AH165" s="123">
        <f t="shared" ref="AH165:AH170" si="187">AF165-AG165</f>
        <v>17.600000000000009</v>
      </c>
      <c r="AI165" s="123">
        <v>89002</v>
      </c>
      <c r="AJ165" s="124">
        <f t="shared" ref="AJ165:AJ170" si="188">AI165-AC165</f>
        <v>1341</v>
      </c>
      <c r="AK165" s="108">
        <f t="shared" si="183"/>
        <v>63050</v>
      </c>
      <c r="AL165" s="108">
        <v>46950</v>
      </c>
      <c r="AM165" s="37">
        <f t="shared" si="159"/>
        <v>16100</v>
      </c>
      <c r="AQ165" s="108">
        <f t="shared" si="184"/>
        <v>0</v>
      </c>
      <c r="AR165" s="108">
        <v>0</v>
      </c>
      <c r="AS165" s="108">
        <f t="shared" si="160"/>
        <v>0</v>
      </c>
    </row>
    <row r="166" spans="1:45">
      <c r="A166" s="106"/>
      <c r="B166" s="31">
        <v>6402</v>
      </c>
      <c r="C166" s="113" t="s">
        <v>146</v>
      </c>
      <c r="D166" s="114">
        <v>16</v>
      </c>
      <c r="E166" s="115">
        <f t="shared" si="155"/>
        <v>9984</v>
      </c>
      <c r="F166" s="114">
        <v>0</v>
      </c>
      <c r="G166" s="115">
        <f t="shared" si="156"/>
        <v>0</v>
      </c>
      <c r="H166" s="114">
        <v>0</v>
      </c>
      <c r="I166" s="115">
        <f t="shared" si="157"/>
        <v>0</v>
      </c>
      <c r="J166" s="114">
        <v>104</v>
      </c>
      <c r="K166" s="115">
        <f t="shared" si="158"/>
        <v>6552</v>
      </c>
      <c r="L166" s="114">
        <v>14</v>
      </c>
      <c r="M166" s="115">
        <f t="shared" si="174"/>
        <v>38808</v>
      </c>
      <c r="N166" s="116">
        <v>0</v>
      </c>
      <c r="O166" s="115">
        <f t="shared" si="177"/>
        <v>0</v>
      </c>
      <c r="P166" s="117">
        <v>0</v>
      </c>
      <c r="Q166" s="118">
        <f t="shared" si="179"/>
        <v>0</v>
      </c>
      <c r="R166" s="116">
        <v>0</v>
      </c>
      <c r="S166" s="115">
        <f t="shared" si="180"/>
        <v>0</v>
      </c>
      <c r="T166" s="119">
        <v>0</v>
      </c>
      <c r="U166" s="115">
        <f t="shared" si="181"/>
        <v>0</v>
      </c>
      <c r="V166" s="115">
        <v>0</v>
      </c>
      <c r="W166" s="115">
        <f t="shared" si="175"/>
        <v>0</v>
      </c>
      <c r="X166" s="115">
        <v>0</v>
      </c>
      <c r="Y166" s="115"/>
      <c r="Z166" s="115"/>
      <c r="AA166" s="115"/>
      <c r="AB166" s="115"/>
      <c r="AC166" s="110">
        <f t="shared" si="182"/>
        <v>55344</v>
      </c>
      <c r="AD166" s="120">
        <v>33127</v>
      </c>
      <c r="AE166" s="121">
        <f t="shared" si="185"/>
        <v>22217</v>
      </c>
      <c r="AF166" s="122">
        <f t="shared" si="151"/>
        <v>55.3</v>
      </c>
      <c r="AG166" s="123">
        <f t="shared" si="186"/>
        <v>33.1</v>
      </c>
      <c r="AH166" s="123">
        <f t="shared" si="187"/>
        <v>22.199999999999996</v>
      </c>
      <c r="AI166" s="123">
        <v>55344</v>
      </c>
      <c r="AJ166" s="124">
        <f t="shared" si="188"/>
        <v>0</v>
      </c>
      <c r="AK166" s="108">
        <f t="shared" si="183"/>
        <v>16536</v>
      </c>
      <c r="AL166" s="108">
        <v>12257</v>
      </c>
      <c r="AM166" s="37">
        <f t="shared" si="159"/>
        <v>4279</v>
      </c>
      <c r="AQ166" s="108">
        <f t="shared" si="184"/>
        <v>0</v>
      </c>
      <c r="AR166" s="108">
        <v>0</v>
      </c>
      <c r="AS166" s="108">
        <f t="shared" si="160"/>
        <v>0</v>
      </c>
    </row>
    <row r="167" spans="1:45">
      <c r="A167" s="106"/>
      <c r="B167" s="31">
        <v>6403</v>
      </c>
      <c r="C167" s="113" t="s">
        <v>147</v>
      </c>
      <c r="D167" s="114">
        <v>10</v>
      </c>
      <c r="E167" s="115">
        <f t="shared" si="155"/>
        <v>6240</v>
      </c>
      <c r="F167" s="114">
        <v>0</v>
      </c>
      <c r="G167" s="115">
        <f t="shared" si="156"/>
        <v>0</v>
      </c>
      <c r="H167" s="114">
        <v>0</v>
      </c>
      <c r="I167" s="115">
        <f t="shared" si="157"/>
        <v>0</v>
      </c>
      <c r="J167" s="114">
        <v>16</v>
      </c>
      <c r="K167" s="115">
        <f t="shared" si="158"/>
        <v>1008</v>
      </c>
      <c r="L167" s="114">
        <v>0</v>
      </c>
      <c r="M167" s="115">
        <f t="shared" si="174"/>
        <v>0</v>
      </c>
      <c r="N167" s="116">
        <v>0</v>
      </c>
      <c r="O167" s="115">
        <f t="shared" si="177"/>
        <v>0</v>
      </c>
      <c r="P167" s="117">
        <v>0</v>
      </c>
      <c r="Q167" s="118">
        <f t="shared" si="179"/>
        <v>0</v>
      </c>
      <c r="R167" s="116">
        <v>0</v>
      </c>
      <c r="S167" s="115">
        <f t="shared" si="180"/>
        <v>0</v>
      </c>
      <c r="T167" s="119">
        <v>0</v>
      </c>
      <c r="U167" s="115">
        <f t="shared" si="181"/>
        <v>0</v>
      </c>
      <c r="V167" s="115">
        <v>0</v>
      </c>
      <c r="W167" s="115">
        <f t="shared" si="175"/>
        <v>0</v>
      </c>
      <c r="X167" s="115">
        <v>0</v>
      </c>
      <c r="Y167" s="115"/>
      <c r="Z167" s="115"/>
      <c r="AA167" s="115"/>
      <c r="AB167" s="115"/>
      <c r="AC167" s="110">
        <f t="shared" si="182"/>
        <v>7248</v>
      </c>
      <c r="AD167" s="120">
        <v>5517</v>
      </c>
      <c r="AE167" s="121">
        <f t="shared" si="185"/>
        <v>1731</v>
      </c>
      <c r="AF167" s="122">
        <f t="shared" si="151"/>
        <v>7.2</v>
      </c>
      <c r="AG167" s="123">
        <f t="shared" si="186"/>
        <v>5.5</v>
      </c>
      <c r="AH167" s="123">
        <f t="shared" si="187"/>
        <v>1.7000000000000002</v>
      </c>
      <c r="AI167" s="123">
        <v>7248</v>
      </c>
      <c r="AJ167" s="124">
        <f t="shared" si="188"/>
        <v>0</v>
      </c>
      <c r="AK167" s="108">
        <f t="shared" si="183"/>
        <v>7248</v>
      </c>
      <c r="AL167" s="108">
        <v>5341</v>
      </c>
      <c r="AM167" s="37">
        <f t="shared" si="159"/>
        <v>1907</v>
      </c>
      <c r="AQ167" s="108">
        <f t="shared" si="184"/>
        <v>0</v>
      </c>
      <c r="AR167" s="108">
        <v>0</v>
      </c>
      <c r="AS167" s="108">
        <f t="shared" si="160"/>
        <v>0</v>
      </c>
    </row>
    <row r="168" spans="1:45">
      <c r="A168" s="106"/>
      <c r="B168" s="31">
        <v>6404</v>
      </c>
      <c r="C168" s="113" t="s">
        <v>148</v>
      </c>
      <c r="D168" s="114">
        <v>2685</v>
      </c>
      <c r="E168" s="115">
        <f t="shared" si="155"/>
        <v>861885</v>
      </c>
      <c r="F168" s="114">
        <v>0</v>
      </c>
      <c r="G168" s="115">
        <f t="shared" si="156"/>
        <v>0</v>
      </c>
      <c r="H168" s="114">
        <v>113</v>
      </c>
      <c r="I168" s="115">
        <f t="shared" si="157"/>
        <v>6441</v>
      </c>
      <c r="J168" s="114">
        <v>8883</v>
      </c>
      <c r="K168" s="115">
        <f t="shared" si="158"/>
        <v>515214</v>
      </c>
      <c r="L168" s="114">
        <v>326</v>
      </c>
      <c r="M168" s="115">
        <f t="shared" si="174"/>
        <v>903672</v>
      </c>
      <c r="N168" s="116">
        <v>130</v>
      </c>
      <c r="O168" s="115">
        <f t="shared" si="177"/>
        <v>1027390</v>
      </c>
      <c r="P168" s="117">
        <v>130</v>
      </c>
      <c r="Q168" s="118">
        <f t="shared" si="179"/>
        <v>146250</v>
      </c>
      <c r="R168" s="116">
        <v>100</v>
      </c>
      <c r="S168" s="115">
        <f t="shared" si="180"/>
        <v>30200</v>
      </c>
      <c r="T168" s="119">
        <v>2</v>
      </c>
      <c r="U168" s="115">
        <f t="shared" si="181"/>
        <v>27046</v>
      </c>
      <c r="V168" s="115">
        <v>7</v>
      </c>
      <c r="W168" s="115">
        <f t="shared" si="175"/>
        <v>130627</v>
      </c>
      <c r="X168" s="115">
        <v>10000</v>
      </c>
      <c r="Y168" s="115"/>
      <c r="Z168" s="115"/>
      <c r="AA168" s="115"/>
      <c r="AB168" s="115"/>
      <c r="AC168" s="110">
        <f t="shared" si="182"/>
        <v>3658725</v>
      </c>
      <c r="AD168" s="120">
        <v>2772239</v>
      </c>
      <c r="AE168" s="121">
        <f t="shared" si="185"/>
        <v>886486</v>
      </c>
      <c r="AF168" s="122">
        <f t="shared" si="151"/>
        <v>3658.7</v>
      </c>
      <c r="AG168" s="123">
        <f t="shared" si="186"/>
        <v>2772.2</v>
      </c>
      <c r="AH168" s="123">
        <f t="shared" si="187"/>
        <v>886.5</v>
      </c>
      <c r="AI168" s="123">
        <v>3718868</v>
      </c>
      <c r="AJ168" s="124">
        <f t="shared" si="188"/>
        <v>60143</v>
      </c>
      <c r="AK168" s="108">
        <f t="shared" si="183"/>
        <v>1383540</v>
      </c>
      <c r="AL168" s="108">
        <v>907082</v>
      </c>
      <c r="AM168" s="37">
        <f t="shared" si="159"/>
        <v>476458</v>
      </c>
      <c r="AQ168" s="108">
        <f t="shared" si="184"/>
        <v>1027390</v>
      </c>
      <c r="AR168" s="108">
        <v>778830</v>
      </c>
      <c r="AS168" s="108">
        <f t="shared" si="160"/>
        <v>248560</v>
      </c>
    </row>
    <row r="169" spans="1:45">
      <c r="A169" s="106"/>
      <c r="B169" s="31">
        <v>6405</v>
      </c>
      <c r="C169" s="113" t="s">
        <v>149</v>
      </c>
      <c r="D169" s="114">
        <v>547</v>
      </c>
      <c r="E169" s="115">
        <f t="shared" si="155"/>
        <v>175587</v>
      </c>
      <c r="F169" s="114">
        <v>0</v>
      </c>
      <c r="G169" s="115">
        <f t="shared" si="156"/>
        <v>0</v>
      </c>
      <c r="H169" s="114">
        <v>9</v>
      </c>
      <c r="I169" s="115">
        <f t="shared" si="157"/>
        <v>513</v>
      </c>
      <c r="J169" s="114">
        <v>1349</v>
      </c>
      <c r="K169" s="115">
        <f t="shared" si="158"/>
        <v>78242</v>
      </c>
      <c r="L169" s="114">
        <v>22</v>
      </c>
      <c r="M169" s="115">
        <f t="shared" si="174"/>
        <v>60984</v>
      </c>
      <c r="N169" s="116">
        <v>0</v>
      </c>
      <c r="O169" s="115">
        <f t="shared" si="177"/>
        <v>0</v>
      </c>
      <c r="P169" s="117">
        <v>0</v>
      </c>
      <c r="Q169" s="118">
        <f t="shared" si="179"/>
        <v>0</v>
      </c>
      <c r="R169" s="116">
        <v>0</v>
      </c>
      <c r="S169" s="115">
        <f t="shared" si="180"/>
        <v>0</v>
      </c>
      <c r="T169" s="119">
        <v>1</v>
      </c>
      <c r="U169" s="115">
        <f t="shared" si="181"/>
        <v>13523</v>
      </c>
      <c r="V169" s="115">
        <v>0</v>
      </c>
      <c r="W169" s="115">
        <f t="shared" si="175"/>
        <v>0</v>
      </c>
      <c r="X169" s="115">
        <v>0</v>
      </c>
      <c r="Y169" s="115"/>
      <c r="Z169" s="115"/>
      <c r="AA169" s="115"/>
      <c r="AB169" s="115"/>
      <c r="AC169" s="110">
        <f t="shared" si="182"/>
        <v>328849</v>
      </c>
      <c r="AD169" s="120">
        <v>255405</v>
      </c>
      <c r="AE169" s="121">
        <f t="shared" si="185"/>
        <v>73444</v>
      </c>
      <c r="AF169" s="122">
        <f t="shared" si="151"/>
        <v>328.8</v>
      </c>
      <c r="AG169" s="123">
        <f t="shared" si="186"/>
        <v>255.4</v>
      </c>
      <c r="AH169" s="123">
        <f t="shared" si="187"/>
        <v>73.400000000000006</v>
      </c>
      <c r="AI169" s="123">
        <v>330190</v>
      </c>
      <c r="AJ169" s="124">
        <f t="shared" si="188"/>
        <v>1341</v>
      </c>
      <c r="AK169" s="108">
        <f t="shared" si="183"/>
        <v>254342</v>
      </c>
      <c r="AL169" s="108">
        <v>160560</v>
      </c>
      <c r="AM169" s="37">
        <f t="shared" si="159"/>
        <v>93782</v>
      </c>
      <c r="AQ169" s="108">
        <f t="shared" si="184"/>
        <v>0</v>
      </c>
      <c r="AR169" s="108">
        <v>0</v>
      </c>
      <c r="AS169" s="108">
        <f t="shared" si="160"/>
        <v>0</v>
      </c>
    </row>
    <row r="170" spans="1:45">
      <c r="A170" s="125"/>
      <c r="B170" s="31">
        <v>6406</v>
      </c>
      <c r="C170" s="113" t="s">
        <v>150</v>
      </c>
      <c r="D170" s="114">
        <v>76</v>
      </c>
      <c r="E170" s="115">
        <f t="shared" si="155"/>
        <v>24396</v>
      </c>
      <c r="F170" s="114">
        <v>0</v>
      </c>
      <c r="G170" s="115">
        <f t="shared" si="156"/>
        <v>0</v>
      </c>
      <c r="H170" s="114">
        <v>0</v>
      </c>
      <c r="I170" s="115">
        <f t="shared" si="157"/>
        <v>0</v>
      </c>
      <c r="J170" s="114">
        <v>294</v>
      </c>
      <c r="K170" s="115">
        <f t="shared" si="158"/>
        <v>18522</v>
      </c>
      <c r="L170" s="114">
        <v>12</v>
      </c>
      <c r="M170" s="115">
        <f t="shared" si="174"/>
        <v>33264</v>
      </c>
      <c r="N170" s="116">
        <v>0</v>
      </c>
      <c r="O170" s="115">
        <f t="shared" si="177"/>
        <v>0</v>
      </c>
      <c r="P170" s="117">
        <v>0</v>
      </c>
      <c r="Q170" s="118">
        <f t="shared" si="179"/>
        <v>0</v>
      </c>
      <c r="R170" s="116">
        <v>0</v>
      </c>
      <c r="S170" s="115">
        <f t="shared" si="180"/>
        <v>0</v>
      </c>
      <c r="T170" s="119">
        <v>2</v>
      </c>
      <c r="U170" s="115">
        <f t="shared" si="181"/>
        <v>27046</v>
      </c>
      <c r="V170" s="115">
        <v>0</v>
      </c>
      <c r="W170" s="115">
        <f t="shared" si="175"/>
        <v>0</v>
      </c>
      <c r="X170" s="115">
        <v>0</v>
      </c>
      <c r="Y170" s="115"/>
      <c r="Z170" s="115"/>
      <c r="AA170" s="115"/>
      <c r="AB170" s="115"/>
      <c r="AC170" s="110">
        <f t="shared" si="182"/>
        <v>103228</v>
      </c>
      <c r="AD170" s="120">
        <v>77181</v>
      </c>
      <c r="AE170" s="121">
        <f t="shared" si="185"/>
        <v>26047</v>
      </c>
      <c r="AF170" s="122">
        <f t="shared" si="151"/>
        <v>103.2</v>
      </c>
      <c r="AG170" s="123">
        <f t="shared" si="186"/>
        <v>77.2</v>
      </c>
      <c r="AH170" s="123">
        <f t="shared" si="187"/>
        <v>26</v>
      </c>
      <c r="AI170" s="123">
        <v>105910</v>
      </c>
      <c r="AJ170" s="124">
        <f t="shared" si="188"/>
        <v>2682</v>
      </c>
      <c r="AK170" s="108">
        <f t="shared" si="183"/>
        <v>42918</v>
      </c>
      <c r="AL170" s="108">
        <v>25208</v>
      </c>
      <c r="AM170" s="37">
        <f t="shared" si="159"/>
        <v>17710</v>
      </c>
      <c r="AQ170" s="108">
        <f t="shared" si="184"/>
        <v>0</v>
      </c>
      <c r="AR170" s="108">
        <v>0</v>
      </c>
      <c r="AS170" s="108">
        <f t="shared" si="160"/>
        <v>0</v>
      </c>
    </row>
    <row r="171" spans="1:45">
      <c r="A171" s="125">
        <f>SUM(A165:A170)</f>
        <v>0</v>
      </c>
      <c r="B171" s="31">
        <v>6498</v>
      </c>
      <c r="C171" s="113"/>
      <c r="D171" s="126">
        <f t="shared" ref="D171:AC171" si="189">SUM(D165:D170)</f>
        <v>3452</v>
      </c>
      <c r="E171" s="126">
        <f t="shared" si="189"/>
        <v>1115970</v>
      </c>
      <c r="F171" s="126">
        <f t="shared" si="189"/>
        <v>0</v>
      </c>
      <c r="G171" s="126">
        <f t="shared" si="189"/>
        <v>0</v>
      </c>
      <c r="H171" s="126">
        <f t="shared" si="189"/>
        <v>122</v>
      </c>
      <c r="I171" s="126">
        <f t="shared" si="189"/>
        <v>6954</v>
      </c>
      <c r="J171" s="126">
        <f t="shared" si="189"/>
        <v>11080</v>
      </c>
      <c r="K171" s="126">
        <f t="shared" si="189"/>
        <v>644710</v>
      </c>
      <c r="L171" s="126">
        <f t="shared" si="189"/>
        <v>378</v>
      </c>
      <c r="M171" s="126">
        <f t="shared" si="189"/>
        <v>1047816</v>
      </c>
      <c r="N171" s="126">
        <f t="shared" si="189"/>
        <v>130</v>
      </c>
      <c r="O171" s="126">
        <f t="shared" si="189"/>
        <v>1027390</v>
      </c>
      <c r="P171" s="127">
        <f t="shared" si="189"/>
        <v>130</v>
      </c>
      <c r="Q171" s="127">
        <f>Q164+Q165+Q166+Q167+Q168+Q169+Q170</f>
        <v>146250</v>
      </c>
      <c r="R171" s="126">
        <f t="shared" si="189"/>
        <v>100</v>
      </c>
      <c r="S171" s="126">
        <f t="shared" si="189"/>
        <v>30200</v>
      </c>
      <c r="T171" s="126">
        <f t="shared" si="189"/>
        <v>6</v>
      </c>
      <c r="U171" s="126">
        <f t="shared" si="189"/>
        <v>81138</v>
      </c>
      <c r="V171" s="126">
        <f t="shared" si="189"/>
        <v>7</v>
      </c>
      <c r="W171" s="126">
        <f t="shared" si="189"/>
        <v>130627</v>
      </c>
      <c r="X171" s="126">
        <f t="shared" si="189"/>
        <v>10000</v>
      </c>
      <c r="Y171" s="126">
        <f t="shared" si="189"/>
        <v>0</v>
      </c>
      <c r="Z171" s="126">
        <f t="shared" si="189"/>
        <v>0</v>
      </c>
      <c r="AA171" s="126">
        <f t="shared" si="189"/>
        <v>0</v>
      </c>
      <c r="AB171" s="126">
        <f t="shared" si="189"/>
        <v>0</v>
      </c>
      <c r="AC171" s="126">
        <f t="shared" si="189"/>
        <v>4241055</v>
      </c>
      <c r="AD171" s="126">
        <f>AD165+AD166+AD167+AD168+AD169+AD170</f>
        <v>3213525</v>
      </c>
      <c r="AE171" s="128">
        <f>AE165+AE166+AE167+AE168+AE169+AE170</f>
        <v>1027530</v>
      </c>
      <c r="AF171" s="129">
        <f t="shared" si="151"/>
        <v>4241.1000000000004</v>
      </c>
      <c r="AG171" s="130">
        <f>AG165+AG166+AG167+AG168+AG169+AG170</f>
        <v>3213.4999999999995</v>
      </c>
      <c r="AH171" s="130">
        <f>AH165+AH166+AH167+AH168+AH169+AH170</f>
        <v>1027.4000000000001</v>
      </c>
      <c r="AI171" s="131">
        <f>SUM(AI165:AI170)</f>
        <v>4306562</v>
      </c>
      <c r="AJ171" s="132">
        <f>SUM(AJ165:AJ170)</f>
        <v>65507</v>
      </c>
      <c r="AK171" s="126">
        <f>SUM(AK165:AK170)</f>
        <v>1767634</v>
      </c>
      <c r="AL171" s="126">
        <f>SUM(AL165:AL170)</f>
        <v>1157398</v>
      </c>
      <c r="AM171" s="128">
        <f>SUM(AM165:AM170)</f>
        <v>610236</v>
      </c>
      <c r="AQ171" s="126">
        <f>SUM(AQ165:AQ170)</f>
        <v>1027390</v>
      </c>
      <c r="AR171" s="126">
        <f>SUM(AR165:AR170)</f>
        <v>778830</v>
      </c>
      <c r="AS171" s="126">
        <f>SUM(AS165:AS170)</f>
        <v>248560</v>
      </c>
    </row>
    <row r="172" spans="1:45">
      <c r="A172" s="106"/>
      <c r="B172" s="31">
        <v>6499</v>
      </c>
      <c r="C172" s="113" t="s">
        <v>151</v>
      </c>
      <c r="D172" s="114">
        <v>0</v>
      </c>
      <c r="E172" s="115">
        <f t="shared" si="155"/>
        <v>0</v>
      </c>
      <c r="F172" s="114">
        <v>0</v>
      </c>
      <c r="G172" s="115">
        <f t="shared" si="156"/>
        <v>0</v>
      </c>
      <c r="H172" s="133">
        <v>0</v>
      </c>
      <c r="I172" s="115">
        <f t="shared" si="157"/>
        <v>0</v>
      </c>
      <c r="J172" s="114">
        <v>0</v>
      </c>
      <c r="K172" s="115">
        <f t="shared" si="158"/>
        <v>0</v>
      </c>
      <c r="L172" s="114">
        <v>0</v>
      </c>
      <c r="M172" s="115">
        <f t="shared" si="174"/>
        <v>0</v>
      </c>
      <c r="N172" s="116">
        <v>0</v>
      </c>
      <c r="O172" s="115">
        <f t="shared" ref="O172:O183" si="190">ROUND(N172*O$7,0)</f>
        <v>0</v>
      </c>
      <c r="P172" s="117">
        <v>0</v>
      </c>
      <c r="Q172" s="118">
        <f t="shared" ref="Q172:Q183" si="191">ROUND(P172*Q$7,0)</f>
        <v>0</v>
      </c>
      <c r="R172" s="116"/>
      <c r="S172" s="115">
        <f t="shared" ref="S172:S183" si="192">ROUND(R172*S$7,0)</f>
        <v>0</v>
      </c>
      <c r="T172" s="119">
        <v>0</v>
      </c>
      <c r="U172" s="115">
        <f t="shared" ref="U172:U183" si="193">ROUND(T172*U$7,0)</f>
        <v>0</v>
      </c>
      <c r="V172" s="115">
        <v>0</v>
      </c>
      <c r="W172" s="115">
        <f t="shared" si="175"/>
        <v>0</v>
      </c>
      <c r="X172" s="115">
        <v>0</v>
      </c>
      <c r="Y172" s="115"/>
      <c r="Z172" s="115"/>
      <c r="AA172" s="115"/>
      <c r="AB172" s="115"/>
      <c r="AC172" s="110">
        <f t="shared" ref="AC172:AC183" si="194">+E172+G172+I172+K172+M172+W172+X172+O172+S172+U172+Z172+AB172+Q172</f>
        <v>0</v>
      </c>
      <c r="AD172" s="120"/>
      <c r="AE172" s="121"/>
      <c r="AF172" s="122">
        <f t="shared" si="151"/>
        <v>0</v>
      </c>
      <c r="AG172" s="123"/>
      <c r="AH172" s="123">
        <f t="shared" si="167"/>
        <v>0</v>
      </c>
      <c r="AI172" s="123">
        <v>0</v>
      </c>
      <c r="AJ172" s="124">
        <v>0</v>
      </c>
      <c r="AK172" s="108">
        <f t="shared" ref="AK172:AK183" si="195">+E172+G172+I172+K172</f>
        <v>0</v>
      </c>
      <c r="AL172" s="108">
        <v>0</v>
      </c>
      <c r="AM172" s="37">
        <f t="shared" si="159"/>
        <v>0</v>
      </c>
      <c r="AQ172" s="108">
        <f t="shared" ref="AQ172:AQ183" si="196">+O172</f>
        <v>0</v>
      </c>
      <c r="AR172" s="108">
        <v>0</v>
      </c>
      <c r="AS172" s="108">
        <f t="shared" si="160"/>
        <v>0</v>
      </c>
    </row>
    <row r="173" spans="1:45">
      <c r="A173" s="106"/>
      <c r="B173" s="31">
        <v>6501</v>
      </c>
      <c r="C173" s="113" t="s">
        <v>152</v>
      </c>
      <c r="D173" s="114">
        <v>166</v>
      </c>
      <c r="E173" s="115">
        <f t="shared" si="155"/>
        <v>53286</v>
      </c>
      <c r="F173" s="114">
        <v>0</v>
      </c>
      <c r="G173" s="115">
        <f t="shared" si="156"/>
        <v>0</v>
      </c>
      <c r="H173" s="114">
        <v>0</v>
      </c>
      <c r="I173" s="115">
        <f t="shared" si="157"/>
        <v>0</v>
      </c>
      <c r="J173" s="114">
        <v>506</v>
      </c>
      <c r="K173" s="115">
        <f t="shared" si="158"/>
        <v>29348</v>
      </c>
      <c r="L173" s="114">
        <v>52</v>
      </c>
      <c r="M173" s="115">
        <f t="shared" si="174"/>
        <v>144144</v>
      </c>
      <c r="N173" s="116">
        <v>0</v>
      </c>
      <c r="O173" s="115">
        <f t="shared" si="190"/>
        <v>0</v>
      </c>
      <c r="P173" s="117">
        <v>0</v>
      </c>
      <c r="Q173" s="118">
        <f t="shared" si="191"/>
        <v>0</v>
      </c>
      <c r="R173" s="116">
        <v>60</v>
      </c>
      <c r="S173" s="115">
        <f t="shared" si="192"/>
        <v>18120</v>
      </c>
      <c r="T173" s="119">
        <v>0</v>
      </c>
      <c r="U173" s="115">
        <f t="shared" si="193"/>
        <v>0</v>
      </c>
      <c r="V173" s="115">
        <v>0</v>
      </c>
      <c r="W173" s="115">
        <f t="shared" si="175"/>
        <v>0</v>
      </c>
      <c r="X173" s="115">
        <v>0</v>
      </c>
      <c r="Y173" s="115"/>
      <c r="Z173" s="115"/>
      <c r="AA173" s="115"/>
      <c r="AB173" s="115"/>
      <c r="AC173" s="110">
        <f t="shared" si="194"/>
        <v>244898</v>
      </c>
      <c r="AD173" s="120">
        <v>171357</v>
      </c>
      <c r="AE173" s="121">
        <f>AC173-AD173</f>
        <v>73541</v>
      </c>
      <c r="AF173" s="122">
        <f t="shared" si="151"/>
        <v>244.9</v>
      </c>
      <c r="AG173" s="123">
        <f t="shared" ref="AG173:AG183" si="197">ROUND(AD173/1000,1)</f>
        <v>171.4</v>
      </c>
      <c r="AH173" s="123">
        <f t="shared" ref="AH173:AH183" si="198">AF173-AG173</f>
        <v>73.5</v>
      </c>
      <c r="AI173" s="123">
        <v>248293</v>
      </c>
      <c r="AJ173" s="124">
        <f t="shared" ref="AJ173:AJ183" si="199">AI173-AC173</f>
        <v>3395</v>
      </c>
      <c r="AK173" s="108">
        <f t="shared" si="195"/>
        <v>82634</v>
      </c>
      <c r="AL173" s="108">
        <v>58218</v>
      </c>
      <c r="AM173" s="37">
        <f t="shared" si="159"/>
        <v>24416</v>
      </c>
      <c r="AQ173" s="108">
        <f t="shared" si="196"/>
        <v>0</v>
      </c>
      <c r="AR173" s="108">
        <v>0</v>
      </c>
      <c r="AS173" s="108">
        <f t="shared" si="160"/>
        <v>0</v>
      </c>
    </row>
    <row r="174" spans="1:45">
      <c r="A174" s="106"/>
      <c r="B174" s="31">
        <v>6502</v>
      </c>
      <c r="C174" s="113" t="s">
        <v>153</v>
      </c>
      <c r="D174" s="114">
        <v>206</v>
      </c>
      <c r="E174" s="115">
        <f t="shared" si="155"/>
        <v>66126</v>
      </c>
      <c r="F174" s="114">
        <v>0</v>
      </c>
      <c r="G174" s="115">
        <f t="shared" si="156"/>
        <v>0</v>
      </c>
      <c r="H174" s="114">
        <v>0</v>
      </c>
      <c r="I174" s="115">
        <f t="shared" si="157"/>
        <v>0</v>
      </c>
      <c r="J174" s="114">
        <v>762</v>
      </c>
      <c r="K174" s="115">
        <f t="shared" si="158"/>
        <v>44196</v>
      </c>
      <c r="L174" s="114">
        <v>26</v>
      </c>
      <c r="M174" s="115">
        <f t="shared" si="174"/>
        <v>72072</v>
      </c>
      <c r="N174" s="116">
        <v>12</v>
      </c>
      <c r="O174" s="115">
        <f t="shared" si="190"/>
        <v>94836</v>
      </c>
      <c r="P174" s="117">
        <v>12</v>
      </c>
      <c r="Q174" s="118">
        <f t="shared" si="191"/>
        <v>13500</v>
      </c>
      <c r="R174" s="116">
        <v>0</v>
      </c>
      <c r="S174" s="115">
        <f t="shared" si="192"/>
        <v>0</v>
      </c>
      <c r="T174" s="119">
        <v>1</v>
      </c>
      <c r="U174" s="115">
        <f t="shared" si="193"/>
        <v>13523</v>
      </c>
      <c r="V174" s="115">
        <v>0</v>
      </c>
      <c r="W174" s="115">
        <f t="shared" si="175"/>
        <v>0</v>
      </c>
      <c r="X174" s="115">
        <v>0</v>
      </c>
      <c r="Y174" s="115"/>
      <c r="Z174" s="115"/>
      <c r="AA174" s="115"/>
      <c r="AB174" s="115"/>
      <c r="AC174" s="110">
        <f t="shared" si="194"/>
        <v>304253</v>
      </c>
      <c r="AD174" s="120">
        <v>234244</v>
      </c>
      <c r="AE174" s="121">
        <f t="shared" ref="AE174:AE183" si="200">AC174-AD174</f>
        <v>70009</v>
      </c>
      <c r="AF174" s="122">
        <f t="shared" si="151"/>
        <v>304.3</v>
      </c>
      <c r="AG174" s="123">
        <f t="shared" si="197"/>
        <v>234.2</v>
      </c>
      <c r="AH174" s="123">
        <f t="shared" si="198"/>
        <v>70.100000000000023</v>
      </c>
      <c r="AI174" s="123">
        <v>309614</v>
      </c>
      <c r="AJ174" s="124">
        <f t="shared" si="199"/>
        <v>5361</v>
      </c>
      <c r="AK174" s="108">
        <f t="shared" si="195"/>
        <v>110322</v>
      </c>
      <c r="AL174" s="108">
        <v>74878</v>
      </c>
      <c r="AM174" s="37">
        <f t="shared" si="159"/>
        <v>35444</v>
      </c>
      <c r="AQ174" s="108">
        <f t="shared" si="196"/>
        <v>94836</v>
      </c>
      <c r="AR174" s="108">
        <v>71892</v>
      </c>
      <c r="AS174" s="108">
        <f t="shared" si="160"/>
        <v>22944</v>
      </c>
    </row>
    <row r="175" spans="1:45">
      <c r="A175" s="106"/>
      <c r="B175" s="31">
        <v>6503</v>
      </c>
      <c r="C175" s="113" t="s">
        <v>154</v>
      </c>
      <c r="D175" s="114">
        <v>389</v>
      </c>
      <c r="E175" s="115">
        <f t="shared" si="155"/>
        <v>124869</v>
      </c>
      <c r="F175" s="114">
        <v>0</v>
      </c>
      <c r="G175" s="115">
        <f t="shared" si="156"/>
        <v>0</v>
      </c>
      <c r="H175" s="114">
        <v>12</v>
      </c>
      <c r="I175" s="115">
        <f t="shared" si="157"/>
        <v>684</v>
      </c>
      <c r="J175" s="114">
        <v>1017</v>
      </c>
      <c r="K175" s="115">
        <f t="shared" si="158"/>
        <v>58986</v>
      </c>
      <c r="L175" s="114">
        <v>46</v>
      </c>
      <c r="M175" s="115">
        <f t="shared" si="174"/>
        <v>127512</v>
      </c>
      <c r="N175" s="116">
        <v>0</v>
      </c>
      <c r="O175" s="115">
        <f t="shared" si="190"/>
        <v>0</v>
      </c>
      <c r="P175" s="117">
        <v>0</v>
      </c>
      <c r="Q175" s="118">
        <f t="shared" si="191"/>
        <v>0</v>
      </c>
      <c r="R175" s="116">
        <v>0</v>
      </c>
      <c r="S175" s="115">
        <f t="shared" si="192"/>
        <v>0</v>
      </c>
      <c r="T175" s="119">
        <v>0</v>
      </c>
      <c r="U175" s="115">
        <f t="shared" si="193"/>
        <v>0</v>
      </c>
      <c r="V175" s="115">
        <v>0</v>
      </c>
      <c r="W175" s="115">
        <f t="shared" si="175"/>
        <v>0</v>
      </c>
      <c r="X175" s="115">
        <v>0</v>
      </c>
      <c r="Y175" s="115"/>
      <c r="Z175" s="115"/>
      <c r="AA175" s="115"/>
      <c r="AB175" s="115"/>
      <c r="AC175" s="110">
        <f t="shared" si="194"/>
        <v>312051</v>
      </c>
      <c r="AD175" s="120">
        <v>245894</v>
      </c>
      <c r="AE175" s="121">
        <f t="shared" si="200"/>
        <v>66157</v>
      </c>
      <c r="AF175" s="122">
        <f t="shared" si="151"/>
        <v>312.10000000000002</v>
      </c>
      <c r="AG175" s="123">
        <f t="shared" si="197"/>
        <v>245.9</v>
      </c>
      <c r="AH175" s="123">
        <f t="shared" si="198"/>
        <v>66.200000000000017</v>
      </c>
      <c r="AI175" s="123">
        <v>312051</v>
      </c>
      <c r="AJ175" s="124">
        <f t="shared" si="199"/>
        <v>0</v>
      </c>
      <c r="AK175" s="108">
        <f t="shared" si="195"/>
        <v>184539</v>
      </c>
      <c r="AL175" s="108">
        <v>122876</v>
      </c>
      <c r="AM175" s="37">
        <f t="shared" si="159"/>
        <v>61663</v>
      </c>
      <c r="AQ175" s="108">
        <f t="shared" si="196"/>
        <v>0</v>
      </c>
      <c r="AR175" s="108">
        <v>0</v>
      </c>
      <c r="AS175" s="108">
        <f t="shared" si="160"/>
        <v>0</v>
      </c>
    </row>
    <row r="176" spans="1:45">
      <c r="A176" s="106"/>
      <c r="B176" s="31">
        <v>6504</v>
      </c>
      <c r="C176" s="113" t="s">
        <v>155</v>
      </c>
      <c r="D176" s="114">
        <v>274</v>
      </c>
      <c r="E176" s="115">
        <f t="shared" si="155"/>
        <v>87954</v>
      </c>
      <c r="F176" s="114">
        <v>0</v>
      </c>
      <c r="G176" s="115">
        <f t="shared" si="156"/>
        <v>0</v>
      </c>
      <c r="H176" s="114">
        <v>0</v>
      </c>
      <c r="I176" s="115">
        <f t="shared" si="157"/>
        <v>0</v>
      </c>
      <c r="J176" s="114">
        <v>921</v>
      </c>
      <c r="K176" s="115">
        <f t="shared" si="158"/>
        <v>53418</v>
      </c>
      <c r="L176" s="114">
        <v>18</v>
      </c>
      <c r="M176" s="115">
        <f t="shared" si="174"/>
        <v>49896</v>
      </c>
      <c r="N176" s="116">
        <v>0</v>
      </c>
      <c r="O176" s="115">
        <f t="shared" si="190"/>
        <v>0</v>
      </c>
      <c r="P176" s="117">
        <v>0</v>
      </c>
      <c r="Q176" s="118">
        <f t="shared" si="191"/>
        <v>0</v>
      </c>
      <c r="R176" s="116">
        <v>60</v>
      </c>
      <c r="S176" s="115">
        <f t="shared" si="192"/>
        <v>18120</v>
      </c>
      <c r="T176" s="119">
        <v>0</v>
      </c>
      <c r="U176" s="115">
        <f t="shared" si="193"/>
        <v>0</v>
      </c>
      <c r="V176" s="115">
        <v>0</v>
      </c>
      <c r="W176" s="115">
        <f t="shared" si="175"/>
        <v>0</v>
      </c>
      <c r="X176" s="115">
        <v>0</v>
      </c>
      <c r="Y176" s="115"/>
      <c r="Z176" s="115"/>
      <c r="AA176" s="115"/>
      <c r="AB176" s="115"/>
      <c r="AC176" s="110">
        <f t="shared" si="194"/>
        <v>209388</v>
      </c>
      <c r="AD176" s="120">
        <v>140750</v>
      </c>
      <c r="AE176" s="121">
        <f t="shared" si="200"/>
        <v>68638</v>
      </c>
      <c r="AF176" s="122">
        <f t="shared" si="151"/>
        <v>209.4</v>
      </c>
      <c r="AG176" s="123">
        <f t="shared" si="197"/>
        <v>140.80000000000001</v>
      </c>
      <c r="AH176" s="123">
        <f t="shared" si="198"/>
        <v>68.599999999999994</v>
      </c>
      <c r="AI176" s="123">
        <v>191268</v>
      </c>
      <c r="AJ176" s="124">
        <f t="shared" si="199"/>
        <v>-18120</v>
      </c>
      <c r="AK176" s="108">
        <f t="shared" si="195"/>
        <v>141372</v>
      </c>
      <c r="AL176" s="108">
        <v>89162</v>
      </c>
      <c r="AM176" s="37">
        <f t="shared" si="159"/>
        <v>52210</v>
      </c>
      <c r="AQ176" s="108">
        <f t="shared" si="196"/>
        <v>0</v>
      </c>
      <c r="AR176" s="108">
        <v>0</v>
      </c>
      <c r="AS176" s="108">
        <f t="shared" si="160"/>
        <v>0</v>
      </c>
    </row>
    <row r="177" spans="1:45">
      <c r="A177" s="106"/>
      <c r="B177" s="31">
        <v>6505</v>
      </c>
      <c r="C177" s="113" t="s">
        <v>156</v>
      </c>
      <c r="D177" s="114">
        <v>142</v>
      </c>
      <c r="E177" s="115">
        <f t="shared" si="155"/>
        <v>45582</v>
      </c>
      <c r="F177" s="114">
        <v>0</v>
      </c>
      <c r="G177" s="115">
        <f t="shared" si="156"/>
        <v>0</v>
      </c>
      <c r="H177" s="114">
        <v>0</v>
      </c>
      <c r="I177" s="115">
        <f t="shared" si="157"/>
        <v>0</v>
      </c>
      <c r="J177" s="114">
        <v>427</v>
      </c>
      <c r="K177" s="115">
        <f t="shared" si="158"/>
        <v>24766</v>
      </c>
      <c r="L177" s="114">
        <v>19</v>
      </c>
      <c r="M177" s="115">
        <f t="shared" si="174"/>
        <v>52668</v>
      </c>
      <c r="N177" s="116">
        <v>0</v>
      </c>
      <c r="O177" s="115">
        <f t="shared" si="190"/>
        <v>0</v>
      </c>
      <c r="P177" s="117">
        <v>0</v>
      </c>
      <c r="Q177" s="118">
        <f t="shared" si="191"/>
        <v>0</v>
      </c>
      <c r="R177" s="116">
        <v>25</v>
      </c>
      <c r="S177" s="115">
        <f t="shared" si="192"/>
        <v>7550</v>
      </c>
      <c r="T177" s="119">
        <v>1</v>
      </c>
      <c r="U177" s="115">
        <f t="shared" si="193"/>
        <v>13523</v>
      </c>
      <c r="V177" s="115">
        <v>0</v>
      </c>
      <c r="W177" s="115">
        <f t="shared" si="175"/>
        <v>0</v>
      </c>
      <c r="X177" s="115">
        <v>0</v>
      </c>
      <c r="Y177" s="115"/>
      <c r="Z177" s="115"/>
      <c r="AA177" s="115"/>
      <c r="AB177" s="115"/>
      <c r="AC177" s="110">
        <f t="shared" si="194"/>
        <v>144089</v>
      </c>
      <c r="AD177" s="120">
        <v>103593</v>
      </c>
      <c r="AE177" s="121">
        <f t="shared" si="200"/>
        <v>40496</v>
      </c>
      <c r="AF177" s="122">
        <f t="shared" si="151"/>
        <v>144.1</v>
      </c>
      <c r="AG177" s="123">
        <f t="shared" si="197"/>
        <v>103.6</v>
      </c>
      <c r="AH177" s="123">
        <f t="shared" si="198"/>
        <v>40.5</v>
      </c>
      <c r="AI177" s="123">
        <v>146155</v>
      </c>
      <c r="AJ177" s="124">
        <f t="shared" si="199"/>
        <v>2066</v>
      </c>
      <c r="AK177" s="108">
        <f t="shared" si="195"/>
        <v>70348</v>
      </c>
      <c r="AL177" s="108">
        <v>48710</v>
      </c>
      <c r="AM177" s="37">
        <f t="shared" si="159"/>
        <v>21638</v>
      </c>
      <c r="AQ177" s="108">
        <f t="shared" si="196"/>
        <v>0</v>
      </c>
      <c r="AR177" s="108">
        <v>0</v>
      </c>
      <c r="AS177" s="108">
        <f t="shared" si="160"/>
        <v>0</v>
      </c>
    </row>
    <row r="178" spans="1:45">
      <c r="A178" s="106"/>
      <c r="B178" s="31">
        <v>6506</v>
      </c>
      <c r="C178" s="113" t="s">
        <v>157</v>
      </c>
      <c r="D178" s="114">
        <v>376</v>
      </c>
      <c r="E178" s="115">
        <f t="shared" si="155"/>
        <v>120696</v>
      </c>
      <c r="F178" s="114">
        <v>0</v>
      </c>
      <c r="G178" s="115">
        <f t="shared" si="156"/>
        <v>0</v>
      </c>
      <c r="H178" s="114">
        <v>11</v>
      </c>
      <c r="I178" s="115">
        <f t="shared" si="157"/>
        <v>627</v>
      </c>
      <c r="J178" s="114">
        <v>1152</v>
      </c>
      <c r="K178" s="115">
        <f t="shared" si="158"/>
        <v>66816</v>
      </c>
      <c r="L178" s="114">
        <v>37</v>
      </c>
      <c r="M178" s="115">
        <f t="shared" si="174"/>
        <v>102564</v>
      </c>
      <c r="N178" s="116">
        <v>75</v>
      </c>
      <c r="O178" s="115">
        <f t="shared" si="190"/>
        <v>592725</v>
      </c>
      <c r="P178" s="117">
        <v>75</v>
      </c>
      <c r="Q178" s="118">
        <f t="shared" si="191"/>
        <v>84375</v>
      </c>
      <c r="R178" s="116">
        <v>60</v>
      </c>
      <c r="S178" s="115">
        <f t="shared" si="192"/>
        <v>18120</v>
      </c>
      <c r="T178" s="119">
        <v>0</v>
      </c>
      <c r="U178" s="115">
        <f t="shared" si="193"/>
        <v>0</v>
      </c>
      <c r="V178" s="115">
        <v>0</v>
      </c>
      <c r="W178" s="115">
        <f t="shared" si="175"/>
        <v>0</v>
      </c>
      <c r="X178" s="115">
        <v>0</v>
      </c>
      <c r="Y178" s="115"/>
      <c r="Z178" s="115"/>
      <c r="AA178" s="115"/>
      <c r="AB178" s="115"/>
      <c r="AC178" s="110">
        <f t="shared" si="194"/>
        <v>985923</v>
      </c>
      <c r="AD178" s="120">
        <v>773847</v>
      </c>
      <c r="AE178" s="121">
        <f t="shared" si="200"/>
        <v>212076</v>
      </c>
      <c r="AF178" s="122">
        <f t="shared" si="151"/>
        <v>985.9</v>
      </c>
      <c r="AG178" s="123">
        <f t="shared" si="197"/>
        <v>773.8</v>
      </c>
      <c r="AH178" s="123">
        <f t="shared" si="198"/>
        <v>212.10000000000002</v>
      </c>
      <c r="AI178" s="123">
        <v>1012788</v>
      </c>
      <c r="AJ178" s="124">
        <f t="shared" si="199"/>
        <v>26865</v>
      </c>
      <c r="AK178" s="108">
        <f t="shared" si="195"/>
        <v>188139</v>
      </c>
      <c r="AL178" s="108">
        <v>130040</v>
      </c>
      <c r="AM178" s="37">
        <f t="shared" si="159"/>
        <v>58099</v>
      </c>
      <c r="AQ178" s="108">
        <f t="shared" si="196"/>
        <v>592725</v>
      </c>
      <c r="AR178" s="108">
        <v>449325</v>
      </c>
      <c r="AS178" s="108">
        <f t="shared" si="160"/>
        <v>143400</v>
      </c>
    </row>
    <row r="179" spans="1:45">
      <c r="A179" s="106"/>
      <c r="B179" s="31">
        <v>6507</v>
      </c>
      <c r="C179" s="113" t="s">
        <v>158</v>
      </c>
      <c r="D179" s="114">
        <v>134</v>
      </c>
      <c r="E179" s="115">
        <f t="shared" si="155"/>
        <v>43014</v>
      </c>
      <c r="F179" s="114">
        <v>0</v>
      </c>
      <c r="G179" s="115">
        <f t="shared" si="156"/>
        <v>0</v>
      </c>
      <c r="H179" s="114">
        <v>0</v>
      </c>
      <c r="I179" s="115">
        <f t="shared" si="157"/>
        <v>0</v>
      </c>
      <c r="J179" s="114">
        <v>406</v>
      </c>
      <c r="K179" s="115">
        <f t="shared" si="158"/>
        <v>23548</v>
      </c>
      <c r="L179" s="114">
        <v>0</v>
      </c>
      <c r="M179" s="115">
        <f t="shared" si="174"/>
        <v>0</v>
      </c>
      <c r="N179" s="116">
        <v>0</v>
      </c>
      <c r="O179" s="115">
        <f t="shared" si="190"/>
        <v>0</v>
      </c>
      <c r="P179" s="117">
        <v>0</v>
      </c>
      <c r="Q179" s="118">
        <f t="shared" si="191"/>
        <v>0</v>
      </c>
      <c r="R179" s="116">
        <v>0</v>
      </c>
      <c r="S179" s="115">
        <f t="shared" si="192"/>
        <v>0</v>
      </c>
      <c r="T179" s="119">
        <v>0</v>
      </c>
      <c r="U179" s="115">
        <f t="shared" si="193"/>
        <v>0</v>
      </c>
      <c r="V179" s="115">
        <v>0</v>
      </c>
      <c r="W179" s="115">
        <f t="shared" si="175"/>
        <v>0</v>
      </c>
      <c r="X179" s="115">
        <v>0</v>
      </c>
      <c r="Y179" s="115"/>
      <c r="Z179" s="115"/>
      <c r="AA179" s="115"/>
      <c r="AB179" s="115"/>
      <c r="AC179" s="110">
        <f t="shared" si="194"/>
        <v>66562</v>
      </c>
      <c r="AD179" s="120">
        <v>48996</v>
      </c>
      <c r="AE179" s="121">
        <f t="shared" si="200"/>
        <v>17566</v>
      </c>
      <c r="AF179" s="122">
        <f t="shared" si="151"/>
        <v>66.599999999999994</v>
      </c>
      <c r="AG179" s="123">
        <f t="shared" si="197"/>
        <v>49</v>
      </c>
      <c r="AH179" s="123">
        <f t="shared" si="198"/>
        <v>17.599999999999994</v>
      </c>
      <c r="AI179" s="123">
        <v>66562</v>
      </c>
      <c r="AJ179" s="124">
        <f t="shared" si="199"/>
        <v>0</v>
      </c>
      <c r="AK179" s="108">
        <f t="shared" si="195"/>
        <v>66562</v>
      </c>
      <c r="AL179" s="108">
        <v>47086</v>
      </c>
      <c r="AM179" s="37">
        <f t="shared" si="159"/>
        <v>19476</v>
      </c>
      <c r="AQ179" s="108">
        <f t="shared" si="196"/>
        <v>0</v>
      </c>
      <c r="AR179" s="108">
        <v>0</v>
      </c>
      <c r="AS179" s="108">
        <f t="shared" si="160"/>
        <v>0</v>
      </c>
    </row>
    <row r="180" spans="1:45">
      <c r="A180" s="106"/>
      <c r="B180" s="31">
        <v>6508</v>
      </c>
      <c r="C180" s="113" t="s">
        <v>159</v>
      </c>
      <c r="D180" s="114">
        <v>3302</v>
      </c>
      <c r="E180" s="115">
        <f t="shared" si="155"/>
        <v>1059942</v>
      </c>
      <c r="F180" s="114">
        <v>12</v>
      </c>
      <c r="G180" s="115">
        <f t="shared" si="156"/>
        <v>3984</v>
      </c>
      <c r="H180" s="114">
        <v>227</v>
      </c>
      <c r="I180" s="115">
        <f t="shared" si="157"/>
        <v>12939</v>
      </c>
      <c r="J180" s="114">
        <v>13734</v>
      </c>
      <c r="K180" s="115">
        <f t="shared" si="158"/>
        <v>796572</v>
      </c>
      <c r="L180" s="114">
        <v>324</v>
      </c>
      <c r="M180" s="115">
        <f t="shared" si="174"/>
        <v>898128</v>
      </c>
      <c r="N180" s="116">
        <v>620</v>
      </c>
      <c r="O180" s="115">
        <f t="shared" si="190"/>
        <v>4899860</v>
      </c>
      <c r="P180" s="117">
        <v>620</v>
      </c>
      <c r="Q180" s="118">
        <f t="shared" si="191"/>
        <v>697500</v>
      </c>
      <c r="R180" s="116">
        <v>1330</v>
      </c>
      <c r="S180" s="115">
        <f t="shared" si="192"/>
        <v>401660</v>
      </c>
      <c r="T180" s="119">
        <v>0</v>
      </c>
      <c r="U180" s="115">
        <f t="shared" si="193"/>
        <v>0</v>
      </c>
      <c r="V180" s="115">
        <v>9</v>
      </c>
      <c r="W180" s="115">
        <f t="shared" si="175"/>
        <v>167949</v>
      </c>
      <c r="X180" s="115">
        <v>10000</v>
      </c>
      <c r="Y180" s="115"/>
      <c r="Z180" s="115"/>
      <c r="AA180" s="115"/>
      <c r="AB180" s="115"/>
      <c r="AC180" s="110">
        <f t="shared" si="194"/>
        <v>8948534</v>
      </c>
      <c r="AD180" s="120">
        <v>7236537</v>
      </c>
      <c r="AE180" s="121">
        <f t="shared" si="200"/>
        <v>1711997</v>
      </c>
      <c r="AF180" s="122">
        <f t="shared" si="151"/>
        <v>8948.5</v>
      </c>
      <c r="AG180" s="123">
        <f t="shared" si="197"/>
        <v>7236.5</v>
      </c>
      <c r="AH180" s="123">
        <f t="shared" si="198"/>
        <v>1712</v>
      </c>
      <c r="AI180" s="123">
        <v>9208961</v>
      </c>
      <c r="AJ180" s="124">
        <f t="shared" si="199"/>
        <v>260427</v>
      </c>
      <c r="AK180" s="108">
        <f t="shared" si="195"/>
        <v>1873437</v>
      </c>
      <c r="AL180" s="108">
        <v>1266862</v>
      </c>
      <c r="AM180" s="37">
        <f t="shared" si="159"/>
        <v>606575</v>
      </c>
      <c r="AQ180" s="108">
        <f t="shared" si="196"/>
        <v>4899860</v>
      </c>
      <c r="AR180" s="108">
        <v>3714420</v>
      </c>
      <c r="AS180" s="108">
        <f t="shared" si="160"/>
        <v>1185440</v>
      </c>
    </row>
    <row r="181" spans="1:45">
      <c r="A181" s="106"/>
      <c r="B181" s="31">
        <v>6509</v>
      </c>
      <c r="C181" s="113" t="s">
        <v>160</v>
      </c>
      <c r="D181" s="114">
        <v>117</v>
      </c>
      <c r="E181" s="115">
        <f t="shared" si="155"/>
        <v>37557</v>
      </c>
      <c r="F181" s="114">
        <v>15</v>
      </c>
      <c r="G181" s="115">
        <f t="shared" si="156"/>
        <v>4980</v>
      </c>
      <c r="H181" s="114">
        <v>13</v>
      </c>
      <c r="I181" s="115">
        <f t="shared" si="157"/>
        <v>741</v>
      </c>
      <c r="J181" s="114">
        <v>486</v>
      </c>
      <c r="K181" s="115">
        <f t="shared" si="158"/>
        <v>28188</v>
      </c>
      <c r="L181" s="114">
        <v>0</v>
      </c>
      <c r="M181" s="115">
        <f t="shared" si="174"/>
        <v>0</v>
      </c>
      <c r="N181" s="116">
        <v>0</v>
      </c>
      <c r="O181" s="115">
        <f t="shared" si="190"/>
        <v>0</v>
      </c>
      <c r="P181" s="117">
        <v>0</v>
      </c>
      <c r="Q181" s="118">
        <f t="shared" si="191"/>
        <v>0</v>
      </c>
      <c r="R181" s="116">
        <v>0</v>
      </c>
      <c r="S181" s="115">
        <f t="shared" si="192"/>
        <v>0</v>
      </c>
      <c r="T181" s="119">
        <v>0</v>
      </c>
      <c r="U181" s="115">
        <f t="shared" si="193"/>
        <v>0</v>
      </c>
      <c r="V181" s="115">
        <v>0</v>
      </c>
      <c r="W181" s="115">
        <f t="shared" si="175"/>
        <v>0</v>
      </c>
      <c r="X181" s="115">
        <v>0</v>
      </c>
      <c r="Y181" s="115"/>
      <c r="Z181" s="115"/>
      <c r="AA181" s="115"/>
      <c r="AB181" s="115"/>
      <c r="AC181" s="110">
        <f t="shared" si="194"/>
        <v>71466</v>
      </c>
      <c r="AD181" s="120">
        <v>54352</v>
      </c>
      <c r="AE181" s="121">
        <f t="shared" si="200"/>
        <v>17114</v>
      </c>
      <c r="AF181" s="122">
        <f t="shared" si="151"/>
        <v>71.5</v>
      </c>
      <c r="AG181" s="123">
        <f t="shared" si="197"/>
        <v>54.4</v>
      </c>
      <c r="AH181" s="123">
        <f t="shared" si="198"/>
        <v>17.100000000000001</v>
      </c>
      <c r="AI181" s="123">
        <v>71466</v>
      </c>
      <c r="AJ181" s="124">
        <f t="shared" si="199"/>
        <v>0</v>
      </c>
      <c r="AK181" s="108">
        <f t="shared" si="195"/>
        <v>71466</v>
      </c>
      <c r="AL181" s="108">
        <v>46910</v>
      </c>
      <c r="AM181" s="37">
        <f t="shared" si="159"/>
        <v>24556</v>
      </c>
      <c r="AQ181" s="108">
        <f t="shared" si="196"/>
        <v>0</v>
      </c>
      <c r="AR181" s="108">
        <v>0</v>
      </c>
      <c r="AS181" s="108">
        <f t="shared" si="160"/>
        <v>0</v>
      </c>
    </row>
    <row r="182" spans="1:45">
      <c r="A182" s="106"/>
      <c r="B182" s="31">
        <v>6510</v>
      </c>
      <c r="C182" s="113" t="s">
        <v>370</v>
      </c>
      <c r="D182" s="114">
        <v>726</v>
      </c>
      <c r="E182" s="115">
        <f t="shared" si="155"/>
        <v>233046</v>
      </c>
      <c r="F182" s="114">
        <v>0</v>
      </c>
      <c r="G182" s="115">
        <f t="shared" si="156"/>
        <v>0</v>
      </c>
      <c r="H182" s="114">
        <v>0</v>
      </c>
      <c r="I182" s="115">
        <f t="shared" si="157"/>
        <v>0</v>
      </c>
      <c r="J182" s="114">
        <v>2349</v>
      </c>
      <c r="K182" s="115">
        <f t="shared" si="158"/>
        <v>136242</v>
      </c>
      <c r="L182" s="114">
        <v>60</v>
      </c>
      <c r="M182" s="115">
        <f t="shared" si="174"/>
        <v>166320</v>
      </c>
      <c r="N182" s="116">
        <v>80</v>
      </c>
      <c r="O182" s="115">
        <f t="shared" si="190"/>
        <v>632240</v>
      </c>
      <c r="P182" s="117">
        <v>80</v>
      </c>
      <c r="Q182" s="118">
        <f t="shared" si="191"/>
        <v>90000</v>
      </c>
      <c r="R182" s="116">
        <v>0</v>
      </c>
      <c r="S182" s="115">
        <f t="shared" si="192"/>
        <v>0</v>
      </c>
      <c r="T182" s="119">
        <v>3</v>
      </c>
      <c r="U182" s="115">
        <f t="shared" si="193"/>
        <v>40569</v>
      </c>
      <c r="V182" s="115">
        <v>0</v>
      </c>
      <c r="W182" s="115">
        <f t="shared" si="175"/>
        <v>0</v>
      </c>
      <c r="X182" s="115">
        <v>0</v>
      </c>
      <c r="Y182" s="115"/>
      <c r="Z182" s="115"/>
      <c r="AA182" s="115"/>
      <c r="AB182" s="115"/>
      <c r="AC182" s="110">
        <f t="shared" si="194"/>
        <v>1298417</v>
      </c>
      <c r="AD182" s="120">
        <v>1033097</v>
      </c>
      <c r="AE182" s="121">
        <f t="shared" si="200"/>
        <v>265320</v>
      </c>
      <c r="AF182" s="122">
        <f t="shared" si="151"/>
        <v>1298.4000000000001</v>
      </c>
      <c r="AG182" s="123">
        <f t="shared" si="197"/>
        <v>1033.0999999999999</v>
      </c>
      <c r="AH182" s="123">
        <f t="shared" si="198"/>
        <v>265.30000000000018</v>
      </c>
      <c r="AI182" s="123">
        <v>1329240</v>
      </c>
      <c r="AJ182" s="124">
        <f t="shared" si="199"/>
        <v>30823</v>
      </c>
      <c r="AK182" s="108">
        <f t="shared" si="195"/>
        <v>369288</v>
      </c>
      <c r="AL182" s="108">
        <v>250476</v>
      </c>
      <c r="AM182" s="37">
        <f t="shared" si="159"/>
        <v>118812</v>
      </c>
      <c r="AQ182" s="108">
        <f t="shared" si="196"/>
        <v>632240</v>
      </c>
      <c r="AR182" s="108">
        <v>479280</v>
      </c>
      <c r="AS182" s="108">
        <f t="shared" si="160"/>
        <v>152960</v>
      </c>
    </row>
    <row r="183" spans="1:45">
      <c r="A183" s="125"/>
      <c r="B183" s="31">
        <v>6511</v>
      </c>
      <c r="C183" s="113" t="s">
        <v>162</v>
      </c>
      <c r="D183" s="114">
        <v>406</v>
      </c>
      <c r="E183" s="115">
        <f t="shared" si="155"/>
        <v>130326</v>
      </c>
      <c r="F183" s="114">
        <v>0</v>
      </c>
      <c r="G183" s="115">
        <f t="shared" si="156"/>
        <v>0</v>
      </c>
      <c r="H183" s="114">
        <v>31</v>
      </c>
      <c r="I183" s="115">
        <f t="shared" si="157"/>
        <v>1767</v>
      </c>
      <c r="J183" s="114">
        <v>1345</v>
      </c>
      <c r="K183" s="115">
        <f t="shared" si="158"/>
        <v>78010</v>
      </c>
      <c r="L183" s="114">
        <v>66</v>
      </c>
      <c r="M183" s="115">
        <f t="shared" si="174"/>
        <v>182952</v>
      </c>
      <c r="N183" s="116">
        <v>60</v>
      </c>
      <c r="O183" s="115">
        <f t="shared" si="190"/>
        <v>474180</v>
      </c>
      <c r="P183" s="117">
        <v>60</v>
      </c>
      <c r="Q183" s="118">
        <f t="shared" si="191"/>
        <v>67500</v>
      </c>
      <c r="R183" s="116">
        <v>70</v>
      </c>
      <c r="S183" s="115">
        <f t="shared" si="192"/>
        <v>21140</v>
      </c>
      <c r="T183" s="119">
        <v>0</v>
      </c>
      <c r="U183" s="115">
        <f t="shared" si="193"/>
        <v>0</v>
      </c>
      <c r="V183" s="115">
        <v>0</v>
      </c>
      <c r="W183" s="115">
        <f t="shared" si="175"/>
        <v>0</v>
      </c>
      <c r="X183" s="115">
        <v>0</v>
      </c>
      <c r="Y183" s="115"/>
      <c r="Z183" s="115"/>
      <c r="AA183" s="115"/>
      <c r="AB183" s="115"/>
      <c r="AC183" s="110">
        <f t="shared" si="194"/>
        <v>955875</v>
      </c>
      <c r="AD183" s="120">
        <v>783500</v>
      </c>
      <c r="AE183" s="121">
        <f t="shared" si="200"/>
        <v>172375</v>
      </c>
      <c r="AF183" s="122">
        <f t="shared" si="151"/>
        <v>955.9</v>
      </c>
      <c r="AG183" s="123">
        <f t="shared" si="197"/>
        <v>783.5</v>
      </c>
      <c r="AH183" s="123">
        <f t="shared" si="198"/>
        <v>172.39999999999998</v>
      </c>
      <c r="AI183" s="123">
        <v>978005</v>
      </c>
      <c r="AJ183" s="124">
        <f t="shared" si="199"/>
        <v>22130</v>
      </c>
      <c r="AK183" s="108">
        <f t="shared" si="195"/>
        <v>210103</v>
      </c>
      <c r="AL183" s="108">
        <v>143394</v>
      </c>
      <c r="AM183" s="37">
        <f t="shared" si="159"/>
        <v>66709</v>
      </c>
      <c r="AQ183" s="108">
        <f t="shared" si="196"/>
        <v>474180</v>
      </c>
      <c r="AR183" s="108">
        <v>359460</v>
      </c>
      <c r="AS183" s="108">
        <f t="shared" si="160"/>
        <v>114720</v>
      </c>
    </row>
    <row r="184" spans="1:45">
      <c r="A184" s="125">
        <f>SUM(A173:A183)</f>
        <v>0</v>
      </c>
      <c r="B184" s="31">
        <v>6598</v>
      </c>
      <c r="C184" s="113"/>
      <c r="D184" s="126">
        <f t="shared" ref="D184:AC184" si="201">SUM(D173:D183)</f>
        <v>6238</v>
      </c>
      <c r="E184" s="126">
        <f t="shared" si="201"/>
        <v>2002398</v>
      </c>
      <c r="F184" s="126">
        <f t="shared" si="201"/>
        <v>27</v>
      </c>
      <c r="G184" s="126">
        <f t="shared" si="201"/>
        <v>8964</v>
      </c>
      <c r="H184" s="126">
        <f t="shared" si="201"/>
        <v>294</v>
      </c>
      <c r="I184" s="126">
        <f t="shared" si="201"/>
        <v>16758</v>
      </c>
      <c r="J184" s="126">
        <f t="shared" si="201"/>
        <v>23105</v>
      </c>
      <c r="K184" s="126">
        <f t="shared" si="201"/>
        <v>1340090</v>
      </c>
      <c r="L184" s="126">
        <f t="shared" si="201"/>
        <v>648</v>
      </c>
      <c r="M184" s="126">
        <f t="shared" si="201"/>
        <v>1796256</v>
      </c>
      <c r="N184" s="126">
        <f t="shared" si="201"/>
        <v>847</v>
      </c>
      <c r="O184" s="126">
        <f t="shared" si="201"/>
        <v>6693841</v>
      </c>
      <c r="P184" s="127">
        <f t="shared" si="201"/>
        <v>847</v>
      </c>
      <c r="Q184" s="127">
        <f>Q172+Q173+Q174+Q175+Q176+Q177+Q178+Q179+Q180+Q181+Q182+Q183</f>
        <v>952875</v>
      </c>
      <c r="R184" s="126">
        <f t="shared" si="201"/>
        <v>1605</v>
      </c>
      <c r="S184" s="126">
        <f t="shared" si="201"/>
        <v>484710</v>
      </c>
      <c r="T184" s="126">
        <f t="shared" si="201"/>
        <v>5</v>
      </c>
      <c r="U184" s="126">
        <f t="shared" si="201"/>
        <v>67615</v>
      </c>
      <c r="V184" s="126">
        <f t="shared" si="201"/>
        <v>9</v>
      </c>
      <c r="W184" s="126">
        <f t="shared" si="201"/>
        <v>167949</v>
      </c>
      <c r="X184" s="126">
        <f t="shared" si="201"/>
        <v>10000</v>
      </c>
      <c r="Y184" s="126">
        <f t="shared" si="201"/>
        <v>0</v>
      </c>
      <c r="Z184" s="126">
        <f t="shared" si="201"/>
        <v>0</v>
      </c>
      <c r="AA184" s="126">
        <f t="shared" si="201"/>
        <v>0</v>
      </c>
      <c r="AB184" s="126">
        <f t="shared" si="201"/>
        <v>0</v>
      </c>
      <c r="AC184" s="126">
        <f t="shared" si="201"/>
        <v>13541456</v>
      </c>
      <c r="AD184" s="126">
        <f>AD173+AD174+AD175+AD176+AD177+AD178+AD179+AD180+AD181+AD182+AD183</f>
        <v>10826167</v>
      </c>
      <c r="AE184" s="128">
        <f>AE173+AE174+AE175+AE176+AE177+AE178+AE179+AE180+AE181+AE182+AE183</f>
        <v>2715289</v>
      </c>
      <c r="AF184" s="129">
        <f t="shared" si="151"/>
        <v>13541.5</v>
      </c>
      <c r="AG184" s="130">
        <f>AG173+AG174+AG175+AG176+AG177+AG178+AG179+AG180+AG181+AG182+AG183</f>
        <v>10826.2</v>
      </c>
      <c r="AH184" s="130">
        <f>AH173+AH174+AH175+AH176+AH177+AH178+AH179+AH180+AH181+AH182+AH183</f>
        <v>2715.4</v>
      </c>
      <c r="AI184" s="131">
        <f>SUM(AI173:AI183)</f>
        <v>13874403</v>
      </c>
      <c r="AJ184" s="132">
        <f>SUM(AJ173:AJ183)</f>
        <v>332947</v>
      </c>
      <c r="AK184" s="126">
        <f>SUM(AK173:AK183)</f>
        <v>3368210</v>
      </c>
      <c r="AL184" s="126">
        <f>SUM(AL173:AL183)</f>
        <v>2278612</v>
      </c>
      <c r="AM184" s="128">
        <f>SUM(AM173:AM183)</f>
        <v>1089598</v>
      </c>
      <c r="AQ184" s="126">
        <f>SUM(AQ173:AQ183)</f>
        <v>6693841</v>
      </c>
      <c r="AR184" s="126">
        <f>SUM(AR173:AR183)</f>
        <v>5074377</v>
      </c>
      <c r="AS184" s="126">
        <f>SUM(AS173:AS183)</f>
        <v>1619464</v>
      </c>
    </row>
    <row r="185" spans="1:45">
      <c r="A185" s="106"/>
      <c r="B185" s="31">
        <v>6599</v>
      </c>
      <c r="C185" s="113" t="s">
        <v>163</v>
      </c>
      <c r="D185" s="114">
        <v>0</v>
      </c>
      <c r="E185" s="115">
        <f t="shared" si="155"/>
        <v>0</v>
      </c>
      <c r="F185" s="114">
        <v>0</v>
      </c>
      <c r="G185" s="115">
        <f t="shared" si="156"/>
        <v>0</v>
      </c>
      <c r="H185" s="133">
        <v>0</v>
      </c>
      <c r="I185" s="115">
        <f t="shared" si="157"/>
        <v>0</v>
      </c>
      <c r="J185" s="114">
        <v>0</v>
      </c>
      <c r="K185" s="115">
        <f t="shared" si="158"/>
        <v>0</v>
      </c>
      <c r="L185" s="114">
        <v>0</v>
      </c>
      <c r="M185" s="115">
        <f t="shared" si="174"/>
        <v>0</v>
      </c>
      <c r="N185" s="116">
        <v>0</v>
      </c>
      <c r="O185" s="115">
        <f t="shared" ref="O185:O203" si="202">ROUND(N185*O$7,0)</f>
        <v>0</v>
      </c>
      <c r="P185" s="117">
        <v>0</v>
      </c>
      <c r="Q185" s="118">
        <f t="shared" ref="Q185:Q203" si="203">ROUND(P185*Q$7,0)</f>
        <v>0</v>
      </c>
      <c r="R185" s="116"/>
      <c r="S185" s="115">
        <f t="shared" ref="S185:S203" si="204">ROUND(R185*S$7,0)</f>
        <v>0</v>
      </c>
      <c r="T185" s="119">
        <v>0</v>
      </c>
      <c r="U185" s="115">
        <f t="shared" ref="U185:U203" si="205">ROUND(T185*U$7,0)</f>
        <v>0</v>
      </c>
      <c r="V185" s="115">
        <v>0</v>
      </c>
      <c r="W185" s="115">
        <f t="shared" si="175"/>
        <v>0</v>
      </c>
      <c r="X185" s="115">
        <v>0</v>
      </c>
      <c r="Y185" s="115"/>
      <c r="Z185" s="115"/>
      <c r="AA185" s="115"/>
      <c r="AB185" s="115"/>
      <c r="AC185" s="110">
        <f t="shared" ref="AC185:AC203" si="206">+E185+G185+I185+K185+M185+W185+X185+O185+S185+U185+Z185+AB185+Q185</f>
        <v>0</v>
      </c>
      <c r="AD185" s="120"/>
      <c r="AE185" s="121"/>
      <c r="AF185" s="122">
        <f t="shared" si="151"/>
        <v>0</v>
      </c>
      <c r="AG185" s="123"/>
      <c r="AH185" s="123">
        <f t="shared" si="167"/>
        <v>0</v>
      </c>
      <c r="AI185" s="123">
        <v>0</v>
      </c>
      <c r="AJ185" s="124">
        <v>0</v>
      </c>
      <c r="AK185" s="108">
        <f t="shared" ref="AK185:AK203" si="207">+E185+G185+I185+K185</f>
        <v>0</v>
      </c>
      <c r="AL185" s="108">
        <v>0</v>
      </c>
      <c r="AM185" s="37">
        <f t="shared" si="159"/>
        <v>0</v>
      </c>
      <c r="AQ185" s="108">
        <f t="shared" ref="AQ185:AQ203" si="208">+O185</f>
        <v>0</v>
      </c>
      <c r="AR185" s="108">
        <v>0</v>
      </c>
      <c r="AS185" s="108">
        <f t="shared" si="160"/>
        <v>0</v>
      </c>
    </row>
    <row r="186" spans="1:45">
      <c r="A186" s="106"/>
      <c r="B186" s="31">
        <v>6601</v>
      </c>
      <c r="C186" s="113" t="s">
        <v>164</v>
      </c>
      <c r="D186" s="114">
        <v>1697</v>
      </c>
      <c r="E186" s="115">
        <f t="shared" si="155"/>
        <v>544737</v>
      </c>
      <c r="F186" s="114">
        <v>0</v>
      </c>
      <c r="G186" s="115">
        <f t="shared" si="156"/>
        <v>0</v>
      </c>
      <c r="H186" s="114">
        <v>211</v>
      </c>
      <c r="I186" s="115">
        <f t="shared" si="157"/>
        <v>12027</v>
      </c>
      <c r="J186" s="114">
        <v>5442</v>
      </c>
      <c r="K186" s="115">
        <f t="shared" si="158"/>
        <v>315636</v>
      </c>
      <c r="L186" s="114">
        <v>136</v>
      </c>
      <c r="M186" s="115">
        <f t="shared" si="174"/>
        <v>376992</v>
      </c>
      <c r="N186" s="116">
        <v>48</v>
      </c>
      <c r="O186" s="115">
        <f t="shared" si="202"/>
        <v>379344</v>
      </c>
      <c r="P186" s="117">
        <v>48</v>
      </c>
      <c r="Q186" s="118">
        <f t="shared" si="203"/>
        <v>54000</v>
      </c>
      <c r="R186" s="116">
        <v>175</v>
      </c>
      <c r="S186" s="115">
        <f t="shared" si="204"/>
        <v>52850</v>
      </c>
      <c r="T186" s="119">
        <v>1</v>
      </c>
      <c r="U186" s="115">
        <f t="shared" si="205"/>
        <v>13523</v>
      </c>
      <c r="V186" s="115">
        <v>0</v>
      </c>
      <c r="W186" s="115">
        <f t="shared" si="175"/>
        <v>0</v>
      </c>
      <c r="X186" s="115">
        <v>0</v>
      </c>
      <c r="Y186" s="115"/>
      <c r="Z186" s="115"/>
      <c r="AA186" s="115"/>
      <c r="AB186" s="115"/>
      <c r="AC186" s="110">
        <f t="shared" si="206"/>
        <v>1749109</v>
      </c>
      <c r="AD186" s="120">
        <v>1335008</v>
      </c>
      <c r="AE186" s="121">
        <f t="shared" ref="AE186:AE203" si="209">AC186-AD186</f>
        <v>414101</v>
      </c>
      <c r="AF186" s="122">
        <f t="shared" si="151"/>
        <v>1749.1</v>
      </c>
      <c r="AG186" s="123">
        <f t="shared" ref="AG186:AG203" si="210">ROUND(AD186/1000,1)</f>
        <v>1335</v>
      </c>
      <c r="AH186" s="123">
        <f t="shared" ref="AH186:AH203" si="211">AF186-AG186</f>
        <v>414.09999999999991</v>
      </c>
      <c r="AI186" s="123">
        <v>1773260</v>
      </c>
      <c r="AJ186" s="124">
        <f t="shared" ref="AJ186:AJ203" si="212">AI186-AC186</f>
        <v>24151</v>
      </c>
      <c r="AK186" s="108">
        <f t="shared" si="207"/>
        <v>872400</v>
      </c>
      <c r="AL186" s="108">
        <v>576702</v>
      </c>
      <c r="AM186" s="37">
        <f t="shared" si="159"/>
        <v>295698</v>
      </c>
      <c r="AQ186" s="108">
        <f t="shared" si="208"/>
        <v>379344</v>
      </c>
      <c r="AR186" s="108">
        <v>287568</v>
      </c>
      <c r="AS186" s="108">
        <f t="shared" si="160"/>
        <v>91776</v>
      </c>
    </row>
    <row r="187" spans="1:45">
      <c r="A187" s="106"/>
      <c r="B187" s="31">
        <v>6602</v>
      </c>
      <c r="C187" s="113" t="s">
        <v>165</v>
      </c>
      <c r="D187" s="114">
        <v>124</v>
      </c>
      <c r="E187" s="115">
        <f t="shared" si="155"/>
        <v>39804</v>
      </c>
      <c r="F187" s="114">
        <v>0</v>
      </c>
      <c r="G187" s="115">
        <f t="shared" si="156"/>
        <v>0</v>
      </c>
      <c r="H187" s="114">
        <v>8</v>
      </c>
      <c r="I187" s="115">
        <f t="shared" si="157"/>
        <v>456</v>
      </c>
      <c r="J187" s="114">
        <v>531</v>
      </c>
      <c r="K187" s="115">
        <f t="shared" si="158"/>
        <v>30798</v>
      </c>
      <c r="L187" s="114">
        <v>0</v>
      </c>
      <c r="M187" s="115">
        <f t="shared" si="174"/>
        <v>0</v>
      </c>
      <c r="N187" s="116">
        <v>0</v>
      </c>
      <c r="O187" s="115">
        <f t="shared" si="202"/>
        <v>0</v>
      </c>
      <c r="P187" s="117">
        <v>0</v>
      </c>
      <c r="Q187" s="118">
        <f t="shared" si="203"/>
        <v>0</v>
      </c>
      <c r="R187" s="116">
        <v>0</v>
      </c>
      <c r="S187" s="115">
        <f t="shared" si="204"/>
        <v>0</v>
      </c>
      <c r="T187" s="119">
        <v>0</v>
      </c>
      <c r="U187" s="115">
        <f t="shared" si="205"/>
        <v>0</v>
      </c>
      <c r="V187" s="115">
        <v>0</v>
      </c>
      <c r="W187" s="115">
        <f t="shared" si="175"/>
        <v>0</v>
      </c>
      <c r="X187" s="115">
        <v>0</v>
      </c>
      <c r="Y187" s="115"/>
      <c r="Z187" s="115"/>
      <c r="AA187" s="115"/>
      <c r="AB187" s="115"/>
      <c r="AC187" s="110">
        <f t="shared" si="206"/>
        <v>71058</v>
      </c>
      <c r="AD187" s="120">
        <v>50331</v>
      </c>
      <c r="AE187" s="121">
        <f t="shared" si="209"/>
        <v>20727</v>
      </c>
      <c r="AF187" s="122">
        <f t="shared" si="151"/>
        <v>71.099999999999994</v>
      </c>
      <c r="AG187" s="123">
        <f t="shared" si="210"/>
        <v>50.3</v>
      </c>
      <c r="AH187" s="123">
        <f t="shared" si="211"/>
        <v>20.799999999999997</v>
      </c>
      <c r="AI187" s="123">
        <v>71058</v>
      </c>
      <c r="AJ187" s="124">
        <f t="shared" si="212"/>
        <v>0</v>
      </c>
      <c r="AK187" s="108">
        <f t="shared" si="207"/>
        <v>71058</v>
      </c>
      <c r="AL187" s="108">
        <v>44942</v>
      </c>
      <c r="AM187" s="37">
        <f t="shared" si="159"/>
        <v>26116</v>
      </c>
      <c r="AQ187" s="108">
        <f t="shared" si="208"/>
        <v>0</v>
      </c>
      <c r="AR187" s="108">
        <v>0</v>
      </c>
      <c r="AS187" s="108">
        <f t="shared" si="160"/>
        <v>0</v>
      </c>
    </row>
    <row r="188" spans="1:45">
      <c r="A188" s="106"/>
      <c r="B188" s="31">
        <v>6603</v>
      </c>
      <c r="C188" s="113" t="s">
        <v>166</v>
      </c>
      <c r="D188" s="114">
        <v>292</v>
      </c>
      <c r="E188" s="115">
        <f t="shared" si="155"/>
        <v>93732</v>
      </c>
      <c r="F188" s="114">
        <v>0</v>
      </c>
      <c r="G188" s="115">
        <f t="shared" si="156"/>
        <v>0</v>
      </c>
      <c r="H188" s="114">
        <v>0</v>
      </c>
      <c r="I188" s="115">
        <f t="shared" si="157"/>
        <v>0</v>
      </c>
      <c r="J188" s="114">
        <v>525</v>
      </c>
      <c r="K188" s="115">
        <f t="shared" si="158"/>
        <v>30450</v>
      </c>
      <c r="L188" s="114">
        <v>28</v>
      </c>
      <c r="M188" s="115">
        <f t="shared" si="174"/>
        <v>77616</v>
      </c>
      <c r="N188" s="116">
        <v>0</v>
      </c>
      <c r="O188" s="115">
        <f t="shared" si="202"/>
        <v>0</v>
      </c>
      <c r="P188" s="117">
        <v>0</v>
      </c>
      <c r="Q188" s="118">
        <f t="shared" si="203"/>
        <v>0</v>
      </c>
      <c r="R188" s="116">
        <v>0</v>
      </c>
      <c r="S188" s="115">
        <f t="shared" si="204"/>
        <v>0</v>
      </c>
      <c r="T188" s="119">
        <v>0</v>
      </c>
      <c r="U188" s="115">
        <f t="shared" si="205"/>
        <v>0</v>
      </c>
      <c r="V188" s="115">
        <v>0</v>
      </c>
      <c r="W188" s="115">
        <f t="shared" si="175"/>
        <v>0</v>
      </c>
      <c r="X188" s="115">
        <v>0</v>
      </c>
      <c r="Y188" s="115"/>
      <c r="Z188" s="115"/>
      <c r="AA188" s="115"/>
      <c r="AB188" s="115"/>
      <c r="AC188" s="110">
        <f t="shared" si="206"/>
        <v>201798</v>
      </c>
      <c r="AD188" s="120">
        <v>157483</v>
      </c>
      <c r="AE188" s="121">
        <f t="shared" si="209"/>
        <v>44315</v>
      </c>
      <c r="AF188" s="122">
        <f t="shared" si="151"/>
        <v>201.8</v>
      </c>
      <c r="AG188" s="123">
        <f t="shared" si="210"/>
        <v>157.5</v>
      </c>
      <c r="AH188" s="123">
        <f t="shared" si="211"/>
        <v>44.300000000000011</v>
      </c>
      <c r="AI188" s="123">
        <v>201798</v>
      </c>
      <c r="AJ188" s="124">
        <f t="shared" si="212"/>
        <v>0</v>
      </c>
      <c r="AK188" s="108">
        <f t="shared" si="207"/>
        <v>124182</v>
      </c>
      <c r="AL188" s="108">
        <v>79100</v>
      </c>
      <c r="AM188" s="37">
        <f t="shared" si="159"/>
        <v>45082</v>
      </c>
      <c r="AQ188" s="108">
        <f t="shared" si="208"/>
        <v>0</v>
      </c>
      <c r="AR188" s="108">
        <v>0</v>
      </c>
      <c r="AS188" s="108">
        <f t="shared" si="160"/>
        <v>0</v>
      </c>
    </row>
    <row r="189" spans="1:45">
      <c r="A189" s="106"/>
      <c r="B189" s="31">
        <v>6604</v>
      </c>
      <c r="C189" s="113" t="s">
        <v>167</v>
      </c>
      <c r="D189" s="114">
        <v>1253</v>
      </c>
      <c r="E189" s="115">
        <f t="shared" si="155"/>
        <v>402213</v>
      </c>
      <c r="F189" s="114">
        <v>0</v>
      </c>
      <c r="G189" s="115">
        <f t="shared" si="156"/>
        <v>0</v>
      </c>
      <c r="H189" s="114">
        <v>111</v>
      </c>
      <c r="I189" s="115">
        <f t="shared" si="157"/>
        <v>6327</v>
      </c>
      <c r="J189" s="114">
        <v>4815</v>
      </c>
      <c r="K189" s="115">
        <f t="shared" si="158"/>
        <v>279270</v>
      </c>
      <c r="L189" s="114">
        <v>53</v>
      </c>
      <c r="M189" s="115">
        <f t="shared" si="174"/>
        <v>146916</v>
      </c>
      <c r="N189" s="116">
        <v>85</v>
      </c>
      <c r="O189" s="115">
        <f t="shared" si="202"/>
        <v>671755</v>
      </c>
      <c r="P189" s="117">
        <v>85</v>
      </c>
      <c r="Q189" s="118">
        <f t="shared" si="203"/>
        <v>95625</v>
      </c>
      <c r="R189" s="116">
        <v>40</v>
      </c>
      <c r="S189" s="115">
        <f t="shared" si="204"/>
        <v>12080</v>
      </c>
      <c r="T189" s="119">
        <v>2</v>
      </c>
      <c r="U189" s="115">
        <f t="shared" si="205"/>
        <v>27046</v>
      </c>
      <c r="V189" s="115">
        <v>0</v>
      </c>
      <c r="W189" s="115">
        <f t="shared" si="175"/>
        <v>0</v>
      </c>
      <c r="X189" s="115">
        <v>0</v>
      </c>
      <c r="Y189" s="115"/>
      <c r="Z189" s="115"/>
      <c r="AA189" s="115"/>
      <c r="AB189" s="115"/>
      <c r="AC189" s="110">
        <f t="shared" si="206"/>
        <v>1641232</v>
      </c>
      <c r="AD189" s="120">
        <v>1335368</v>
      </c>
      <c r="AE189" s="121">
        <f t="shared" si="209"/>
        <v>305864</v>
      </c>
      <c r="AF189" s="122">
        <f t="shared" si="151"/>
        <v>1641.2</v>
      </c>
      <c r="AG189" s="123">
        <f t="shared" si="210"/>
        <v>1335.4</v>
      </c>
      <c r="AH189" s="123">
        <f t="shared" si="211"/>
        <v>305.79999999999995</v>
      </c>
      <c r="AI189" s="123">
        <v>1676859</v>
      </c>
      <c r="AJ189" s="124">
        <f t="shared" si="212"/>
        <v>35627</v>
      </c>
      <c r="AK189" s="108">
        <f t="shared" si="207"/>
        <v>687810</v>
      </c>
      <c r="AL189" s="108">
        <v>463944</v>
      </c>
      <c r="AM189" s="37">
        <f t="shared" si="159"/>
        <v>223866</v>
      </c>
      <c r="AQ189" s="108">
        <f t="shared" si="208"/>
        <v>671755</v>
      </c>
      <c r="AR189" s="108">
        <v>497253</v>
      </c>
      <c r="AS189" s="108">
        <f t="shared" si="160"/>
        <v>174502</v>
      </c>
    </row>
    <row r="190" spans="1:45">
      <c r="A190" s="106"/>
      <c r="B190" s="31">
        <v>6605</v>
      </c>
      <c r="C190" s="113" t="s">
        <v>168</v>
      </c>
      <c r="D190" s="114">
        <v>188</v>
      </c>
      <c r="E190" s="115">
        <f t="shared" si="155"/>
        <v>60348</v>
      </c>
      <c r="F190" s="114">
        <v>0</v>
      </c>
      <c r="G190" s="115">
        <f t="shared" si="156"/>
        <v>0</v>
      </c>
      <c r="H190" s="114">
        <v>19</v>
      </c>
      <c r="I190" s="115">
        <f t="shared" si="157"/>
        <v>1083</v>
      </c>
      <c r="J190" s="114">
        <v>582</v>
      </c>
      <c r="K190" s="115">
        <f t="shared" si="158"/>
        <v>33756</v>
      </c>
      <c r="L190" s="114">
        <v>46</v>
      </c>
      <c r="M190" s="115">
        <f t="shared" si="174"/>
        <v>127512</v>
      </c>
      <c r="N190" s="116">
        <v>0</v>
      </c>
      <c r="O190" s="115">
        <f t="shared" si="202"/>
        <v>0</v>
      </c>
      <c r="P190" s="117">
        <v>0</v>
      </c>
      <c r="Q190" s="118">
        <f t="shared" si="203"/>
        <v>0</v>
      </c>
      <c r="R190" s="116">
        <v>75</v>
      </c>
      <c r="S190" s="115">
        <f t="shared" si="204"/>
        <v>22650</v>
      </c>
      <c r="T190" s="119">
        <v>0</v>
      </c>
      <c r="U190" s="115">
        <f t="shared" si="205"/>
        <v>0</v>
      </c>
      <c r="V190" s="115">
        <v>0</v>
      </c>
      <c r="W190" s="115">
        <f t="shared" si="175"/>
        <v>0</v>
      </c>
      <c r="X190" s="115">
        <v>0</v>
      </c>
      <c r="Y190" s="115"/>
      <c r="Z190" s="115"/>
      <c r="AA190" s="115"/>
      <c r="AB190" s="115"/>
      <c r="AC190" s="110">
        <f t="shared" si="206"/>
        <v>245349</v>
      </c>
      <c r="AD190" s="120">
        <v>170347</v>
      </c>
      <c r="AE190" s="121">
        <f t="shared" si="209"/>
        <v>75002</v>
      </c>
      <c r="AF190" s="122">
        <f t="shared" si="151"/>
        <v>245.3</v>
      </c>
      <c r="AG190" s="123">
        <f t="shared" si="210"/>
        <v>170.3</v>
      </c>
      <c r="AH190" s="123">
        <f t="shared" si="211"/>
        <v>75</v>
      </c>
      <c r="AI190" s="123">
        <v>247524</v>
      </c>
      <c r="AJ190" s="124">
        <f t="shared" si="212"/>
        <v>2175</v>
      </c>
      <c r="AK190" s="108">
        <f t="shared" si="207"/>
        <v>95187</v>
      </c>
      <c r="AL190" s="108">
        <v>67736</v>
      </c>
      <c r="AM190" s="37">
        <f t="shared" si="159"/>
        <v>27451</v>
      </c>
      <c r="AQ190" s="108">
        <f t="shared" si="208"/>
        <v>0</v>
      </c>
      <c r="AR190" s="108">
        <v>0</v>
      </c>
      <c r="AS190" s="108">
        <f t="shared" si="160"/>
        <v>0</v>
      </c>
    </row>
    <row r="191" spans="1:45">
      <c r="A191" s="106"/>
      <c r="B191" s="31">
        <v>6606</v>
      </c>
      <c r="C191" s="113" t="s">
        <v>169</v>
      </c>
      <c r="D191" s="114">
        <v>39</v>
      </c>
      <c r="E191" s="115">
        <f t="shared" si="155"/>
        <v>24336</v>
      </c>
      <c r="F191" s="114">
        <v>0</v>
      </c>
      <c r="G191" s="115">
        <f t="shared" si="156"/>
        <v>0</v>
      </c>
      <c r="H191" s="114">
        <v>0</v>
      </c>
      <c r="I191" s="115">
        <f t="shared" si="157"/>
        <v>0</v>
      </c>
      <c r="J191" s="114">
        <v>101</v>
      </c>
      <c r="K191" s="115">
        <f t="shared" si="158"/>
        <v>6363</v>
      </c>
      <c r="L191" s="114">
        <v>8</v>
      </c>
      <c r="M191" s="115">
        <f t="shared" si="174"/>
        <v>22176</v>
      </c>
      <c r="N191" s="116">
        <v>0</v>
      </c>
      <c r="O191" s="115">
        <f t="shared" si="202"/>
        <v>0</v>
      </c>
      <c r="P191" s="117">
        <v>0</v>
      </c>
      <c r="Q191" s="118">
        <f t="shared" si="203"/>
        <v>0</v>
      </c>
      <c r="R191" s="116">
        <v>0</v>
      </c>
      <c r="S191" s="115">
        <f t="shared" si="204"/>
        <v>0</v>
      </c>
      <c r="T191" s="119">
        <v>0</v>
      </c>
      <c r="U191" s="115">
        <f t="shared" si="205"/>
        <v>0</v>
      </c>
      <c r="V191" s="115">
        <v>0</v>
      </c>
      <c r="W191" s="115">
        <f t="shared" si="175"/>
        <v>0</v>
      </c>
      <c r="X191" s="115">
        <v>0</v>
      </c>
      <c r="Y191" s="115"/>
      <c r="Z191" s="115"/>
      <c r="AA191" s="115"/>
      <c r="AB191" s="115"/>
      <c r="AC191" s="110">
        <f t="shared" si="206"/>
        <v>52875</v>
      </c>
      <c r="AD191" s="120">
        <v>35092</v>
      </c>
      <c r="AE191" s="121">
        <f t="shared" si="209"/>
        <v>17783</v>
      </c>
      <c r="AF191" s="122">
        <f t="shared" si="151"/>
        <v>52.9</v>
      </c>
      <c r="AG191" s="123">
        <f t="shared" si="210"/>
        <v>35.1</v>
      </c>
      <c r="AH191" s="123">
        <f t="shared" si="211"/>
        <v>17.799999999999997</v>
      </c>
      <c r="AI191" s="123">
        <v>52875</v>
      </c>
      <c r="AJ191" s="124">
        <f t="shared" si="212"/>
        <v>0</v>
      </c>
      <c r="AK191" s="108">
        <f t="shared" si="207"/>
        <v>30699</v>
      </c>
      <c r="AL191" s="108">
        <v>20307</v>
      </c>
      <c r="AM191" s="37">
        <f t="shared" si="159"/>
        <v>10392</v>
      </c>
      <c r="AQ191" s="108">
        <f t="shared" si="208"/>
        <v>0</v>
      </c>
      <c r="AR191" s="108">
        <v>0</v>
      </c>
      <c r="AS191" s="108">
        <f t="shared" si="160"/>
        <v>0</v>
      </c>
    </row>
    <row r="192" spans="1:45">
      <c r="A192" s="106"/>
      <c r="B192" s="31">
        <v>6607</v>
      </c>
      <c r="C192" s="113" t="s">
        <v>371</v>
      </c>
      <c r="D192" s="114">
        <v>1101</v>
      </c>
      <c r="E192" s="115">
        <f t="shared" si="155"/>
        <v>353421</v>
      </c>
      <c r="F192" s="114">
        <v>27</v>
      </c>
      <c r="G192" s="115">
        <f t="shared" si="156"/>
        <v>8964</v>
      </c>
      <c r="H192" s="114">
        <v>39</v>
      </c>
      <c r="I192" s="115">
        <f t="shared" si="157"/>
        <v>2223</v>
      </c>
      <c r="J192" s="114">
        <v>1840</v>
      </c>
      <c r="K192" s="115">
        <f t="shared" si="158"/>
        <v>106720</v>
      </c>
      <c r="L192" s="114">
        <v>87</v>
      </c>
      <c r="M192" s="115">
        <f t="shared" si="174"/>
        <v>241164</v>
      </c>
      <c r="N192" s="116">
        <v>0</v>
      </c>
      <c r="O192" s="115">
        <f t="shared" si="202"/>
        <v>0</v>
      </c>
      <c r="P192" s="117">
        <v>0</v>
      </c>
      <c r="Q192" s="118">
        <f t="shared" si="203"/>
        <v>0</v>
      </c>
      <c r="R192" s="116">
        <v>150</v>
      </c>
      <c r="S192" s="115">
        <f t="shared" si="204"/>
        <v>45300</v>
      </c>
      <c r="T192" s="119">
        <v>0</v>
      </c>
      <c r="U192" s="115">
        <f t="shared" si="205"/>
        <v>0</v>
      </c>
      <c r="V192" s="115">
        <v>0</v>
      </c>
      <c r="W192" s="115">
        <f t="shared" si="175"/>
        <v>0</v>
      </c>
      <c r="X192" s="115">
        <v>0</v>
      </c>
      <c r="Y192" s="115"/>
      <c r="Z192" s="115"/>
      <c r="AA192" s="115"/>
      <c r="AB192" s="115"/>
      <c r="AC192" s="110">
        <f t="shared" si="206"/>
        <v>757792</v>
      </c>
      <c r="AD192" s="120">
        <v>523548</v>
      </c>
      <c r="AE192" s="121">
        <f t="shared" si="209"/>
        <v>234244</v>
      </c>
      <c r="AF192" s="122">
        <f t="shared" si="151"/>
        <v>757.8</v>
      </c>
      <c r="AG192" s="123">
        <f t="shared" si="210"/>
        <v>523.5</v>
      </c>
      <c r="AH192" s="123">
        <f t="shared" si="211"/>
        <v>234.29999999999995</v>
      </c>
      <c r="AI192" s="123">
        <v>765452</v>
      </c>
      <c r="AJ192" s="124">
        <f t="shared" si="212"/>
        <v>7660</v>
      </c>
      <c r="AK192" s="108">
        <f t="shared" si="207"/>
        <v>471328</v>
      </c>
      <c r="AL192" s="108">
        <v>295544</v>
      </c>
      <c r="AM192" s="37">
        <f t="shared" si="159"/>
        <v>175784</v>
      </c>
      <c r="AQ192" s="108">
        <f t="shared" si="208"/>
        <v>0</v>
      </c>
      <c r="AR192" s="108">
        <v>0</v>
      </c>
      <c r="AS192" s="108">
        <f t="shared" si="160"/>
        <v>0</v>
      </c>
    </row>
    <row r="193" spans="1:45">
      <c r="A193" s="106"/>
      <c r="B193" s="31">
        <v>6608</v>
      </c>
      <c r="C193" s="113" t="s">
        <v>171</v>
      </c>
      <c r="D193" s="114">
        <v>148</v>
      </c>
      <c r="E193" s="115">
        <f t="shared" si="155"/>
        <v>47508</v>
      </c>
      <c r="F193" s="114">
        <v>0</v>
      </c>
      <c r="G193" s="115">
        <f t="shared" si="156"/>
        <v>0</v>
      </c>
      <c r="H193" s="114">
        <v>0</v>
      </c>
      <c r="I193" s="115">
        <f t="shared" si="157"/>
        <v>0</v>
      </c>
      <c r="J193" s="114">
        <v>431</v>
      </c>
      <c r="K193" s="115">
        <f t="shared" si="158"/>
        <v>24998</v>
      </c>
      <c r="L193" s="114">
        <v>34</v>
      </c>
      <c r="M193" s="115">
        <f t="shared" si="174"/>
        <v>94248</v>
      </c>
      <c r="N193" s="116">
        <v>0</v>
      </c>
      <c r="O193" s="115">
        <f t="shared" si="202"/>
        <v>0</v>
      </c>
      <c r="P193" s="117">
        <v>0</v>
      </c>
      <c r="Q193" s="118">
        <f t="shared" si="203"/>
        <v>0</v>
      </c>
      <c r="R193" s="116">
        <v>50</v>
      </c>
      <c r="S193" s="115">
        <f t="shared" si="204"/>
        <v>15100</v>
      </c>
      <c r="T193" s="119">
        <v>1</v>
      </c>
      <c r="U193" s="115">
        <f t="shared" si="205"/>
        <v>13523</v>
      </c>
      <c r="V193" s="115">
        <v>0</v>
      </c>
      <c r="W193" s="115">
        <f t="shared" si="175"/>
        <v>0</v>
      </c>
      <c r="X193" s="115">
        <v>0</v>
      </c>
      <c r="Y193" s="115"/>
      <c r="Z193" s="115"/>
      <c r="AA193" s="115"/>
      <c r="AB193" s="115"/>
      <c r="AC193" s="110">
        <f t="shared" si="206"/>
        <v>195377</v>
      </c>
      <c r="AD193" s="120">
        <v>149561</v>
      </c>
      <c r="AE193" s="121">
        <f t="shared" si="209"/>
        <v>45816</v>
      </c>
      <c r="AF193" s="122">
        <f t="shared" si="151"/>
        <v>195.4</v>
      </c>
      <c r="AG193" s="123">
        <f t="shared" si="210"/>
        <v>149.6</v>
      </c>
      <c r="AH193" s="123">
        <f t="shared" si="211"/>
        <v>45.800000000000011</v>
      </c>
      <c r="AI193" s="123">
        <v>196513</v>
      </c>
      <c r="AJ193" s="124">
        <f t="shared" si="212"/>
        <v>1136</v>
      </c>
      <c r="AK193" s="108">
        <f t="shared" si="207"/>
        <v>72506</v>
      </c>
      <c r="AL193" s="108">
        <v>51934</v>
      </c>
      <c r="AM193" s="37">
        <f t="shared" si="159"/>
        <v>20572</v>
      </c>
      <c r="AQ193" s="108">
        <f t="shared" si="208"/>
        <v>0</v>
      </c>
      <c r="AR193" s="108">
        <v>0</v>
      </c>
      <c r="AS193" s="108">
        <f t="shared" si="160"/>
        <v>0</v>
      </c>
    </row>
    <row r="194" spans="1:45">
      <c r="A194" s="106"/>
      <c r="B194" s="31">
        <v>6609</v>
      </c>
      <c r="C194" s="113" t="s">
        <v>172</v>
      </c>
      <c r="D194" s="114">
        <v>10651</v>
      </c>
      <c r="E194" s="115">
        <f t="shared" si="155"/>
        <v>3418971</v>
      </c>
      <c r="F194" s="114">
        <v>142</v>
      </c>
      <c r="G194" s="115">
        <f t="shared" si="156"/>
        <v>47144</v>
      </c>
      <c r="H194" s="114">
        <v>427</v>
      </c>
      <c r="I194" s="115">
        <f t="shared" si="157"/>
        <v>24339</v>
      </c>
      <c r="J194" s="114">
        <v>40807</v>
      </c>
      <c r="K194" s="115">
        <f t="shared" si="158"/>
        <v>2366806</v>
      </c>
      <c r="L194" s="114">
        <v>290</v>
      </c>
      <c r="M194" s="115">
        <f t="shared" si="174"/>
        <v>803880</v>
      </c>
      <c r="N194" s="116">
        <v>1700</v>
      </c>
      <c r="O194" s="115">
        <f t="shared" si="202"/>
        <v>13435100</v>
      </c>
      <c r="P194" s="117">
        <v>1700</v>
      </c>
      <c r="Q194" s="118">
        <f t="shared" si="203"/>
        <v>1912500</v>
      </c>
      <c r="R194" s="116">
        <v>2200</v>
      </c>
      <c r="S194" s="115">
        <f t="shared" si="204"/>
        <v>664400</v>
      </c>
      <c r="T194" s="119">
        <v>4</v>
      </c>
      <c r="U194" s="115">
        <f t="shared" si="205"/>
        <v>54092</v>
      </c>
      <c r="V194" s="115">
        <v>15</v>
      </c>
      <c r="W194" s="115">
        <f t="shared" si="175"/>
        <v>279915</v>
      </c>
      <c r="X194" s="115">
        <v>10000</v>
      </c>
      <c r="Y194" s="115"/>
      <c r="Z194" s="115"/>
      <c r="AA194" s="115"/>
      <c r="AB194" s="115"/>
      <c r="AC194" s="110">
        <f t="shared" si="206"/>
        <v>23017147</v>
      </c>
      <c r="AD194" s="120">
        <v>18658827</v>
      </c>
      <c r="AE194" s="121">
        <f t="shared" si="209"/>
        <v>4358320</v>
      </c>
      <c r="AF194" s="122">
        <f t="shared" si="151"/>
        <v>23017.1</v>
      </c>
      <c r="AG194" s="123">
        <f t="shared" si="210"/>
        <v>18658.8</v>
      </c>
      <c r="AH194" s="123">
        <f t="shared" si="211"/>
        <v>4358.2999999999993</v>
      </c>
      <c r="AI194" s="123">
        <v>23679406</v>
      </c>
      <c r="AJ194" s="124">
        <f t="shared" si="212"/>
        <v>662259</v>
      </c>
      <c r="AK194" s="108">
        <f t="shared" si="207"/>
        <v>5857260</v>
      </c>
      <c r="AL194" s="108">
        <v>3805906</v>
      </c>
      <c r="AM194" s="37">
        <f t="shared" si="159"/>
        <v>2051354</v>
      </c>
      <c r="AQ194" s="108">
        <f t="shared" si="208"/>
        <v>13435100</v>
      </c>
      <c r="AR194" s="108">
        <v>10124790</v>
      </c>
      <c r="AS194" s="108">
        <f t="shared" si="160"/>
        <v>3310310</v>
      </c>
    </row>
    <row r="195" spans="1:45">
      <c r="A195" s="106"/>
      <c r="B195" s="31">
        <v>6610</v>
      </c>
      <c r="C195" s="113" t="s">
        <v>173</v>
      </c>
      <c r="D195" s="114">
        <v>668</v>
      </c>
      <c r="E195" s="115">
        <f t="shared" si="155"/>
        <v>214428</v>
      </c>
      <c r="F195" s="114">
        <v>16</v>
      </c>
      <c r="G195" s="115">
        <f t="shared" si="156"/>
        <v>5312</v>
      </c>
      <c r="H195" s="114">
        <v>5</v>
      </c>
      <c r="I195" s="115">
        <f t="shared" si="157"/>
        <v>285</v>
      </c>
      <c r="J195" s="114">
        <v>2038</v>
      </c>
      <c r="K195" s="115">
        <f t="shared" si="158"/>
        <v>118204</v>
      </c>
      <c r="L195" s="114">
        <v>77</v>
      </c>
      <c r="M195" s="115">
        <f t="shared" si="174"/>
        <v>213444</v>
      </c>
      <c r="N195" s="116">
        <v>0</v>
      </c>
      <c r="O195" s="115">
        <f t="shared" si="202"/>
        <v>0</v>
      </c>
      <c r="P195" s="117">
        <v>0</v>
      </c>
      <c r="Q195" s="118">
        <f t="shared" si="203"/>
        <v>0</v>
      </c>
      <c r="R195" s="116">
        <v>30</v>
      </c>
      <c r="S195" s="115">
        <f t="shared" si="204"/>
        <v>9060</v>
      </c>
      <c r="T195" s="119">
        <v>2</v>
      </c>
      <c r="U195" s="115">
        <f t="shared" si="205"/>
        <v>27046</v>
      </c>
      <c r="V195" s="115">
        <v>0</v>
      </c>
      <c r="W195" s="115">
        <f t="shared" si="175"/>
        <v>0</v>
      </c>
      <c r="X195" s="115">
        <v>0</v>
      </c>
      <c r="Y195" s="115"/>
      <c r="Z195" s="115"/>
      <c r="AA195" s="115"/>
      <c r="AB195" s="115"/>
      <c r="AC195" s="110">
        <f t="shared" si="206"/>
        <v>587779</v>
      </c>
      <c r="AD195" s="120">
        <v>424207</v>
      </c>
      <c r="AE195" s="121">
        <f t="shared" si="209"/>
        <v>163572</v>
      </c>
      <c r="AF195" s="122">
        <f t="shared" si="151"/>
        <v>587.79999999999995</v>
      </c>
      <c r="AG195" s="123">
        <f t="shared" si="210"/>
        <v>424.2</v>
      </c>
      <c r="AH195" s="123">
        <f t="shared" si="211"/>
        <v>163.59999999999997</v>
      </c>
      <c r="AI195" s="123">
        <v>591331</v>
      </c>
      <c r="AJ195" s="124">
        <f t="shared" si="212"/>
        <v>3552</v>
      </c>
      <c r="AK195" s="108">
        <f t="shared" si="207"/>
        <v>338229</v>
      </c>
      <c r="AL195" s="108">
        <v>218946</v>
      </c>
      <c r="AM195" s="37">
        <f t="shared" si="159"/>
        <v>119283</v>
      </c>
      <c r="AQ195" s="108">
        <f t="shared" si="208"/>
        <v>0</v>
      </c>
      <c r="AR195" s="108">
        <v>0</v>
      </c>
      <c r="AS195" s="108">
        <f t="shared" si="160"/>
        <v>0</v>
      </c>
    </row>
    <row r="196" spans="1:45">
      <c r="A196" s="106"/>
      <c r="B196" s="31">
        <v>6611</v>
      </c>
      <c r="C196" s="113" t="s">
        <v>174</v>
      </c>
      <c r="D196" s="114">
        <v>834</v>
      </c>
      <c r="E196" s="115">
        <f t="shared" si="155"/>
        <v>267714</v>
      </c>
      <c r="F196" s="114">
        <v>0</v>
      </c>
      <c r="G196" s="115">
        <f t="shared" si="156"/>
        <v>0</v>
      </c>
      <c r="H196" s="114">
        <v>155</v>
      </c>
      <c r="I196" s="115">
        <f t="shared" si="157"/>
        <v>8835</v>
      </c>
      <c r="J196" s="114">
        <v>2464</v>
      </c>
      <c r="K196" s="115">
        <f t="shared" si="158"/>
        <v>142912</v>
      </c>
      <c r="L196" s="114">
        <v>204</v>
      </c>
      <c r="M196" s="115">
        <f t="shared" si="174"/>
        <v>565488</v>
      </c>
      <c r="N196" s="116">
        <v>0</v>
      </c>
      <c r="O196" s="115">
        <f t="shared" si="202"/>
        <v>0</v>
      </c>
      <c r="P196" s="117">
        <v>0</v>
      </c>
      <c r="Q196" s="118">
        <f t="shared" si="203"/>
        <v>0</v>
      </c>
      <c r="R196" s="116">
        <v>0</v>
      </c>
      <c r="S196" s="115">
        <f t="shared" si="204"/>
        <v>0</v>
      </c>
      <c r="T196" s="119">
        <v>2</v>
      </c>
      <c r="U196" s="115">
        <f t="shared" si="205"/>
        <v>27046</v>
      </c>
      <c r="V196" s="115">
        <v>0</v>
      </c>
      <c r="W196" s="115">
        <f t="shared" si="175"/>
        <v>0</v>
      </c>
      <c r="X196" s="115">
        <v>0</v>
      </c>
      <c r="Y196" s="115"/>
      <c r="Z196" s="115"/>
      <c r="AA196" s="115"/>
      <c r="AB196" s="115"/>
      <c r="AC196" s="110">
        <f t="shared" si="206"/>
        <v>1011995</v>
      </c>
      <c r="AD196" s="120">
        <v>750341</v>
      </c>
      <c r="AE196" s="121">
        <f t="shared" si="209"/>
        <v>261654</v>
      </c>
      <c r="AF196" s="122">
        <f t="shared" si="151"/>
        <v>1012</v>
      </c>
      <c r="AG196" s="123">
        <f t="shared" si="210"/>
        <v>750.3</v>
      </c>
      <c r="AH196" s="123">
        <f t="shared" si="211"/>
        <v>261.70000000000005</v>
      </c>
      <c r="AI196" s="123">
        <v>1014677</v>
      </c>
      <c r="AJ196" s="124">
        <f t="shared" si="212"/>
        <v>2682</v>
      </c>
      <c r="AK196" s="108">
        <f t="shared" si="207"/>
        <v>419461</v>
      </c>
      <c r="AL196" s="108">
        <v>271122</v>
      </c>
      <c r="AM196" s="37">
        <f t="shared" si="159"/>
        <v>148339</v>
      </c>
      <c r="AQ196" s="108">
        <f t="shared" si="208"/>
        <v>0</v>
      </c>
      <c r="AR196" s="108">
        <v>0</v>
      </c>
      <c r="AS196" s="108">
        <f t="shared" si="160"/>
        <v>0</v>
      </c>
    </row>
    <row r="197" spans="1:45">
      <c r="A197" s="106"/>
      <c r="B197" s="31">
        <v>6612</v>
      </c>
      <c r="C197" s="113" t="s">
        <v>372</v>
      </c>
      <c r="D197" s="114">
        <v>919</v>
      </c>
      <c r="E197" s="115">
        <f t="shared" si="155"/>
        <v>294999</v>
      </c>
      <c r="F197" s="114">
        <v>0</v>
      </c>
      <c r="G197" s="115">
        <f t="shared" si="156"/>
        <v>0</v>
      </c>
      <c r="H197" s="114">
        <v>19</v>
      </c>
      <c r="I197" s="115">
        <f t="shared" si="157"/>
        <v>1083</v>
      </c>
      <c r="J197" s="114">
        <v>1392</v>
      </c>
      <c r="K197" s="115">
        <f t="shared" si="158"/>
        <v>80736</v>
      </c>
      <c r="L197" s="114">
        <v>164</v>
      </c>
      <c r="M197" s="115">
        <f t="shared" si="174"/>
        <v>454608</v>
      </c>
      <c r="N197" s="116">
        <v>0</v>
      </c>
      <c r="O197" s="115">
        <f t="shared" si="202"/>
        <v>0</v>
      </c>
      <c r="P197" s="117">
        <v>0</v>
      </c>
      <c r="Q197" s="118">
        <f t="shared" si="203"/>
        <v>0</v>
      </c>
      <c r="R197" s="116">
        <v>80</v>
      </c>
      <c r="S197" s="115">
        <f t="shared" si="204"/>
        <v>24160</v>
      </c>
      <c r="T197" s="119">
        <v>0</v>
      </c>
      <c r="U197" s="115">
        <f t="shared" si="205"/>
        <v>0</v>
      </c>
      <c r="V197" s="115">
        <v>0</v>
      </c>
      <c r="W197" s="115">
        <f t="shared" si="175"/>
        <v>0</v>
      </c>
      <c r="X197" s="115">
        <v>0</v>
      </c>
      <c r="Y197" s="115"/>
      <c r="Z197" s="115"/>
      <c r="AA197" s="115"/>
      <c r="AB197" s="115"/>
      <c r="AC197" s="110">
        <f t="shared" si="206"/>
        <v>855586</v>
      </c>
      <c r="AD197" s="120">
        <v>645556</v>
      </c>
      <c r="AE197" s="121">
        <f t="shared" si="209"/>
        <v>210030</v>
      </c>
      <c r="AF197" s="122">
        <f t="shared" si="151"/>
        <v>855.6</v>
      </c>
      <c r="AG197" s="123">
        <f t="shared" si="210"/>
        <v>645.6</v>
      </c>
      <c r="AH197" s="123">
        <f t="shared" si="211"/>
        <v>210</v>
      </c>
      <c r="AI197" s="123">
        <v>861216</v>
      </c>
      <c r="AJ197" s="124">
        <f t="shared" si="212"/>
        <v>5630</v>
      </c>
      <c r="AK197" s="108">
        <f t="shared" si="207"/>
        <v>376818</v>
      </c>
      <c r="AL197" s="108">
        <v>239214</v>
      </c>
      <c r="AM197" s="37">
        <f t="shared" si="159"/>
        <v>137604</v>
      </c>
      <c r="AQ197" s="108">
        <f t="shared" si="208"/>
        <v>0</v>
      </c>
      <c r="AR197" s="108">
        <v>0</v>
      </c>
      <c r="AS197" s="108">
        <f t="shared" si="160"/>
        <v>0</v>
      </c>
    </row>
    <row r="198" spans="1:45">
      <c r="A198" s="106"/>
      <c r="B198" s="31">
        <v>6613</v>
      </c>
      <c r="C198" s="113" t="s">
        <v>176</v>
      </c>
      <c r="D198" s="114">
        <v>494</v>
      </c>
      <c r="E198" s="115">
        <f t="shared" si="155"/>
        <v>158574</v>
      </c>
      <c r="F198" s="114">
        <v>0</v>
      </c>
      <c r="G198" s="115">
        <f t="shared" si="156"/>
        <v>0</v>
      </c>
      <c r="H198" s="114">
        <v>0</v>
      </c>
      <c r="I198" s="115">
        <f t="shared" si="157"/>
        <v>0</v>
      </c>
      <c r="J198" s="114">
        <v>1206</v>
      </c>
      <c r="K198" s="115">
        <f t="shared" si="158"/>
        <v>69948</v>
      </c>
      <c r="L198" s="114">
        <v>38</v>
      </c>
      <c r="M198" s="115">
        <f t="shared" si="174"/>
        <v>105336</v>
      </c>
      <c r="N198" s="116">
        <v>0</v>
      </c>
      <c r="O198" s="115">
        <f t="shared" si="202"/>
        <v>0</v>
      </c>
      <c r="P198" s="117">
        <v>0</v>
      </c>
      <c r="Q198" s="118">
        <f t="shared" si="203"/>
        <v>0</v>
      </c>
      <c r="R198" s="116">
        <v>0</v>
      </c>
      <c r="S198" s="115">
        <f t="shared" si="204"/>
        <v>0</v>
      </c>
      <c r="T198" s="119">
        <v>1</v>
      </c>
      <c r="U198" s="115">
        <f t="shared" si="205"/>
        <v>13523</v>
      </c>
      <c r="V198" s="115">
        <v>0</v>
      </c>
      <c r="W198" s="115">
        <f t="shared" si="175"/>
        <v>0</v>
      </c>
      <c r="X198" s="115">
        <v>0</v>
      </c>
      <c r="Y198" s="115"/>
      <c r="Z198" s="115"/>
      <c r="AA198" s="115"/>
      <c r="AB198" s="115"/>
      <c r="AC198" s="110">
        <f t="shared" si="206"/>
        <v>347381</v>
      </c>
      <c r="AD198" s="120">
        <v>215898</v>
      </c>
      <c r="AE198" s="121">
        <f t="shared" si="209"/>
        <v>131483</v>
      </c>
      <c r="AF198" s="122">
        <f t="shared" si="151"/>
        <v>347.4</v>
      </c>
      <c r="AG198" s="123">
        <f t="shared" si="210"/>
        <v>215.9</v>
      </c>
      <c r="AH198" s="123">
        <f t="shared" si="211"/>
        <v>131.49999999999997</v>
      </c>
      <c r="AI198" s="123">
        <v>348722</v>
      </c>
      <c r="AJ198" s="124">
        <f t="shared" si="212"/>
        <v>1341</v>
      </c>
      <c r="AK198" s="108">
        <f t="shared" si="207"/>
        <v>228522</v>
      </c>
      <c r="AL198" s="108">
        <v>146196</v>
      </c>
      <c r="AM198" s="37">
        <f t="shared" si="159"/>
        <v>82326</v>
      </c>
      <c r="AQ198" s="108">
        <f t="shared" si="208"/>
        <v>0</v>
      </c>
      <c r="AR198" s="108">
        <v>0</v>
      </c>
      <c r="AS198" s="108">
        <f t="shared" si="160"/>
        <v>0</v>
      </c>
    </row>
    <row r="199" spans="1:45">
      <c r="A199" s="106"/>
      <c r="B199" s="31">
        <v>6614</v>
      </c>
      <c r="C199" s="152" t="s">
        <v>177</v>
      </c>
      <c r="D199" s="114">
        <v>654</v>
      </c>
      <c r="E199" s="115">
        <f t="shared" si="155"/>
        <v>209934</v>
      </c>
      <c r="F199" s="114">
        <v>0</v>
      </c>
      <c r="G199" s="115">
        <f t="shared" si="156"/>
        <v>0</v>
      </c>
      <c r="H199" s="114">
        <v>30</v>
      </c>
      <c r="I199" s="115">
        <f t="shared" si="157"/>
        <v>1710</v>
      </c>
      <c r="J199" s="114">
        <v>1252</v>
      </c>
      <c r="K199" s="115">
        <f t="shared" si="158"/>
        <v>72616</v>
      </c>
      <c r="L199" s="114">
        <v>52</v>
      </c>
      <c r="M199" s="115">
        <f t="shared" si="174"/>
        <v>144144</v>
      </c>
      <c r="N199" s="116">
        <v>60</v>
      </c>
      <c r="O199" s="115">
        <f t="shared" si="202"/>
        <v>474180</v>
      </c>
      <c r="P199" s="117">
        <v>60</v>
      </c>
      <c r="Q199" s="118">
        <f t="shared" si="203"/>
        <v>67500</v>
      </c>
      <c r="R199" s="116">
        <v>50</v>
      </c>
      <c r="S199" s="115">
        <f t="shared" si="204"/>
        <v>15100</v>
      </c>
      <c r="T199" s="119">
        <v>0</v>
      </c>
      <c r="U199" s="115">
        <f t="shared" si="205"/>
        <v>0</v>
      </c>
      <c r="V199" s="115">
        <v>0</v>
      </c>
      <c r="W199" s="115">
        <f t="shared" si="175"/>
        <v>0</v>
      </c>
      <c r="X199" s="115">
        <v>0</v>
      </c>
      <c r="Y199" s="115"/>
      <c r="Z199" s="115"/>
      <c r="AA199" s="115"/>
      <c r="AB199" s="115"/>
      <c r="AC199" s="110">
        <f t="shared" si="206"/>
        <v>985184</v>
      </c>
      <c r="AD199" s="120">
        <v>759177</v>
      </c>
      <c r="AE199" s="121">
        <f t="shared" si="209"/>
        <v>226007</v>
      </c>
      <c r="AF199" s="122">
        <f t="shared" si="151"/>
        <v>985.2</v>
      </c>
      <c r="AG199" s="123">
        <f t="shared" si="210"/>
        <v>759.2</v>
      </c>
      <c r="AH199" s="123">
        <f t="shared" si="211"/>
        <v>226</v>
      </c>
      <c r="AI199" s="123">
        <v>1006734</v>
      </c>
      <c r="AJ199" s="124">
        <f t="shared" si="212"/>
        <v>21550</v>
      </c>
      <c r="AK199" s="108">
        <f t="shared" si="207"/>
        <v>284260</v>
      </c>
      <c r="AL199" s="108">
        <v>176060</v>
      </c>
      <c r="AM199" s="37">
        <f t="shared" si="159"/>
        <v>108200</v>
      </c>
      <c r="AQ199" s="108">
        <f t="shared" si="208"/>
        <v>474180</v>
      </c>
      <c r="AR199" s="108">
        <v>215676</v>
      </c>
      <c r="AS199" s="108">
        <f t="shared" si="160"/>
        <v>258504</v>
      </c>
    </row>
    <row r="200" spans="1:45">
      <c r="A200" s="106"/>
      <c r="B200" s="31">
        <v>6615</v>
      </c>
      <c r="C200" s="113" t="s">
        <v>178</v>
      </c>
      <c r="D200" s="114">
        <v>281</v>
      </c>
      <c r="E200" s="115">
        <f t="shared" si="155"/>
        <v>90201</v>
      </c>
      <c r="F200" s="114">
        <v>0</v>
      </c>
      <c r="G200" s="115">
        <f t="shared" si="156"/>
        <v>0</v>
      </c>
      <c r="H200" s="114">
        <v>14</v>
      </c>
      <c r="I200" s="115">
        <f t="shared" si="157"/>
        <v>798</v>
      </c>
      <c r="J200" s="114">
        <v>439</v>
      </c>
      <c r="K200" s="115">
        <f t="shared" si="158"/>
        <v>25462</v>
      </c>
      <c r="L200" s="114">
        <v>42</v>
      </c>
      <c r="M200" s="115">
        <f t="shared" si="174"/>
        <v>116424</v>
      </c>
      <c r="N200" s="116">
        <v>0</v>
      </c>
      <c r="O200" s="115">
        <f t="shared" si="202"/>
        <v>0</v>
      </c>
      <c r="P200" s="117">
        <v>0</v>
      </c>
      <c r="Q200" s="118">
        <f t="shared" si="203"/>
        <v>0</v>
      </c>
      <c r="R200" s="116">
        <v>0</v>
      </c>
      <c r="S200" s="115">
        <f t="shared" si="204"/>
        <v>0</v>
      </c>
      <c r="T200" s="119">
        <v>0</v>
      </c>
      <c r="U200" s="115">
        <f t="shared" si="205"/>
        <v>0</v>
      </c>
      <c r="V200" s="115">
        <v>0</v>
      </c>
      <c r="W200" s="115">
        <f t="shared" si="175"/>
        <v>0</v>
      </c>
      <c r="X200" s="115">
        <v>0</v>
      </c>
      <c r="Y200" s="115"/>
      <c r="Z200" s="115"/>
      <c r="AA200" s="115"/>
      <c r="AB200" s="115"/>
      <c r="AC200" s="110">
        <f t="shared" si="206"/>
        <v>232885</v>
      </c>
      <c r="AD200" s="120">
        <v>166195</v>
      </c>
      <c r="AE200" s="121">
        <f t="shared" si="209"/>
        <v>66690</v>
      </c>
      <c r="AF200" s="122">
        <f t="shared" si="151"/>
        <v>232.9</v>
      </c>
      <c r="AG200" s="123">
        <f t="shared" si="210"/>
        <v>166.2</v>
      </c>
      <c r="AH200" s="123">
        <f t="shared" si="211"/>
        <v>66.700000000000017</v>
      </c>
      <c r="AI200" s="123">
        <v>232885</v>
      </c>
      <c r="AJ200" s="124">
        <f t="shared" si="212"/>
        <v>0</v>
      </c>
      <c r="AK200" s="108">
        <f t="shared" si="207"/>
        <v>116461</v>
      </c>
      <c r="AL200" s="108">
        <v>69264</v>
      </c>
      <c r="AM200" s="37">
        <f t="shared" si="159"/>
        <v>47197</v>
      </c>
      <c r="AQ200" s="108">
        <f t="shared" si="208"/>
        <v>0</v>
      </c>
      <c r="AR200" s="108">
        <v>0</v>
      </c>
      <c r="AS200" s="108">
        <f t="shared" si="160"/>
        <v>0</v>
      </c>
    </row>
    <row r="201" spans="1:45">
      <c r="A201" s="106"/>
      <c r="B201" s="31">
        <v>6616</v>
      </c>
      <c r="C201" s="113" t="s">
        <v>179</v>
      </c>
      <c r="D201" s="114">
        <v>210</v>
      </c>
      <c r="E201" s="115">
        <f t="shared" si="155"/>
        <v>67410</v>
      </c>
      <c r="F201" s="114">
        <v>14</v>
      </c>
      <c r="G201" s="115">
        <f t="shared" si="156"/>
        <v>4648</v>
      </c>
      <c r="H201" s="114">
        <v>0</v>
      </c>
      <c r="I201" s="115">
        <f t="shared" si="157"/>
        <v>0</v>
      </c>
      <c r="J201" s="114">
        <v>745</v>
      </c>
      <c r="K201" s="115">
        <f t="shared" si="158"/>
        <v>43210</v>
      </c>
      <c r="L201" s="114">
        <v>18</v>
      </c>
      <c r="M201" s="115">
        <f t="shared" si="174"/>
        <v>49896</v>
      </c>
      <c r="N201" s="116">
        <v>0</v>
      </c>
      <c r="O201" s="115">
        <f t="shared" si="202"/>
        <v>0</v>
      </c>
      <c r="P201" s="117">
        <v>0</v>
      </c>
      <c r="Q201" s="118">
        <f t="shared" si="203"/>
        <v>0</v>
      </c>
      <c r="R201" s="116">
        <v>0</v>
      </c>
      <c r="S201" s="115">
        <f t="shared" si="204"/>
        <v>0</v>
      </c>
      <c r="T201" s="119">
        <v>0</v>
      </c>
      <c r="U201" s="115">
        <f t="shared" si="205"/>
        <v>0</v>
      </c>
      <c r="V201" s="115">
        <v>0</v>
      </c>
      <c r="W201" s="115">
        <f t="shared" si="175"/>
        <v>0</v>
      </c>
      <c r="X201" s="115">
        <v>0</v>
      </c>
      <c r="Y201" s="115"/>
      <c r="Z201" s="115"/>
      <c r="AA201" s="115"/>
      <c r="AB201" s="115"/>
      <c r="AC201" s="110">
        <f t="shared" si="206"/>
        <v>165164</v>
      </c>
      <c r="AD201" s="120">
        <v>131514</v>
      </c>
      <c r="AE201" s="121">
        <f t="shared" si="209"/>
        <v>33650</v>
      </c>
      <c r="AF201" s="122">
        <f t="shared" si="151"/>
        <v>165.2</v>
      </c>
      <c r="AG201" s="123">
        <f t="shared" si="210"/>
        <v>131.5</v>
      </c>
      <c r="AH201" s="123">
        <f t="shared" si="211"/>
        <v>33.699999999999989</v>
      </c>
      <c r="AI201" s="123">
        <v>178404</v>
      </c>
      <c r="AJ201" s="124">
        <f t="shared" si="212"/>
        <v>13240</v>
      </c>
      <c r="AK201" s="108">
        <f t="shared" si="207"/>
        <v>115268</v>
      </c>
      <c r="AL201" s="108">
        <v>76932</v>
      </c>
      <c r="AM201" s="37">
        <f t="shared" si="159"/>
        <v>38336</v>
      </c>
      <c r="AQ201" s="108">
        <f t="shared" si="208"/>
        <v>0</v>
      </c>
      <c r="AR201" s="108">
        <v>0</v>
      </c>
      <c r="AS201" s="108">
        <f t="shared" si="160"/>
        <v>0</v>
      </c>
    </row>
    <row r="202" spans="1:45">
      <c r="A202" s="106"/>
      <c r="B202" s="31">
        <v>6617</v>
      </c>
      <c r="C202" s="113" t="s">
        <v>180</v>
      </c>
      <c r="D202" s="114">
        <v>160</v>
      </c>
      <c r="E202" s="115">
        <f t="shared" si="155"/>
        <v>51360</v>
      </c>
      <c r="F202" s="114">
        <v>29</v>
      </c>
      <c r="G202" s="115">
        <f t="shared" si="156"/>
        <v>9628</v>
      </c>
      <c r="H202" s="114">
        <v>0</v>
      </c>
      <c r="I202" s="115">
        <f t="shared" si="157"/>
        <v>0</v>
      </c>
      <c r="J202" s="114">
        <v>483</v>
      </c>
      <c r="K202" s="115">
        <f t="shared" si="158"/>
        <v>28014</v>
      </c>
      <c r="L202" s="114">
        <v>29</v>
      </c>
      <c r="M202" s="115">
        <f t="shared" si="174"/>
        <v>80388</v>
      </c>
      <c r="N202" s="116">
        <v>0</v>
      </c>
      <c r="O202" s="115">
        <f t="shared" si="202"/>
        <v>0</v>
      </c>
      <c r="P202" s="117">
        <v>0</v>
      </c>
      <c r="Q202" s="118">
        <f t="shared" si="203"/>
        <v>0</v>
      </c>
      <c r="R202" s="116">
        <v>30</v>
      </c>
      <c r="S202" s="115">
        <f t="shared" si="204"/>
        <v>9060</v>
      </c>
      <c r="T202" s="119">
        <v>1</v>
      </c>
      <c r="U202" s="115">
        <f t="shared" si="205"/>
        <v>13523</v>
      </c>
      <c r="V202" s="115">
        <v>0</v>
      </c>
      <c r="W202" s="115">
        <f t="shared" si="175"/>
        <v>0</v>
      </c>
      <c r="X202" s="115">
        <v>0</v>
      </c>
      <c r="Y202" s="115"/>
      <c r="Z202" s="115"/>
      <c r="AA202" s="115"/>
      <c r="AB202" s="115"/>
      <c r="AC202" s="110">
        <f t="shared" si="206"/>
        <v>191973</v>
      </c>
      <c r="AD202" s="120">
        <v>155299</v>
      </c>
      <c r="AE202" s="121">
        <f t="shared" si="209"/>
        <v>36674</v>
      </c>
      <c r="AF202" s="122">
        <f t="shared" ref="AF202:AF265" si="213">ROUND(+AC202/1000,1)</f>
        <v>192</v>
      </c>
      <c r="AG202" s="123">
        <f t="shared" si="210"/>
        <v>155.30000000000001</v>
      </c>
      <c r="AH202" s="123">
        <f t="shared" si="211"/>
        <v>36.699999999999989</v>
      </c>
      <c r="AI202" s="123">
        <v>194184</v>
      </c>
      <c r="AJ202" s="124">
        <f t="shared" si="212"/>
        <v>2211</v>
      </c>
      <c r="AK202" s="108">
        <f t="shared" si="207"/>
        <v>89002</v>
      </c>
      <c r="AL202" s="108">
        <v>49012</v>
      </c>
      <c r="AM202" s="37">
        <f t="shared" si="159"/>
        <v>39990</v>
      </c>
      <c r="AQ202" s="108">
        <f t="shared" si="208"/>
        <v>0</v>
      </c>
      <c r="AR202" s="108">
        <v>0</v>
      </c>
      <c r="AS202" s="108">
        <f t="shared" si="160"/>
        <v>0</v>
      </c>
    </row>
    <row r="203" spans="1:45">
      <c r="A203" s="125"/>
      <c r="B203" s="31">
        <v>6618</v>
      </c>
      <c r="C203" s="113" t="s">
        <v>181</v>
      </c>
      <c r="D203" s="114">
        <v>328</v>
      </c>
      <c r="E203" s="115">
        <f t="shared" ref="E203:E266" si="214">IF(D203&lt;=40,ROUND(D203*E$2,0),ROUND(D203*E$3,0))</f>
        <v>105288</v>
      </c>
      <c r="F203" s="114">
        <v>0</v>
      </c>
      <c r="G203" s="115">
        <f t="shared" ref="G203:G266" si="215">ROUND(F203*G$7,0)</f>
        <v>0</v>
      </c>
      <c r="H203" s="114">
        <v>0</v>
      </c>
      <c r="I203" s="115">
        <f t="shared" ref="I203:I266" si="216">ROUND(H203*I$7,0)</f>
        <v>0</v>
      </c>
      <c r="J203" s="114">
        <v>1309</v>
      </c>
      <c r="K203" s="115">
        <f t="shared" ref="K203:K266" si="217">IF(J203&lt;=300,ROUND(J203*K$2,0),ROUND(J203*K$3,0))</f>
        <v>75922</v>
      </c>
      <c r="L203" s="114">
        <v>22</v>
      </c>
      <c r="M203" s="115">
        <f t="shared" si="174"/>
        <v>60984</v>
      </c>
      <c r="N203" s="116">
        <v>35</v>
      </c>
      <c r="O203" s="115">
        <f t="shared" si="202"/>
        <v>276605</v>
      </c>
      <c r="P203" s="117">
        <v>35</v>
      </c>
      <c r="Q203" s="118">
        <f t="shared" si="203"/>
        <v>39375</v>
      </c>
      <c r="R203" s="116">
        <v>30</v>
      </c>
      <c r="S203" s="115">
        <f t="shared" si="204"/>
        <v>9060</v>
      </c>
      <c r="T203" s="119">
        <v>0</v>
      </c>
      <c r="U203" s="115">
        <f t="shared" si="205"/>
        <v>0</v>
      </c>
      <c r="V203" s="115">
        <v>0</v>
      </c>
      <c r="W203" s="115">
        <f t="shared" si="175"/>
        <v>0</v>
      </c>
      <c r="X203" s="115">
        <v>0</v>
      </c>
      <c r="Y203" s="115"/>
      <c r="Z203" s="115"/>
      <c r="AA203" s="115"/>
      <c r="AB203" s="115"/>
      <c r="AC203" s="110">
        <f t="shared" si="206"/>
        <v>567234</v>
      </c>
      <c r="AD203" s="120">
        <v>452200</v>
      </c>
      <c r="AE203" s="121">
        <f t="shared" si="209"/>
        <v>115034</v>
      </c>
      <c r="AF203" s="122">
        <f t="shared" si="213"/>
        <v>567.20000000000005</v>
      </c>
      <c r="AG203" s="123">
        <f t="shared" si="210"/>
        <v>452.2</v>
      </c>
      <c r="AH203" s="123">
        <f t="shared" si="211"/>
        <v>115.00000000000006</v>
      </c>
      <c r="AI203" s="123">
        <v>579829</v>
      </c>
      <c r="AJ203" s="124">
        <f t="shared" si="212"/>
        <v>12595</v>
      </c>
      <c r="AK203" s="108">
        <f t="shared" si="207"/>
        <v>181210</v>
      </c>
      <c r="AL203" s="108">
        <v>120116</v>
      </c>
      <c r="AM203" s="37">
        <f t="shared" ref="AM203:AM266" si="218">+AK203-AL203</f>
        <v>61094</v>
      </c>
      <c r="AQ203" s="108">
        <f t="shared" si="208"/>
        <v>276605</v>
      </c>
      <c r="AR203" s="108">
        <v>209685</v>
      </c>
      <c r="AS203" s="108">
        <f t="shared" ref="AS203:AS266" si="219">+AQ203-AR203</f>
        <v>66920</v>
      </c>
    </row>
    <row r="204" spans="1:45">
      <c r="A204" s="125">
        <f>SUM(A186:A203)</f>
        <v>0</v>
      </c>
      <c r="B204" s="31">
        <v>6698</v>
      </c>
      <c r="C204" s="113"/>
      <c r="D204" s="126">
        <f t="shared" ref="D204:AC204" si="220">SUM(D186:D203)</f>
        <v>20041</v>
      </c>
      <c r="E204" s="126">
        <f t="shared" si="220"/>
        <v>6444978</v>
      </c>
      <c r="F204" s="126">
        <f t="shared" si="220"/>
        <v>228</v>
      </c>
      <c r="G204" s="126">
        <f t="shared" si="220"/>
        <v>75696</v>
      </c>
      <c r="H204" s="126">
        <f t="shared" si="220"/>
        <v>1038</v>
      </c>
      <c r="I204" s="126">
        <f t="shared" si="220"/>
        <v>59166</v>
      </c>
      <c r="J204" s="126">
        <f t="shared" si="220"/>
        <v>66402</v>
      </c>
      <c r="K204" s="126">
        <f t="shared" si="220"/>
        <v>3851821</v>
      </c>
      <c r="L204" s="126">
        <f t="shared" si="220"/>
        <v>1328</v>
      </c>
      <c r="M204" s="126">
        <f t="shared" si="220"/>
        <v>3681216</v>
      </c>
      <c r="N204" s="126">
        <f t="shared" si="220"/>
        <v>1928</v>
      </c>
      <c r="O204" s="126">
        <f t="shared" si="220"/>
        <v>15236984</v>
      </c>
      <c r="P204" s="127">
        <f t="shared" si="220"/>
        <v>1928</v>
      </c>
      <c r="Q204" s="127">
        <f>Q185+Q186+Q187+Q188+Q189+Q190+Q191+Q192+Q193+Q194+Q195+Q196+Q197+Q198+Q199+Q200+Q201+Q202+Q203</f>
        <v>2169000</v>
      </c>
      <c r="R204" s="126">
        <f t="shared" si="220"/>
        <v>2910</v>
      </c>
      <c r="S204" s="126">
        <f t="shared" si="220"/>
        <v>878820</v>
      </c>
      <c r="T204" s="126">
        <f t="shared" si="220"/>
        <v>14</v>
      </c>
      <c r="U204" s="126">
        <f t="shared" si="220"/>
        <v>189322</v>
      </c>
      <c r="V204" s="126">
        <f t="shared" si="220"/>
        <v>15</v>
      </c>
      <c r="W204" s="126">
        <f t="shared" si="220"/>
        <v>279915</v>
      </c>
      <c r="X204" s="126">
        <f t="shared" si="220"/>
        <v>10000</v>
      </c>
      <c r="Y204" s="126">
        <f t="shared" si="220"/>
        <v>0</v>
      </c>
      <c r="Z204" s="126">
        <f t="shared" si="220"/>
        <v>0</v>
      </c>
      <c r="AA204" s="126">
        <f t="shared" si="220"/>
        <v>0</v>
      </c>
      <c r="AB204" s="126">
        <f t="shared" si="220"/>
        <v>0</v>
      </c>
      <c r="AC204" s="126">
        <f t="shared" si="220"/>
        <v>32876918</v>
      </c>
      <c r="AD204" s="126">
        <f>AD186+AD187+AD188+AD189+AD190+AD191+AD192+AD193+AD194+AD195+AD196+AD197+AD198+AD199+AD200+AD201+AD202+AD203</f>
        <v>26115952</v>
      </c>
      <c r="AE204" s="128">
        <f>AE186+AE187+AE188+AE189+AE190+AE191+AE192+AE193+AE194+AE195+AE196+AE197+AE198+AE199+AE200+AE201+AE202+AE203</f>
        <v>6760966</v>
      </c>
      <c r="AF204" s="129">
        <f t="shared" si="213"/>
        <v>32876.9</v>
      </c>
      <c r="AG204" s="130">
        <f>AG186+AG187+AG188+AG189+AG190+AG191+AG192+AG193+AG194+AG195+AG196+AG197+AG198+AG199+AG200+AG201+AG202+AG203</f>
        <v>26115.9</v>
      </c>
      <c r="AH204" s="130">
        <f>AH186+AH187+AH188+AH189+AH190+AH191+AH192+AH193+AH194+AH195+AH196+AH197+AH198+AH199+AH200+AH201+AH202+AH203</f>
        <v>6761.0999999999985</v>
      </c>
      <c r="AI204" s="131">
        <f>SUM(AI186:AI203)</f>
        <v>33672727</v>
      </c>
      <c r="AJ204" s="132">
        <f>SUM(AJ186:AJ203)</f>
        <v>795809</v>
      </c>
      <c r="AK204" s="126">
        <f>SUM(AK186:AK203)</f>
        <v>10431661</v>
      </c>
      <c r="AL204" s="126">
        <f>SUM(AL186:AL203)</f>
        <v>6772977</v>
      </c>
      <c r="AM204" s="128">
        <f>SUM(AM186:AM203)</f>
        <v>3658684</v>
      </c>
      <c r="AQ204" s="126">
        <f>SUM(AQ186:AQ203)</f>
        <v>15236984</v>
      </c>
      <c r="AR204" s="126">
        <f>SUM(AR186:AR203)</f>
        <v>11334972</v>
      </c>
      <c r="AS204" s="126">
        <f>SUM(AS186:AS203)</f>
        <v>3902012</v>
      </c>
    </row>
    <row r="205" spans="1:45">
      <c r="A205" s="106"/>
      <c r="B205" s="31">
        <v>6699</v>
      </c>
      <c r="C205" s="113" t="s">
        <v>182</v>
      </c>
      <c r="D205" s="114">
        <v>0</v>
      </c>
      <c r="E205" s="115">
        <f t="shared" si="214"/>
        <v>0</v>
      </c>
      <c r="F205" s="114">
        <v>0</v>
      </c>
      <c r="G205" s="115">
        <f t="shared" si="215"/>
        <v>0</v>
      </c>
      <c r="H205" s="133">
        <v>0</v>
      </c>
      <c r="I205" s="115">
        <f t="shared" si="216"/>
        <v>0</v>
      </c>
      <c r="J205" s="114">
        <v>0</v>
      </c>
      <c r="K205" s="115">
        <f t="shared" si="217"/>
        <v>0</v>
      </c>
      <c r="L205" s="114">
        <v>0</v>
      </c>
      <c r="M205" s="115">
        <f t="shared" si="174"/>
        <v>0</v>
      </c>
      <c r="N205" s="116">
        <v>0</v>
      </c>
      <c r="O205" s="115">
        <f t="shared" ref="O205:O212" si="221">ROUND(N205*O$7,0)</f>
        <v>0</v>
      </c>
      <c r="P205" s="117">
        <v>0</v>
      </c>
      <c r="Q205" s="118">
        <f t="shared" ref="Q205:Q212" si="222">ROUND(P205*Q$7,0)</f>
        <v>0</v>
      </c>
      <c r="R205" s="116"/>
      <c r="S205" s="115">
        <f t="shared" ref="S205:S212" si="223">ROUND(R205*S$7,0)</f>
        <v>0</v>
      </c>
      <c r="T205" s="119">
        <v>0</v>
      </c>
      <c r="U205" s="115">
        <f t="shared" ref="U205:U212" si="224">ROUND(T205*U$7,0)</f>
        <v>0</v>
      </c>
      <c r="V205" s="115">
        <v>0</v>
      </c>
      <c r="W205" s="115">
        <f t="shared" si="175"/>
        <v>0</v>
      </c>
      <c r="X205" s="115">
        <v>0</v>
      </c>
      <c r="Y205" s="115"/>
      <c r="Z205" s="115"/>
      <c r="AA205" s="115"/>
      <c r="AB205" s="115"/>
      <c r="AC205" s="110">
        <f t="shared" ref="AC205:AC212" si="225">+E205+G205+I205+K205+M205+W205+X205+O205+S205+U205+Z205+AB205+Q205</f>
        <v>0</v>
      </c>
      <c r="AD205" s="120"/>
      <c r="AE205" s="121"/>
      <c r="AF205" s="122">
        <f t="shared" si="213"/>
        <v>0</v>
      </c>
      <c r="AG205" s="123"/>
      <c r="AH205" s="123">
        <f t="shared" ref="AH205:AH252" si="226">+AG205-AF205</f>
        <v>0</v>
      </c>
      <c r="AI205" s="123">
        <v>0</v>
      </c>
      <c r="AJ205" s="124">
        <v>0</v>
      </c>
      <c r="AK205" s="108">
        <f t="shared" ref="AK205:AK212" si="227">+E205+G205+I205+K205</f>
        <v>0</v>
      </c>
      <c r="AL205" s="108">
        <v>0</v>
      </c>
      <c r="AM205" s="37">
        <f t="shared" si="218"/>
        <v>0</v>
      </c>
      <c r="AQ205" s="108">
        <f t="shared" ref="AQ205:AQ212" si="228">+O205</f>
        <v>0</v>
      </c>
      <c r="AR205" s="108">
        <v>0</v>
      </c>
      <c r="AS205" s="108">
        <f t="shared" si="219"/>
        <v>0</v>
      </c>
    </row>
    <row r="206" spans="1:45">
      <c r="A206" s="106"/>
      <c r="B206" s="31">
        <v>6701</v>
      </c>
      <c r="C206" s="113" t="s">
        <v>183</v>
      </c>
      <c r="D206" s="114">
        <v>240</v>
      </c>
      <c r="E206" s="115">
        <f t="shared" si="214"/>
        <v>77040</v>
      </c>
      <c r="F206" s="114">
        <v>0</v>
      </c>
      <c r="G206" s="115">
        <f t="shared" si="215"/>
        <v>0</v>
      </c>
      <c r="H206" s="114">
        <v>0</v>
      </c>
      <c r="I206" s="115">
        <f t="shared" si="216"/>
        <v>0</v>
      </c>
      <c r="J206" s="114">
        <v>593</v>
      </c>
      <c r="K206" s="115">
        <f t="shared" si="217"/>
        <v>34394</v>
      </c>
      <c r="L206" s="114">
        <v>12</v>
      </c>
      <c r="M206" s="115">
        <f t="shared" si="174"/>
        <v>33264</v>
      </c>
      <c r="N206" s="116">
        <v>0</v>
      </c>
      <c r="O206" s="115">
        <f t="shared" si="221"/>
        <v>0</v>
      </c>
      <c r="P206" s="117">
        <v>0</v>
      </c>
      <c r="Q206" s="118">
        <f t="shared" si="222"/>
        <v>0</v>
      </c>
      <c r="R206" s="116">
        <v>0</v>
      </c>
      <c r="S206" s="115">
        <f t="shared" si="223"/>
        <v>0</v>
      </c>
      <c r="T206" s="119">
        <v>1</v>
      </c>
      <c r="U206" s="115">
        <f t="shared" si="224"/>
        <v>13523</v>
      </c>
      <c r="V206" s="115">
        <v>0</v>
      </c>
      <c r="W206" s="115">
        <f t="shared" si="175"/>
        <v>0</v>
      </c>
      <c r="X206" s="115">
        <v>0</v>
      </c>
      <c r="Y206" s="115"/>
      <c r="Z206" s="115"/>
      <c r="AA206" s="115"/>
      <c r="AB206" s="115"/>
      <c r="AC206" s="110">
        <f t="shared" si="225"/>
        <v>158221</v>
      </c>
      <c r="AD206" s="120">
        <v>135226</v>
      </c>
      <c r="AE206" s="121">
        <f t="shared" ref="AE206:AE212" si="229">AC206-AD206</f>
        <v>22995</v>
      </c>
      <c r="AF206" s="122">
        <f t="shared" si="213"/>
        <v>158.19999999999999</v>
      </c>
      <c r="AG206" s="123">
        <f t="shared" ref="AG206:AG212" si="230">ROUND(AD206/1000,1)</f>
        <v>135.19999999999999</v>
      </c>
      <c r="AH206" s="123">
        <f t="shared" ref="AH206:AH212" si="231">AF206-AG206</f>
        <v>23</v>
      </c>
      <c r="AI206" s="123">
        <v>159562</v>
      </c>
      <c r="AJ206" s="124">
        <f t="shared" ref="AJ206:AJ212" si="232">AI206-AC206</f>
        <v>1341</v>
      </c>
      <c r="AK206" s="108">
        <f t="shared" si="227"/>
        <v>111434</v>
      </c>
      <c r="AL206" s="108">
        <v>82022</v>
      </c>
      <c r="AM206" s="37">
        <f t="shared" si="218"/>
        <v>29412</v>
      </c>
      <c r="AQ206" s="108">
        <f t="shared" si="228"/>
        <v>0</v>
      </c>
      <c r="AR206" s="108">
        <v>0</v>
      </c>
      <c r="AS206" s="108">
        <f t="shared" si="219"/>
        <v>0</v>
      </c>
    </row>
    <row r="207" spans="1:45">
      <c r="A207" s="106"/>
      <c r="B207" s="31">
        <v>6702</v>
      </c>
      <c r="C207" s="113" t="s">
        <v>184</v>
      </c>
      <c r="D207" s="114">
        <v>667</v>
      </c>
      <c r="E207" s="115">
        <f t="shared" si="214"/>
        <v>214107</v>
      </c>
      <c r="F207" s="114">
        <v>15</v>
      </c>
      <c r="G207" s="115">
        <f t="shared" si="215"/>
        <v>4980</v>
      </c>
      <c r="H207" s="114">
        <v>0</v>
      </c>
      <c r="I207" s="115">
        <f t="shared" si="216"/>
        <v>0</v>
      </c>
      <c r="J207" s="114">
        <v>1941</v>
      </c>
      <c r="K207" s="115">
        <f t="shared" si="217"/>
        <v>112578</v>
      </c>
      <c r="L207" s="114">
        <v>0</v>
      </c>
      <c r="M207" s="115">
        <f t="shared" si="174"/>
        <v>0</v>
      </c>
      <c r="N207" s="116">
        <v>80</v>
      </c>
      <c r="O207" s="115">
        <f t="shared" si="221"/>
        <v>632240</v>
      </c>
      <c r="P207" s="117">
        <v>80</v>
      </c>
      <c r="Q207" s="118">
        <f t="shared" si="222"/>
        <v>90000</v>
      </c>
      <c r="R207" s="116">
        <v>80</v>
      </c>
      <c r="S207" s="115">
        <f t="shared" si="223"/>
        <v>24160</v>
      </c>
      <c r="T207" s="119">
        <v>3</v>
      </c>
      <c r="U207" s="115">
        <f t="shared" si="224"/>
        <v>40569</v>
      </c>
      <c r="V207" s="115">
        <v>0</v>
      </c>
      <c r="W207" s="115">
        <f t="shared" si="175"/>
        <v>0</v>
      </c>
      <c r="X207" s="115">
        <v>0</v>
      </c>
      <c r="Y207" s="115"/>
      <c r="Z207" s="115"/>
      <c r="AA207" s="115"/>
      <c r="AB207" s="115"/>
      <c r="AC207" s="110">
        <f t="shared" si="225"/>
        <v>1118634</v>
      </c>
      <c r="AD207" s="120">
        <v>908405</v>
      </c>
      <c r="AE207" s="121">
        <f t="shared" si="229"/>
        <v>210229</v>
      </c>
      <c r="AF207" s="122">
        <f t="shared" si="213"/>
        <v>1118.5999999999999</v>
      </c>
      <c r="AG207" s="123">
        <f t="shared" si="230"/>
        <v>908.4</v>
      </c>
      <c r="AH207" s="123">
        <f t="shared" si="231"/>
        <v>210.19999999999993</v>
      </c>
      <c r="AI207" s="123">
        <v>1138537</v>
      </c>
      <c r="AJ207" s="124">
        <f t="shared" si="232"/>
        <v>19903</v>
      </c>
      <c r="AK207" s="108">
        <f t="shared" si="227"/>
        <v>331665</v>
      </c>
      <c r="AL207" s="108">
        <v>226556</v>
      </c>
      <c r="AM207" s="37">
        <f t="shared" si="218"/>
        <v>105109</v>
      </c>
      <c r="AQ207" s="108">
        <f t="shared" si="228"/>
        <v>632240</v>
      </c>
      <c r="AR207" s="108">
        <v>479280</v>
      </c>
      <c r="AS207" s="108">
        <f t="shared" si="219"/>
        <v>152960</v>
      </c>
    </row>
    <row r="208" spans="1:45">
      <c r="A208" s="106"/>
      <c r="B208" s="31">
        <v>6703</v>
      </c>
      <c r="C208" s="113" t="s">
        <v>185</v>
      </c>
      <c r="D208" s="114">
        <v>392</v>
      </c>
      <c r="E208" s="115">
        <f t="shared" si="214"/>
        <v>125832</v>
      </c>
      <c r="F208" s="114">
        <v>0</v>
      </c>
      <c r="G208" s="115">
        <f t="shared" si="215"/>
        <v>0</v>
      </c>
      <c r="H208" s="114">
        <v>0</v>
      </c>
      <c r="I208" s="115">
        <f t="shared" si="216"/>
        <v>0</v>
      </c>
      <c r="J208" s="114">
        <v>1231</v>
      </c>
      <c r="K208" s="115">
        <f t="shared" si="217"/>
        <v>71398</v>
      </c>
      <c r="L208" s="114">
        <v>0</v>
      </c>
      <c r="M208" s="115">
        <f t="shared" si="174"/>
        <v>0</v>
      </c>
      <c r="N208" s="116">
        <v>65</v>
      </c>
      <c r="O208" s="115">
        <f t="shared" si="221"/>
        <v>513695</v>
      </c>
      <c r="P208" s="117">
        <v>65</v>
      </c>
      <c r="Q208" s="118">
        <f t="shared" si="222"/>
        <v>73125</v>
      </c>
      <c r="R208" s="116">
        <v>60</v>
      </c>
      <c r="S208" s="115">
        <f t="shared" si="223"/>
        <v>18120</v>
      </c>
      <c r="T208" s="119">
        <v>2</v>
      </c>
      <c r="U208" s="115">
        <f t="shared" si="224"/>
        <v>27046</v>
      </c>
      <c r="V208" s="115">
        <v>0</v>
      </c>
      <c r="W208" s="115">
        <f t="shared" si="175"/>
        <v>0</v>
      </c>
      <c r="X208" s="115">
        <v>0</v>
      </c>
      <c r="Y208" s="115"/>
      <c r="Z208" s="115"/>
      <c r="AA208" s="115"/>
      <c r="AB208" s="115"/>
      <c r="AC208" s="110">
        <f t="shared" si="225"/>
        <v>829216</v>
      </c>
      <c r="AD208" s="120">
        <v>688354</v>
      </c>
      <c r="AE208" s="121">
        <f t="shared" si="229"/>
        <v>140862</v>
      </c>
      <c r="AF208" s="122">
        <f t="shared" si="213"/>
        <v>829.2</v>
      </c>
      <c r="AG208" s="123">
        <f t="shared" si="230"/>
        <v>688.4</v>
      </c>
      <c r="AH208" s="123">
        <f t="shared" si="231"/>
        <v>140.80000000000007</v>
      </c>
      <c r="AI208" s="123">
        <v>855413</v>
      </c>
      <c r="AJ208" s="124">
        <f t="shared" si="232"/>
        <v>26197</v>
      </c>
      <c r="AK208" s="108">
        <f t="shared" si="227"/>
        <v>197230</v>
      </c>
      <c r="AL208" s="108">
        <v>142344</v>
      </c>
      <c r="AM208" s="37">
        <f t="shared" si="218"/>
        <v>54886</v>
      </c>
      <c r="AQ208" s="108">
        <f t="shared" si="228"/>
        <v>513695</v>
      </c>
      <c r="AR208" s="108">
        <v>383424</v>
      </c>
      <c r="AS208" s="108">
        <f t="shared" si="219"/>
        <v>130271</v>
      </c>
    </row>
    <row r="209" spans="1:45">
      <c r="A209" s="106"/>
      <c r="B209" s="31">
        <v>6704</v>
      </c>
      <c r="C209" s="113" t="s">
        <v>186</v>
      </c>
      <c r="D209" s="114">
        <v>178</v>
      </c>
      <c r="E209" s="115">
        <f t="shared" si="214"/>
        <v>57138</v>
      </c>
      <c r="F209" s="114">
        <v>0</v>
      </c>
      <c r="G209" s="115">
        <f t="shared" si="215"/>
        <v>0</v>
      </c>
      <c r="H209" s="114">
        <v>0</v>
      </c>
      <c r="I209" s="115">
        <f t="shared" si="216"/>
        <v>0</v>
      </c>
      <c r="J209" s="114">
        <v>625</v>
      </c>
      <c r="K209" s="115">
        <f t="shared" si="217"/>
        <v>36250</v>
      </c>
      <c r="L209" s="114">
        <v>0</v>
      </c>
      <c r="M209" s="115">
        <f t="shared" si="174"/>
        <v>0</v>
      </c>
      <c r="N209" s="116">
        <v>0</v>
      </c>
      <c r="O209" s="115">
        <f t="shared" si="221"/>
        <v>0</v>
      </c>
      <c r="P209" s="117">
        <v>0</v>
      </c>
      <c r="Q209" s="118">
        <f t="shared" si="222"/>
        <v>0</v>
      </c>
      <c r="R209" s="116">
        <v>0</v>
      </c>
      <c r="S209" s="115">
        <f t="shared" si="223"/>
        <v>0</v>
      </c>
      <c r="T209" s="119">
        <v>0</v>
      </c>
      <c r="U209" s="115">
        <f t="shared" si="224"/>
        <v>0</v>
      </c>
      <c r="V209" s="115">
        <v>0</v>
      </c>
      <c r="W209" s="115">
        <f t="shared" si="175"/>
        <v>0</v>
      </c>
      <c r="X209" s="115">
        <v>0</v>
      </c>
      <c r="Y209" s="115"/>
      <c r="Z209" s="115"/>
      <c r="AA209" s="115"/>
      <c r="AB209" s="115"/>
      <c r="AC209" s="110">
        <f t="shared" si="225"/>
        <v>93388</v>
      </c>
      <c r="AD209" s="120">
        <v>71990</v>
      </c>
      <c r="AE209" s="121">
        <f t="shared" si="229"/>
        <v>21398</v>
      </c>
      <c r="AF209" s="122">
        <f t="shared" si="213"/>
        <v>93.4</v>
      </c>
      <c r="AG209" s="123">
        <f t="shared" si="230"/>
        <v>72</v>
      </c>
      <c r="AH209" s="123">
        <f t="shared" si="231"/>
        <v>21.400000000000006</v>
      </c>
      <c r="AI209" s="123">
        <v>93388</v>
      </c>
      <c r="AJ209" s="124">
        <f t="shared" si="232"/>
        <v>0</v>
      </c>
      <c r="AK209" s="108">
        <f t="shared" si="227"/>
        <v>93388</v>
      </c>
      <c r="AL209" s="108">
        <v>69104</v>
      </c>
      <c r="AM209" s="37">
        <f t="shared" si="218"/>
        <v>24284</v>
      </c>
      <c r="AQ209" s="108">
        <f t="shared" si="228"/>
        <v>0</v>
      </c>
      <c r="AR209" s="108">
        <v>0</v>
      </c>
      <c r="AS209" s="108">
        <f t="shared" si="219"/>
        <v>0</v>
      </c>
    </row>
    <row r="210" spans="1:45">
      <c r="A210" s="106"/>
      <c r="B210" s="31">
        <v>6705</v>
      </c>
      <c r="C210" s="113" t="s">
        <v>187</v>
      </c>
      <c r="D210" s="114">
        <v>1481</v>
      </c>
      <c r="E210" s="115">
        <f t="shared" si="214"/>
        <v>475401</v>
      </c>
      <c r="F210" s="114">
        <v>13</v>
      </c>
      <c r="G210" s="115">
        <f t="shared" si="215"/>
        <v>4316</v>
      </c>
      <c r="H210" s="114">
        <v>14</v>
      </c>
      <c r="I210" s="115">
        <f t="shared" si="216"/>
        <v>798</v>
      </c>
      <c r="J210" s="114">
        <v>5712</v>
      </c>
      <c r="K210" s="115">
        <f t="shared" si="217"/>
        <v>331296</v>
      </c>
      <c r="L210" s="114">
        <v>57</v>
      </c>
      <c r="M210" s="115">
        <f t="shared" si="174"/>
        <v>158004</v>
      </c>
      <c r="N210" s="116">
        <v>151</v>
      </c>
      <c r="O210" s="115">
        <f t="shared" si="221"/>
        <v>1193353</v>
      </c>
      <c r="P210" s="117">
        <v>151</v>
      </c>
      <c r="Q210" s="118">
        <f t="shared" si="222"/>
        <v>169875</v>
      </c>
      <c r="R210" s="116">
        <v>325</v>
      </c>
      <c r="S210" s="115">
        <f t="shared" si="223"/>
        <v>98150</v>
      </c>
      <c r="T210" s="119">
        <v>3</v>
      </c>
      <c r="U210" s="115">
        <f t="shared" si="224"/>
        <v>40569</v>
      </c>
      <c r="V210" s="115">
        <v>7</v>
      </c>
      <c r="W210" s="115">
        <f t="shared" si="175"/>
        <v>130627</v>
      </c>
      <c r="X210" s="115">
        <v>10000</v>
      </c>
      <c r="Y210" s="115"/>
      <c r="Z210" s="115"/>
      <c r="AA210" s="115"/>
      <c r="AB210" s="115"/>
      <c r="AC210" s="110">
        <f t="shared" si="225"/>
        <v>2612389</v>
      </c>
      <c r="AD210" s="120">
        <v>2130890</v>
      </c>
      <c r="AE210" s="121">
        <f t="shared" si="229"/>
        <v>481499</v>
      </c>
      <c r="AF210" s="122">
        <f t="shared" si="213"/>
        <v>2612.4</v>
      </c>
      <c r="AG210" s="123">
        <f t="shared" si="230"/>
        <v>2130.9</v>
      </c>
      <c r="AH210" s="123">
        <f t="shared" si="231"/>
        <v>481.5</v>
      </c>
      <c r="AI210" s="123">
        <v>2687433</v>
      </c>
      <c r="AJ210" s="124">
        <f t="shared" si="232"/>
        <v>75044</v>
      </c>
      <c r="AK210" s="108">
        <f t="shared" si="227"/>
        <v>811811</v>
      </c>
      <c r="AL210" s="108">
        <v>546578</v>
      </c>
      <c r="AM210" s="37">
        <f t="shared" si="218"/>
        <v>265233</v>
      </c>
      <c r="AQ210" s="108">
        <f t="shared" si="228"/>
        <v>1193353</v>
      </c>
      <c r="AR210" s="108">
        <v>904641</v>
      </c>
      <c r="AS210" s="108">
        <f t="shared" si="219"/>
        <v>288712</v>
      </c>
    </row>
    <row r="211" spans="1:45">
      <c r="A211" s="106"/>
      <c r="B211" s="31">
        <v>6706</v>
      </c>
      <c r="C211" s="113" t="s">
        <v>188</v>
      </c>
      <c r="D211" s="114">
        <v>161</v>
      </c>
      <c r="E211" s="115">
        <f t="shared" si="214"/>
        <v>51681</v>
      </c>
      <c r="F211" s="114">
        <v>0</v>
      </c>
      <c r="G211" s="115">
        <f t="shared" si="215"/>
        <v>0</v>
      </c>
      <c r="H211" s="114">
        <v>0</v>
      </c>
      <c r="I211" s="115">
        <f t="shared" si="216"/>
        <v>0</v>
      </c>
      <c r="J211" s="114">
        <v>453</v>
      </c>
      <c r="K211" s="115">
        <f t="shared" si="217"/>
        <v>26274</v>
      </c>
      <c r="L211" s="114">
        <v>9</v>
      </c>
      <c r="M211" s="115">
        <f t="shared" si="174"/>
        <v>24948</v>
      </c>
      <c r="N211" s="116">
        <v>0</v>
      </c>
      <c r="O211" s="115">
        <f t="shared" si="221"/>
        <v>0</v>
      </c>
      <c r="P211" s="117">
        <v>0</v>
      </c>
      <c r="Q211" s="118">
        <f t="shared" si="222"/>
        <v>0</v>
      </c>
      <c r="R211" s="116">
        <v>0</v>
      </c>
      <c r="S211" s="115">
        <f t="shared" si="223"/>
        <v>0</v>
      </c>
      <c r="T211" s="119">
        <v>0</v>
      </c>
      <c r="U211" s="115">
        <f t="shared" si="224"/>
        <v>0</v>
      </c>
      <c r="V211" s="115">
        <v>0</v>
      </c>
      <c r="W211" s="115">
        <f t="shared" si="175"/>
        <v>0</v>
      </c>
      <c r="X211" s="115">
        <v>0</v>
      </c>
      <c r="Y211" s="115"/>
      <c r="Z211" s="115"/>
      <c r="AA211" s="115"/>
      <c r="AB211" s="115"/>
      <c r="AC211" s="110">
        <f t="shared" si="225"/>
        <v>102903</v>
      </c>
      <c r="AD211" s="120">
        <v>79343</v>
      </c>
      <c r="AE211" s="121">
        <f t="shared" si="229"/>
        <v>23560</v>
      </c>
      <c r="AF211" s="122">
        <f t="shared" si="213"/>
        <v>102.9</v>
      </c>
      <c r="AG211" s="123">
        <f t="shared" si="230"/>
        <v>79.3</v>
      </c>
      <c r="AH211" s="123">
        <f t="shared" si="231"/>
        <v>23.600000000000009</v>
      </c>
      <c r="AI211" s="123">
        <v>102903</v>
      </c>
      <c r="AJ211" s="124">
        <f t="shared" si="232"/>
        <v>0</v>
      </c>
      <c r="AK211" s="108">
        <f t="shared" si="227"/>
        <v>77955</v>
      </c>
      <c r="AL211" s="108">
        <v>51676</v>
      </c>
      <c r="AM211" s="37">
        <f t="shared" si="218"/>
        <v>26279</v>
      </c>
      <c r="AQ211" s="108">
        <f t="shared" si="228"/>
        <v>0</v>
      </c>
      <c r="AR211" s="108">
        <v>0</v>
      </c>
      <c r="AS211" s="108">
        <f t="shared" si="219"/>
        <v>0</v>
      </c>
    </row>
    <row r="212" spans="1:45">
      <c r="A212" s="125"/>
      <c r="B212" s="31">
        <v>6707</v>
      </c>
      <c r="C212" s="113" t="s">
        <v>189</v>
      </c>
      <c r="D212" s="114">
        <v>119</v>
      </c>
      <c r="E212" s="115">
        <f t="shared" si="214"/>
        <v>38199</v>
      </c>
      <c r="F212" s="114">
        <v>0</v>
      </c>
      <c r="G212" s="115">
        <f t="shared" si="215"/>
        <v>0</v>
      </c>
      <c r="H212" s="114">
        <v>0</v>
      </c>
      <c r="I212" s="115">
        <f t="shared" si="216"/>
        <v>0</v>
      </c>
      <c r="J212" s="114">
        <v>246</v>
      </c>
      <c r="K212" s="115">
        <f t="shared" si="217"/>
        <v>15498</v>
      </c>
      <c r="L212" s="114">
        <v>9</v>
      </c>
      <c r="M212" s="115">
        <f t="shared" si="174"/>
        <v>24948</v>
      </c>
      <c r="N212" s="116">
        <v>0</v>
      </c>
      <c r="O212" s="115">
        <f t="shared" si="221"/>
        <v>0</v>
      </c>
      <c r="P212" s="117">
        <v>0</v>
      </c>
      <c r="Q212" s="118">
        <f t="shared" si="222"/>
        <v>0</v>
      </c>
      <c r="R212" s="116">
        <v>0</v>
      </c>
      <c r="S212" s="115">
        <f t="shared" si="223"/>
        <v>0</v>
      </c>
      <c r="T212" s="119">
        <v>0</v>
      </c>
      <c r="U212" s="115">
        <f t="shared" si="224"/>
        <v>0</v>
      </c>
      <c r="V212" s="115">
        <v>0</v>
      </c>
      <c r="W212" s="115">
        <f t="shared" si="175"/>
        <v>0</v>
      </c>
      <c r="X212" s="115">
        <v>0</v>
      </c>
      <c r="Y212" s="115"/>
      <c r="Z212" s="115"/>
      <c r="AA212" s="115"/>
      <c r="AB212" s="115"/>
      <c r="AC212" s="110">
        <f t="shared" si="225"/>
        <v>78645</v>
      </c>
      <c r="AD212" s="120">
        <v>61906</v>
      </c>
      <c r="AE212" s="121">
        <f t="shared" si="229"/>
        <v>16739</v>
      </c>
      <c r="AF212" s="122">
        <f t="shared" si="213"/>
        <v>78.599999999999994</v>
      </c>
      <c r="AG212" s="123">
        <f t="shared" si="230"/>
        <v>61.9</v>
      </c>
      <c r="AH212" s="123">
        <f t="shared" si="231"/>
        <v>16.699999999999996</v>
      </c>
      <c r="AI212" s="123">
        <v>78645</v>
      </c>
      <c r="AJ212" s="124">
        <f t="shared" si="232"/>
        <v>0</v>
      </c>
      <c r="AK212" s="108">
        <f t="shared" si="227"/>
        <v>53697</v>
      </c>
      <c r="AL212" s="108">
        <v>40042</v>
      </c>
      <c r="AM212" s="37">
        <f t="shared" si="218"/>
        <v>13655</v>
      </c>
      <c r="AQ212" s="108">
        <f t="shared" si="228"/>
        <v>0</v>
      </c>
      <c r="AR212" s="108">
        <v>0</v>
      </c>
      <c r="AS212" s="108">
        <f t="shared" si="219"/>
        <v>0</v>
      </c>
    </row>
    <row r="213" spans="1:45">
      <c r="A213" s="125">
        <f>SUM(A206:A212)</f>
        <v>0</v>
      </c>
      <c r="B213" s="31">
        <v>6798</v>
      </c>
      <c r="C213" s="113"/>
      <c r="D213" s="126">
        <f t="shared" ref="D213:AC213" si="233">SUM(D206:D212)</f>
        <v>3238</v>
      </c>
      <c r="E213" s="126">
        <f t="shared" si="233"/>
        <v>1039398</v>
      </c>
      <c r="F213" s="126">
        <f t="shared" si="233"/>
        <v>28</v>
      </c>
      <c r="G213" s="126">
        <f t="shared" si="233"/>
        <v>9296</v>
      </c>
      <c r="H213" s="126">
        <f t="shared" si="233"/>
        <v>14</v>
      </c>
      <c r="I213" s="126">
        <f t="shared" si="233"/>
        <v>798</v>
      </c>
      <c r="J213" s="126">
        <f t="shared" si="233"/>
        <v>10801</v>
      </c>
      <c r="K213" s="126">
        <f t="shared" si="233"/>
        <v>627688</v>
      </c>
      <c r="L213" s="126">
        <f t="shared" si="233"/>
        <v>87</v>
      </c>
      <c r="M213" s="126">
        <f t="shared" si="233"/>
        <v>241164</v>
      </c>
      <c r="N213" s="126">
        <f t="shared" si="233"/>
        <v>296</v>
      </c>
      <c r="O213" s="126">
        <f t="shared" si="233"/>
        <v>2339288</v>
      </c>
      <c r="P213" s="127">
        <f t="shared" si="233"/>
        <v>296</v>
      </c>
      <c r="Q213" s="127">
        <f>Q205+Q206+Q207+Q208+Q209+Q210+Q211+Q212</f>
        <v>333000</v>
      </c>
      <c r="R213" s="126">
        <f t="shared" si="233"/>
        <v>465</v>
      </c>
      <c r="S213" s="126">
        <f t="shared" si="233"/>
        <v>140430</v>
      </c>
      <c r="T213" s="126">
        <f t="shared" si="233"/>
        <v>9</v>
      </c>
      <c r="U213" s="126">
        <f t="shared" si="233"/>
        <v>121707</v>
      </c>
      <c r="V213" s="126">
        <f t="shared" si="233"/>
        <v>7</v>
      </c>
      <c r="W213" s="126">
        <f t="shared" si="233"/>
        <v>130627</v>
      </c>
      <c r="X213" s="126">
        <f t="shared" si="233"/>
        <v>10000</v>
      </c>
      <c r="Y213" s="126">
        <f t="shared" si="233"/>
        <v>0</v>
      </c>
      <c r="Z213" s="126">
        <f t="shared" si="233"/>
        <v>0</v>
      </c>
      <c r="AA213" s="126">
        <f t="shared" si="233"/>
        <v>0</v>
      </c>
      <c r="AB213" s="126">
        <f t="shared" si="233"/>
        <v>0</v>
      </c>
      <c r="AC213" s="126">
        <f t="shared" si="233"/>
        <v>4993396</v>
      </c>
      <c r="AD213" s="126">
        <f>AD206+AD207+AD208+AD209+AD210+AD211+AD212</f>
        <v>4076114</v>
      </c>
      <c r="AE213" s="128">
        <f>AE206+AE207+AE208+AE209+AE210+AE211+AE212</f>
        <v>917282</v>
      </c>
      <c r="AF213" s="129">
        <f t="shared" si="213"/>
        <v>4993.3999999999996</v>
      </c>
      <c r="AG213" s="130">
        <f>AG206+AG207+AG208+AG209+AG210+AG211+AG212</f>
        <v>4076.1000000000004</v>
      </c>
      <c r="AH213" s="130">
        <f>AH206+AH207+AH208+AH209+AH210+AH211+AH212</f>
        <v>917.2</v>
      </c>
      <c r="AI213" s="131">
        <f>SUM(AI206:AI212)</f>
        <v>5115881</v>
      </c>
      <c r="AJ213" s="132">
        <f>SUM(AJ206:AJ212)</f>
        <v>122485</v>
      </c>
      <c r="AK213" s="126">
        <f>SUM(AK206:AK212)</f>
        <v>1677180</v>
      </c>
      <c r="AL213" s="126">
        <f>SUM(AL206:AL212)</f>
        <v>1158322</v>
      </c>
      <c r="AM213" s="128">
        <f>SUM(AM206:AM212)</f>
        <v>518858</v>
      </c>
      <c r="AQ213" s="126">
        <f>SUM(AQ206:AQ212)</f>
        <v>2339288</v>
      </c>
      <c r="AR213" s="126">
        <f>SUM(AR206:AR212)</f>
        <v>1767345</v>
      </c>
      <c r="AS213" s="126">
        <f>SUM(AS206:AS212)</f>
        <v>571943</v>
      </c>
    </row>
    <row r="214" spans="1:45">
      <c r="A214" s="106"/>
      <c r="B214" s="31">
        <v>6799</v>
      </c>
      <c r="C214" s="113" t="s">
        <v>190</v>
      </c>
      <c r="D214" s="114">
        <v>0</v>
      </c>
      <c r="E214" s="115">
        <f t="shared" si="214"/>
        <v>0</v>
      </c>
      <c r="F214" s="114">
        <v>0</v>
      </c>
      <c r="G214" s="115">
        <f t="shared" si="215"/>
        <v>0</v>
      </c>
      <c r="H214" s="133">
        <v>0</v>
      </c>
      <c r="I214" s="115">
        <f t="shared" si="216"/>
        <v>0</v>
      </c>
      <c r="J214" s="114">
        <v>0</v>
      </c>
      <c r="K214" s="115">
        <f t="shared" si="217"/>
        <v>0</v>
      </c>
      <c r="L214" s="114">
        <v>0</v>
      </c>
      <c r="M214" s="115">
        <f t="shared" si="174"/>
        <v>0</v>
      </c>
      <c r="N214" s="116">
        <v>0</v>
      </c>
      <c r="O214" s="115">
        <f t="shared" ref="O214:O222" si="234">ROUND(N214*O$7,0)</f>
        <v>0</v>
      </c>
      <c r="P214" s="117">
        <v>0</v>
      </c>
      <c r="Q214" s="118">
        <f>P214*Q7</f>
        <v>0</v>
      </c>
      <c r="R214" s="116"/>
      <c r="S214" s="115">
        <f t="shared" ref="S214:S222" si="235">ROUND(R214*S$7,0)</f>
        <v>0</v>
      </c>
      <c r="T214" s="119">
        <v>0</v>
      </c>
      <c r="U214" s="115">
        <f t="shared" ref="U214:U222" si="236">ROUND(T214*U$7,0)</f>
        <v>0</v>
      </c>
      <c r="V214" s="115">
        <v>0</v>
      </c>
      <c r="W214" s="115">
        <f t="shared" si="175"/>
        <v>0</v>
      </c>
      <c r="X214" s="115">
        <v>0</v>
      </c>
      <c r="Y214" s="115"/>
      <c r="Z214" s="115"/>
      <c r="AA214" s="115"/>
      <c r="AB214" s="115"/>
      <c r="AC214" s="110">
        <f t="shared" ref="AC214:AC222" si="237">+E214+G214+I214+K214+M214+W214+X214+O214+S214+U214+Z214+AB214+Q214</f>
        <v>0</v>
      </c>
      <c r="AD214" s="120"/>
      <c r="AE214" s="121"/>
      <c r="AF214" s="122">
        <f t="shared" si="213"/>
        <v>0</v>
      </c>
      <c r="AG214" s="123"/>
      <c r="AH214" s="123">
        <f t="shared" si="226"/>
        <v>0</v>
      </c>
      <c r="AI214" s="123">
        <v>0</v>
      </c>
      <c r="AJ214" s="124">
        <v>0</v>
      </c>
      <c r="AK214" s="108">
        <f t="shared" ref="AK214:AK222" si="238">+E214+G214+I214+K214</f>
        <v>0</v>
      </c>
      <c r="AL214" s="108">
        <v>0</v>
      </c>
      <c r="AM214" s="37">
        <f t="shared" si="218"/>
        <v>0</v>
      </c>
      <c r="AQ214" s="108">
        <f t="shared" ref="AQ214:AQ222" si="239">+O214</f>
        <v>0</v>
      </c>
      <c r="AR214" s="108">
        <v>0</v>
      </c>
      <c r="AS214" s="108">
        <f t="shared" si="219"/>
        <v>0</v>
      </c>
    </row>
    <row r="215" spans="1:45">
      <c r="A215" s="106"/>
      <c r="B215" s="31">
        <v>6801</v>
      </c>
      <c r="C215" s="113" t="s">
        <v>191</v>
      </c>
      <c r="D215" s="114">
        <v>52</v>
      </c>
      <c r="E215" s="115">
        <f t="shared" si="214"/>
        <v>16692</v>
      </c>
      <c r="F215" s="114">
        <v>0</v>
      </c>
      <c r="G215" s="115">
        <f t="shared" si="215"/>
        <v>0</v>
      </c>
      <c r="H215" s="114">
        <v>0</v>
      </c>
      <c r="I215" s="115">
        <f t="shared" si="216"/>
        <v>0</v>
      </c>
      <c r="J215" s="114">
        <v>157</v>
      </c>
      <c r="K215" s="115">
        <f t="shared" si="217"/>
        <v>9891</v>
      </c>
      <c r="L215" s="114">
        <v>11</v>
      </c>
      <c r="M215" s="115">
        <f t="shared" si="174"/>
        <v>30492</v>
      </c>
      <c r="N215" s="116">
        <v>0</v>
      </c>
      <c r="O215" s="115">
        <f t="shared" si="234"/>
        <v>0</v>
      </c>
      <c r="P215" s="117">
        <v>0</v>
      </c>
      <c r="Q215" s="118">
        <f t="shared" ref="Q215:Q222" si="240">ROUND(P215*Q$7,0)</f>
        <v>0</v>
      </c>
      <c r="R215" s="116">
        <v>0</v>
      </c>
      <c r="S215" s="115">
        <f t="shared" si="235"/>
        <v>0</v>
      </c>
      <c r="T215" s="119">
        <v>1</v>
      </c>
      <c r="U215" s="115">
        <f t="shared" si="236"/>
        <v>13523</v>
      </c>
      <c r="V215" s="115">
        <v>0</v>
      </c>
      <c r="W215" s="115">
        <f t="shared" si="175"/>
        <v>0</v>
      </c>
      <c r="X215" s="115">
        <v>0</v>
      </c>
      <c r="Y215" s="115"/>
      <c r="Z215" s="115"/>
      <c r="AA215" s="115"/>
      <c r="AB215" s="115"/>
      <c r="AC215" s="110">
        <f t="shared" si="237"/>
        <v>70598</v>
      </c>
      <c r="AD215" s="120">
        <v>54876</v>
      </c>
      <c r="AE215" s="121">
        <f t="shared" ref="AE215:AE222" si="241">AC215-AD215</f>
        <v>15722</v>
      </c>
      <c r="AF215" s="122">
        <f t="shared" si="213"/>
        <v>70.599999999999994</v>
      </c>
      <c r="AG215" s="123">
        <f t="shared" ref="AG215:AG222" si="242">ROUND(AD215/1000,1)</f>
        <v>54.9</v>
      </c>
      <c r="AH215" s="123">
        <f t="shared" ref="AH215:AH222" si="243">AF215-AG215</f>
        <v>15.699999999999996</v>
      </c>
      <c r="AI215" s="123">
        <v>71939</v>
      </c>
      <c r="AJ215" s="124">
        <f t="shared" ref="AJ215:AJ222" si="244">AI215-AC215</f>
        <v>1341</v>
      </c>
      <c r="AK215" s="108">
        <f t="shared" si="238"/>
        <v>26583</v>
      </c>
      <c r="AL215" s="108">
        <v>24642</v>
      </c>
      <c r="AM215" s="37">
        <f t="shared" si="218"/>
        <v>1941</v>
      </c>
      <c r="AQ215" s="108">
        <f t="shared" si="239"/>
        <v>0</v>
      </c>
      <c r="AR215" s="108">
        <v>0</v>
      </c>
      <c r="AS215" s="108">
        <f t="shared" si="219"/>
        <v>0</v>
      </c>
    </row>
    <row r="216" spans="1:45">
      <c r="A216" s="106"/>
      <c r="B216" s="31">
        <v>6802</v>
      </c>
      <c r="C216" s="113" t="s">
        <v>35</v>
      </c>
      <c r="D216" s="114">
        <v>297</v>
      </c>
      <c r="E216" s="115">
        <f t="shared" si="214"/>
        <v>95337</v>
      </c>
      <c r="F216" s="114">
        <v>0</v>
      </c>
      <c r="G216" s="115">
        <f t="shared" si="215"/>
        <v>0</v>
      </c>
      <c r="H216" s="114">
        <v>0</v>
      </c>
      <c r="I216" s="115">
        <f t="shared" si="216"/>
        <v>0</v>
      </c>
      <c r="J216" s="114">
        <v>916</v>
      </c>
      <c r="K216" s="115">
        <f t="shared" si="217"/>
        <v>53128</v>
      </c>
      <c r="L216" s="114">
        <v>0</v>
      </c>
      <c r="M216" s="115">
        <f t="shared" si="174"/>
        <v>0</v>
      </c>
      <c r="N216" s="116">
        <v>0</v>
      </c>
      <c r="O216" s="115">
        <f t="shared" si="234"/>
        <v>0</v>
      </c>
      <c r="P216" s="117">
        <v>0</v>
      </c>
      <c r="Q216" s="118">
        <f t="shared" si="240"/>
        <v>0</v>
      </c>
      <c r="R216" s="116">
        <v>38</v>
      </c>
      <c r="S216" s="115">
        <f t="shared" si="235"/>
        <v>11476</v>
      </c>
      <c r="T216" s="119">
        <v>1</v>
      </c>
      <c r="U216" s="115">
        <f t="shared" si="236"/>
        <v>13523</v>
      </c>
      <c r="V216" s="115">
        <v>0</v>
      </c>
      <c r="W216" s="115">
        <f t="shared" si="175"/>
        <v>0</v>
      </c>
      <c r="X216" s="115">
        <v>0</v>
      </c>
      <c r="Y216" s="115"/>
      <c r="Z216" s="115"/>
      <c r="AA216" s="115"/>
      <c r="AB216" s="115"/>
      <c r="AC216" s="110">
        <f t="shared" si="237"/>
        <v>173464</v>
      </c>
      <c r="AD216" s="120">
        <v>132819</v>
      </c>
      <c r="AE216" s="121">
        <f t="shared" si="241"/>
        <v>40645</v>
      </c>
      <c r="AF216" s="122">
        <f t="shared" si="213"/>
        <v>173.5</v>
      </c>
      <c r="AG216" s="123">
        <f t="shared" si="242"/>
        <v>132.80000000000001</v>
      </c>
      <c r="AH216" s="123">
        <f t="shared" si="243"/>
        <v>40.699999999999989</v>
      </c>
      <c r="AI216" s="123">
        <v>175907</v>
      </c>
      <c r="AJ216" s="124">
        <f t="shared" si="244"/>
        <v>2443</v>
      </c>
      <c r="AK216" s="108">
        <f t="shared" si="238"/>
        <v>148465</v>
      </c>
      <c r="AL216" s="108">
        <v>99878</v>
      </c>
      <c r="AM216" s="37">
        <f t="shared" si="218"/>
        <v>48587</v>
      </c>
      <c r="AQ216" s="108">
        <f t="shared" si="239"/>
        <v>0</v>
      </c>
      <c r="AR216" s="108">
        <v>0</v>
      </c>
      <c r="AS216" s="108">
        <f t="shared" si="219"/>
        <v>0</v>
      </c>
    </row>
    <row r="217" spans="1:45">
      <c r="A217" s="106"/>
      <c r="B217" s="31">
        <v>6803</v>
      </c>
      <c r="C217" s="113" t="s">
        <v>373</v>
      </c>
      <c r="D217" s="114">
        <v>269</v>
      </c>
      <c r="E217" s="115">
        <f t="shared" si="214"/>
        <v>86349</v>
      </c>
      <c r="F217" s="114">
        <v>0</v>
      </c>
      <c r="G217" s="115">
        <f t="shared" si="215"/>
        <v>0</v>
      </c>
      <c r="H217" s="114">
        <v>22</v>
      </c>
      <c r="I217" s="115">
        <f t="shared" si="216"/>
        <v>1254</v>
      </c>
      <c r="J217" s="114">
        <v>782</v>
      </c>
      <c r="K217" s="115">
        <f t="shared" si="217"/>
        <v>45356</v>
      </c>
      <c r="L217" s="114">
        <v>38</v>
      </c>
      <c r="M217" s="115">
        <f t="shared" si="174"/>
        <v>105336</v>
      </c>
      <c r="N217" s="116">
        <v>0</v>
      </c>
      <c r="O217" s="115">
        <f t="shared" si="234"/>
        <v>0</v>
      </c>
      <c r="P217" s="117">
        <v>0</v>
      </c>
      <c r="Q217" s="118">
        <f t="shared" si="240"/>
        <v>0</v>
      </c>
      <c r="R217" s="116">
        <v>25</v>
      </c>
      <c r="S217" s="115">
        <f t="shared" si="235"/>
        <v>7550</v>
      </c>
      <c r="T217" s="119">
        <v>3</v>
      </c>
      <c r="U217" s="115">
        <f t="shared" si="236"/>
        <v>40569</v>
      </c>
      <c r="V217" s="115">
        <v>0</v>
      </c>
      <c r="W217" s="115">
        <f t="shared" si="175"/>
        <v>0</v>
      </c>
      <c r="X217" s="115">
        <v>0</v>
      </c>
      <c r="Y217" s="115"/>
      <c r="Z217" s="115"/>
      <c r="AA217" s="115"/>
      <c r="AB217" s="115"/>
      <c r="AC217" s="110">
        <f t="shared" si="237"/>
        <v>286414</v>
      </c>
      <c r="AD217" s="120">
        <v>229823</v>
      </c>
      <c r="AE217" s="121">
        <f t="shared" si="241"/>
        <v>56591</v>
      </c>
      <c r="AF217" s="122">
        <f t="shared" si="213"/>
        <v>286.39999999999998</v>
      </c>
      <c r="AG217" s="123">
        <f t="shared" si="242"/>
        <v>229.8</v>
      </c>
      <c r="AH217" s="123">
        <f t="shared" si="243"/>
        <v>56.599999999999966</v>
      </c>
      <c r="AI217" s="123">
        <v>292817</v>
      </c>
      <c r="AJ217" s="124">
        <f t="shared" si="244"/>
        <v>6403</v>
      </c>
      <c r="AK217" s="108">
        <f t="shared" si="238"/>
        <v>132959</v>
      </c>
      <c r="AL217" s="108">
        <v>88020</v>
      </c>
      <c r="AM217" s="37">
        <f t="shared" si="218"/>
        <v>44939</v>
      </c>
      <c r="AQ217" s="108">
        <f t="shared" si="239"/>
        <v>0</v>
      </c>
      <c r="AR217" s="108">
        <v>0</v>
      </c>
      <c r="AS217" s="108">
        <f t="shared" si="219"/>
        <v>0</v>
      </c>
    </row>
    <row r="218" spans="1:45">
      <c r="A218" s="106"/>
      <c r="B218" s="31">
        <v>6804</v>
      </c>
      <c r="C218" s="113" t="s">
        <v>374</v>
      </c>
      <c r="D218" s="114">
        <v>157</v>
      </c>
      <c r="E218" s="115">
        <f t="shared" si="214"/>
        <v>50397</v>
      </c>
      <c r="F218" s="114">
        <v>0</v>
      </c>
      <c r="G218" s="115">
        <f t="shared" si="215"/>
        <v>0</v>
      </c>
      <c r="H218" s="114">
        <v>0</v>
      </c>
      <c r="I218" s="115">
        <f t="shared" si="216"/>
        <v>0</v>
      </c>
      <c r="J218" s="114">
        <v>607</v>
      </c>
      <c r="K218" s="115">
        <f t="shared" si="217"/>
        <v>35206</v>
      </c>
      <c r="L218" s="114">
        <v>13</v>
      </c>
      <c r="M218" s="115">
        <f t="shared" si="174"/>
        <v>36036</v>
      </c>
      <c r="N218" s="116">
        <v>0</v>
      </c>
      <c r="O218" s="115">
        <f t="shared" si="234"/>
        <v>0</v>
      </c>
      <c r="P218" s="117">
        <v>0</v>
      </c>
      <c r="Q218" s="118">
        <f t="shared" si="240"/>
        <v>0</v>
      </c>
      <c r="R218" s="116">
        <v>0</v>
      </c>
      <c r="S218" s="115">
        <f t="shared" si="235"/>
        <v>0</v>
      </c>
      <c r="T218" s="119">
        <v>0</v>
      </c>
      <c r="U218" s="115">
        <f t="shared" si="236"/>
        <v>0</v>
      </c>
      <c r="V218" s="115">
        <v>0</v>
      </c>
      <c r="W218" s="115">
        <f t="shared" si="175"/>
        <v>0</v>
      </c>
      <c r="X218" s="115">
        <v>0</v>
      </c>
      <c r="Y218" s="115"/>
      <c r="Z218" s="115"/>
      <c r="AA218" s="115"/>
      <c r="AB218" s="115"/>
      <c r="AC218" s="110">
        <f t="shared" si="237"/>
        <v>121639</v>
      </c>
      <c r="AD218" s="120">
        <v>118937</v>
      </c>
      <c r="AE218" s="121">
        <f t="shared" si="241"/>
        <v>2702</v>
      </c>
      <c r="AF218" s="122">
        <f t="shared" si="213"/>
        <v>121.6</v>
      </c>
      <c r="AG218" s="123">
        <f t="shared" si="242"/>
        <v>118.9</v>
      </c>
      <c r="AH218" s="123">
        <f t="shared" si="243"/>
        <v>2.6999999999999886</v>
      </c>
      <c r="AI218" s="123">
        <v>121639</v>
      </c>
      <c r="AJ218" s="124">
        <f t="shared" si="244"/>
        <v>0</v>
      </c>
      <c r="AK218" s="108">
        <f t="shared" si="238"/>
        <v>85603</v>
      </c>
      <c r="AL218" s="108">
        <v>63970</v>
      </c>
      <c r="AM218" s="37">
        <f t="shared" si="218"/>
        <v>21633</v>
      </c>
      <c r="AQ218" s="108">
        <f t="shared" si="239"/>
        <v>0</v>
      </c>
      <c r="AR218" s="108">
        <v>95856</v>
      </c>
      <c r="AS218" s="108">
        <f t="shared" si="219"/>
        <v>-95856</v>
      </c>
    </row>
    <row r="219" spans="1:45">
      <c r="A219" s="106"/>
      <c r="B219" s="31">
        <v>6805</v>
      </c>
      <c r="C219" s="113" t="s">
        <v>194</v>
      </c>
      <c r="D219" s="114">
        <v>133</v>
      </c>
      <c r="E219" s="115">
        <f t="shared" si="214"/>
        <v>42693</v>
      </c>
      <c r="F219" s="114">
        <v>0</v>
      </c>
      <c r="G219" s="115">
        <f t="shared" si="215"/>
        <v>0</v>
      </c>
      <c r="H219" s="114">
        <v>0</v>
      </c>
      <c r="I219" s="115">
        <f t="shared" si="216"/>
        <v>0</v>
      </c>
      <c r="J219" s="114">
        <v>182</v>
      </c>
      <c r="K219" s="115">
        <f t="shared" si="217"/>
        <v>11466</v>
      </c>
      <c r="L219" s="114">
        <v>0</v>
      </c>
      <c r="M219" s="115">
        <f t="shared" ref="M219:M282" si="245">ROUND(L219*M$7,0)</f>
        <v>0</v>
      </c>
      <c r="N219" s="116">
        <v>0</v>
      </c>
      <c r="O219" s="115">
        <f t="shared" si="234"/>
        <v>0</v>
      </c>
      <c r="P219" s="117">
        <v>0</v>
      </c>
      <c r="Q219" s="118">
        <f t="shared" si="240"/>
        <v>0</v>
      </c>
      <c r="R219" s="116">
        <v>0</v>
      </c>
      <c r="S219" s="115">
        <f t="shared" si="235"/>
        <v>0</v>
      </c>
      <c r="T219" s="119">
        <v>0</v>
      </c>
      <c r="U219" s="115">
        <f t="shared" si="236"/>
        <v>0</v>
      </c>
      <c r="V219" s="115">
        <v>0</v>
      </c>
      <c r="W219" s="115">
        <f t="shared" ref="W219:W282" si="246">ROUND(V219*W$7,0)</f>
        <v>0</v>
      </c>
      <c r="X219" s="115">
        <v>0</v>
      </c>
      <c r="Y219" s="115"/>
      <c r="Z219" s="115"/>
      <c r="AA219" s="115"/>
      <c r="AB219" s="115"/>
      <c r="AC219" s="110">
        <f t="shared" si="237"/>
        <v>54159</v>
      </c>
      <c r="AD219" s="120">
        <v>41949</v>
      </c>
      <c r="AE219" s="121">
        <f t="shared" si="241"/>
        <v>12210</v>
      </c>
      <c r="AF219" s="122">
        <f t="shared" si="213"/>
        <v>54.2</v>
      </c>
      <c r="AG219" s="123">
        <f t="shared" si="242"/>
        <v>41.9</v>
      </c>
      <c r="AH219" s="123">
        <f t="shared" si="243"/>
        <v>12.300000000000004</v>
      </c>
      <c r="AI219" s="123">
        <v>54159</v>
      </c>
      <c r="AJ219" s="124">
        <f t="shared" si="244"/>
        <v>0</v>
      </c>
      <c r="AK219" s="108">
        <f t="shared" si="238"/>
        <v>54159</v>
      </c>
      <c r="AL219" s="108">
        <v>38772</v>
      </c>
      <c r="AM219" s="37">
        <f t="shared" si="218"/>
        <v>15387</v>
      </c>
      <c r="AQ219" s="108">
        <f t="shared" si="239"/>
        <v>0</v>
      </c>
      <c r="AR219" s="108">
        <v>0</v>
      </c>
      <c r="AS219" s="108">
        <f t="shared" si="219"/>
        <v>0</v>
      </c>
    </row>
    <row r="220" spans="1:45">
      <c r="A220" s="106"/>
      <c r="B220" s="31">
        <v>6806</v>
      </c>
      <c r="C220" s="113" t="s">
        <v>195</v>
      </c>
      <c r="D220" s="114">
        <v>4097</v>
      </c>
      <c r="E220" s="115">
        <f t="shared" si="214"/>
        <v>1315137</v>
      </c>
      <c r="F220" s="114">
        <v>0</v>
      </c>
      <c r="G220" s="115">
        <f t="shared" si="215"/>
        <v>0</v>
      </c>
      <c r="H220" s="114">
        <v>77</v>
      </c>
      <c r="I220" s="115">
        <f t="shared" si="216"/>
        <v>4389</v>
      </c>
      <c r="J220" s="114">
        <v>15227</v>
      </c>
      <c r="K220" s="115">
        <f t="shared" si="217"/>
        <v>883166</v>
      </c>
      <c r="L220" s="114">
        <v>119</v>
      </c>
      <c r="M220" s="115">
        <f t="shared" si="245"/>
        <v>329868</v>
      </c>
      <c r="N220" s="116">
        <v>725</v>
      </c>
      <c r="O220" s="115">
        <f t="shared" si="234"/>
        <v>5729675</v>
      </c>
      <c r="P220" s="117">
        <v>725</v>
      </c>
      <c r="Q220" s="118">
        <f t="shared" si="240"/>
        <v>815625</v>
      </c>
      <c r="R220" s="116">
        <v>360</v>
      </c>
      <c r="S220" s="115">
        <f t="shared" si="235"/>
        <v>108720</v>
      </c>
      <c r="T220" s="119">
        <v>3</v>
      </c>
      <c r="U220" s="115">
        <f t="shared" si="236"/>
        <v>40569</v>
      </c>
      <c r="V220" s="115">
        <f>5+1</f>
        <v>6</v>
      </c>
      <c r="W220" s="115">
        <f t="shared" si="246"/>
        <v>111966</v>
      </c>
      <c r="X220" s="115">
        <v>10000</v>
      </c>
      <c r="Y220" s="115"/>
      <c r="Z220" s="115"/>
      <c r="AA220" s="115"/>
      <c r="AB220" s="115"/>
      <c r="AC220" s="110">
        <f t="shared" si="237"/>
        <v>9349115</v>
      </c>
      <c r="AD220" s="120">
        <v>7648966</v>
      </c>
      <c r="AE220" s="121">
        <f t="shared" si="241"/>
        <v>1700149</v>
      </c>
      <c r="AF220" s="122">
        <f t="shared" si="213"/>
        <v>9349.1</v>
      </c>
      <c r="AG220" s="123">
        <f t="shared" si="242"/>
        <v>7649</v>
      </c>
      <c r="AH220" s="123">
        <f t="shared" si="243"/>
        <v>1700.1000000000004</v>
      </c>
      <c r="AI220" s="123">
        <v>9615891</v>
      </c>
      <c r="AJ220" s="124">
        <f t="shared" si="244"/>
        <v>266776</v>
      </c>
      <c r="AK220" s="108">
        <f t="shared" si="238"/>
        <v>2202692</v>
      </c>
      <c r="AL220" s="108">
        <v>1481252</v>
      </c>
      <c r="AM220" s="37">
        <f t="shared" si="218"/>
        <v>721440</v>
      </c>
      <c r="AQ220" s="108">
        <f t="shared" si="239"/>
        <v>5729675</v>
      </c>
      <c r="AR220" s="108">
        <v>4343475</v>
      </c>
      <c r="AS220" s="108">
        <f t="shared" si="219"/>
        <v>1386200</v>
      </c>
    </row>
    <row r="221" spans="1:45">
      <c r="A221" s="106"/>
      <c r="B221" s="31">
        <v>6807</v>
      </c>
      <c r="C221" s="113" t="s">
        <v>375</v>
      </c>
      <c r="D221" s="114">
        <v>247</v>
      </c>
      <c r="E221" s="115">
        <f t="shared" si="214"/>
        <v>79287</v>
      </c>
      <c r="F221" s="114">
        <v>0</v>
      </c>
      <c r="G221" s="115">
        <f t="shared" si="215"/>
        <v>0</v>
      </c>
      <c r="H221" s="114">
        <v>0</v>
      </c>
      <c r="I221" s="115">
        <f t="shared" si="216"/>
        <v>0</v>
      </c>
      <c r="J221" s="114">
        <v>498</v>
      </c>
      <c r="K221" s="115">
        <f t="shared" si="217"/>
        <v>28884</v>
      </c>
      <c r="L221" s="114">
        <v>20</v>
      </c>
      <c r="M221" s="115">
        <f t="shared" si="245"/>
        <v>55440</v>
      </c>
      <c r="N221" s="116">
        <v>0</v>
      </c>
      <c r="O221" s="115">
        <f t="shared" si="234"/>
        <v>0</v>
      </c>
      <c r="P221" s="117">
        <v>0</v>
      </c>
      <c r="Q221" s="118">
        <f t="shared" si="240"/>
        <v>0</v>
      </c>
      <c r="R221" s="116">
        <v>0</v>
      </c>
      <c r="S221" s="115">
        <f t="shared" si="235"/>
        <v>0</v>
      </c>
      <c r="T221" s="119">
        <v>0</v>
      </c>
      <c r="U221" s="115">
        <f t="shared" si="236"/>
        <v>0</v>
      </c>
      <c r="V221" s="115">
        <v>0</v>
      </c>
      <c r="W221" s="115">
        <f t="shared" si="246"/>
        <v>0</v>
      </c>
      <c r="X221" s="115">
        <v>0</v>
      </c>
      <c r="Y221" s="115"/>
      <c r="Z221" s="115"/>
      <c r="AA221" s="115"/>
      <c r="AB221" s="115"/>
      <c r="AC221" s="110">
        <f t="shared" si="237"/>
        <v>163611</v>
      </c>
      <c r="AD221" s="120">
        <v>127416</v>
      </c>
      <c r="AE221" s="121">
        <f t="shared" si="241"/>
        <v>36195</v>
      </c>
      <c r="AF221" s="122">
        <f t="shared" si="213"/>
        <v>163.6</v>
      </c>
      <c r="AG221" s="123">
        <f t="shared" si="242"/>
        <v>127.4</v>
      </c>
      <c r="AH221" s="123">
        <f t="shared" si="243"/>
        <v>36.199999999999989</v>
      </c>
      <c r="AI221" s="123">
        <v>163611</v>
      </c>
      <c r="AJ221" s="124">
        <f t="shared" si="244"/>
        <v>0</v>
      </c>
      <c r="AK221" s="108">
        <f t="shared" si="238"/>
        <v>108171</v>
      </c>
      <c r="AL221" s="108">
        <v>74896</v>
      </c>
      <c r="AM221" s="37">
        <f t="shared" si="218"/>
        <v>33275</v>
      </c>
      <c r="AQ221" s="108">
        <f t="shared" si="239"/>
        <v>0</v>
      </c>
      <c r="AR221" s="108">
        <v>0</v>
      </c>
      <c r="AS221" s="108">
        <f t="shared" si="219"/>
        <v>0</v>
      </c>
    </row>
    <row r="222" spans="1:45">
      <c r="A222" s="125"/>
      <c r="B222" s="31">
        <v>6808</v>
      </c>
      <c r="C222" s="113" t="s">
        <v>197</v>
      </c>
      <c r="D222" s="114">
        <v>99</v>
      </c>
      <c r="E222" s="115">
        <f t="shared" si="214"/>
        <v>31779</v>
      </c>
      <c r="F222" s="114">
        <v>0</v>
      </c>
      <c r="G222" s="115">
        <f t="shared" si="215"/>
        <v>0</v>
      </c>
      <c r="H222" s="114">
        <v>0</v>
      </c>
      <c r="I222" s="115">
        <f t="shared" si="216"/>
        <v>0</v>
      </c>
      <c r="J222" s="114">
        <v>148</v>
      </c>
      <c r="K222" s="115">
        <f t="shared" si="217"/>
        <v>9324</v>
      </c>
      <c r="L222" s="114">
        <v>0</v>
      </c>
      <c r="M222" s="115">
        <f t="shared" si="245"/>
        <v>0</v>
      </c>
      <c r="N222" s="116">
        <v>0</v>
      </c>
      <c r="O222" s="115">
        <f t="shared" si="234"/>
        <v>0</v>
      </c>
      <c r="P222" s="117">
        <v>0</v>
      </c>
      <c r="Q222" s="118">
        <f t="shared" si="240"/>
        <v>0</v>
      </c>
      <c r="R222" s="116">
        <v>0</v>
      </c>
      <c r="S222" s="115">
        <f t="shared" si="235"/>
        <v>0</v>
      </c>
      <c r="T222" s="119">
        <v>1</v>
      </c>
      <c r="U222" s="115">
        <f t="shared" si="236"/>
        <v>13523</v>
      </c>
      <c r="V222" s="115">
        <v>0</v>
      </c>
      <c r="W222" s="115">
        <f t="shared" si="246"/>
        <v>0</v>
      </c>
      <c r="X222" s="115">
        <v>0</v>
      </c>
      <c r="Y222" s="115"/>
      <c r="Z222" s="115"/>
      <c r="AA222" s="115"/>
      <c r="AB222" s="115"/>
      <c r="AC222" s="110">
        <f t="shared" si="237"/>
        <v>54626</v>
      </c>
      <c r="AD222" s="120">
        <v>42881</v>
      </c>
      <c r="AE222" s="121">
        <f t="shared" si="241"/>
        <v>11745</v>
      </c>
      <c r="AF222" s="122">
        <f t="shared" si="213"/>
        <v>54.6</v>
      </c>
      <c r="AG222" s="123">
        <f t="shared" si="242"/>
        <v>42.9</v>
      </c>
      <c r="AH222" s="123">
        <f t="shared" si="243"/>
        <v>11.700000000000003</v>
      </c>
      <c r="AI222" s="123">
        <v>55967</v>
      </c>
      <c r="AJ222" s="124">
        <f t="shared" si="244"/>
        <v>1341</v>
      </c>
      <c r="AK222" s="108">
        <f t="shared" si="238"/>
        <v>41103</v>
      </c>
      <c r="AL222" s="108">
        <v>27706</v>
      </c>
      <c r="AM222" s="37">
        <f t="shared" si="218"/>
        <v>13397</v>
      </c>
      <c r="AQ222" s="108">
        <f t="shared" si="239"/>
        <v>0</v>
      </c>
      <c r="AR222" s="108">
        <v>0</v>
      </c>
      <c r="AS222" s="108">
        <f t="shared" si="219"/>
        <v>0</v>
      </c>
    </row>
    <row r="223" spans="1:45">
      <c r="A223" s="125">
        <f>SUM(A215:A222)</f>
        <v>0</v>
      </c>
      <c r="B223" s="31">
        <v>6898</v>
      </c>
      <c r="C223" s="113"/>
      <c r="D223" s="126">
        <f t="shared" ref="D223:AC223" si="247">SUM(D215:D222)</f>
        <v>5351</v>
      </c>
      <c r="E223" s="126">
        <f t="shared" si="247"/>
        <v>1717671</v>
      </c>
      <c r="F223" s="126">
        <f t="shared" si="247"/>
        <v>0</v>
      </c>
      <c r="G223" s="126">
        <f t="shared" si="247"/>
        <v>0</v>
      </c>
      <c r="H223" s="126">
        <f t="shared" si="247"/>
        <v>99</v>
      </c>
      <c r="I223" s="126">
        <f t="shared" si="247"/>
        <v>5643</v>
      </c>
      <c r="J223" s="126">
        <f t="shared" si="247"/>
        <v>18517</v>
      </c>
      <c r="K223" s="126">
        <f t="shared" si="247"/>
        <v>1076421</v>
      </c>
      <c r="L223" s="126">
        <f t="shared" si="247"/>
        <v>201</v>
      </c>
      <c r="M223" s="126">
        <f t="shared" si="247"/>
        <v>557172</v>
      </c>
      <c r="N223" s="126">
        <f t="shared" si="247"/>
        <v>725</v>
      </c>
      <c r="O223" s="126">
        <f t="shared" si="247"/>
        <v>5729675</v>
      </c>
      <c r="P223" s="127">
        <f t="shared" si="247"/>
        <v>725</v>
      </c>
      <c r="Q223" s="127">
        <f>Q214+Q215+Q216+Q217+Q218+Q219+Q220+Q221+Q222</f>
        <v>815625</v>
      </c>
      <c r="R223" s="126">
        <f t="shared" si="247"/>
        <v>423</v>
      </c>
      <c r="S223" s="126">
        <f t="shared" si="247"/>
        <v>127746</v>
      </c>
      <c r="T223" s="126">
        <f t="shared" si="247"/>
        <v>9</v>
      </c>
      <c r="U223" s="126">
        <f t="shared" si="247"/>
        <v>121707</v>
      </c>
      <c r="V223" s="126">
        <f t="shared" si="247"/>
        <v>6</v>
      </c>
      <c r="W223" s="126">
        <f t="shared" si="247"/>
        <v>111966</v>
      </c>
      <c r="X223" s="126">
        <f t="shared" si="247"/>
        <v>10000</v>
      </c>
      <c r="Y223" s="126">
        <f t="shared" si="247"/>
        <v>0</v>
      </c>
      <c r="Z223" s="126">
        <f t="shared" si="247"/>
        <v>0</v>
      </c>
      <c r="AA223" s="126">
        <f t="shared" si="247"/>
        <v>0</v>
      </c>
      <c r="AB223" s="126">
        <f t="shared" si="247"/>
        <v>0</v>
      </c>
      <c r="AC223" s="126">
        <f t="shared" si="247"/>
        <v>10273626</v>
      </c>
      <c r="AD223" s="126">
        <f>AD215+AD216+AD217+AD218+AD219+AD220+AD221+AD222</f>
        <v>8397667</v>
      </c>
      <c r="AE223" s="128">
        <f>AE215+AE216+AE217+AE218+AE219+AE220+AE221+AE222</f>
        <v>1875959</v>
      </c>
      <c r="AF223" s="129">
        <f t="shared" si="213"/>
        <v>10273.6</v>
      </c>
      <c r="AG223" s="130">
        <f>AG215+AG216+AG217+AG218+AG219+AG220+AG221+AG222</f>
        <v>8397.5999999999985</v>
      </c>
      <c r="AH223" s="130">
        <f>AH215+AH216+AH217+AH218+AH219+AH220+AH221+AH222</f>
        <v>1876.0000000000005</v>
      </c>
      <c r="AI223" s="131">
        <f>SUM(AI215:AI222)</f>
        <v>10551930</v>
      </c>
      <c r="AJ223" s="132">
        <f>SUM(AJ215:AJ222)</f>
        <v>278304</v>
      </c>
      <c r="AK223" s="126">
        <f>SUM(AK215:AK222)</f>
        <v>2799735</v>
      </c>
      <c r="AL223" s="126">
        <f>SUM(AL215:AL222)</f>
        <v>1899136</v>
      </c>
      <c r="AM223" s="128">
        <f>SUM(AM215:AM222)</f>
        <v>900599</v>
      </c>
      <c r="AQ223" s="126">
        <f>SUM(AQ215:AQ222)</f>
        <v>5729675</v>
      </c>
      <c r="AR223" s="126">
        <f>SUM(AR215:AR222)</f>
        <v>4439331</v>
      </c>
      <c r="AS223" s="126">
        <f>SUM(AS215:AS222)</f>
        <v>1290344</v>
      </c>
    </row>
    <row r="224" spans="1:45">
      <c r="A224" s="106"/>
      <c r="B224" s="31">
        <v>6899</v>
      </c>
      <c r="C224" s="113" t="s">
        <v>198</v>
      </c>
      <c r="D224" s="114">
        <v>0</v>
      </c>
      <c r="E224" s="115">
        <f t="shared" si="214"/>
        <v>0</v>
      </c>
      <c r="F224" s="114">
        <v>0</v>
      </c>
      <c r="G224" s="115">
        <f t="shared" si="215"/>
        <v>0</v>
      </c>
      <c r="H224" s="133">
        <v>0</v>
      </c>
      <c r="I224" s="115">
        <f t="shared" si="216"/>
        <v>0</v>
      </c>
      <c r="J224" s="114">
        <v>0</v>
      </c>
      <c r="K224" s="115">
        <f t="shared" si="217"/>
        <v>0</v>
      </c>
      <c r="L224" s="114">
        <v>0</v>
      </c>
      <c r="M224" s="115">
        <f t="shared" si="245"/>
        <v>0</v>
      </c>
      <c r="N224" s="116">
        <v>0</v>
      </c>
      <c r="O224" s="115">
        <f t="shared" ref="O224:O231" si="248">ROUND(N224*O$7,0)</f>
        <v>0</v>
      </c>
      <c r="P224" s="117">
        <v>0</v>
      </c>
      <c r="Q224" s="118">
        <f t="shared" ref="Q224:Q231" si="249">ROUND(P224*Q$7,0)</f>
        <v>0</v>
      </c>
      <c r="R224" s="116"/>
      <c r="S224" s="115">
        <f t="shared" ref="S224:S231" si="250">ROUND(R224*S$7,0)</f>
        <v>0</v>
      </c>
      <c r="T224" s="119">
        <v>0</v>
      </c>
      <c r="U224" s="115">
        <f t="shared" ref="U224:U231" si="251">ROUND(T224*U$7,0)</f>
        <v>0</v>
      </c>
      <c r="V224" s="115">
        <v>0</v>
      </c>
      <c r="W224" s="115">
        <f t="shared" si="246"/>
        <v>0</v>
      </c>
      <c r="X224" s="115">
        <v>0</v>
      </c>
      <c r="Y224" s="115"/>
      <c r="Z224" s="115"/>
      <c r="AA224" s="115"/>
      <c r="AB224" s="115"/>
      <c r="AC224" s="110">
        <f t="shared" ref="AC224:AC231" si="252">+E224+G224+I224+K224+M224+W224+X224+O224+S224+U224+Z224+AB224+Q224</f>
        <v>0</v>
      </c>
      <c r="AD224" s="120"/>
      <c r="AE224" s="121"/>
      <c r="AF224" s="122">
        <f t="shared" si="213"/>
        <v>0</v>
      </c>
      <c r="AG224" s="123"/>
      <c r="AH224" s="123">
        <f t="shared" si="226"/>
        <v>0</v>
      </c>
      <c r="AI224" s="123">
        <v>0</v>
      </c>
      <c r="AJ224" s="124">
        <v>0</v>
      </c>
      <c r="AK224" s="108">
        <f t="shared" ref="AK224:AK231" si="253">+E224+G224+I224+K224</f>
        <v>0</v>
      </c>
      <c r="AL224" s="108">
        <v>0</v>
      </c>
      <c r="AM224" s="37">
        <f t="shared" si="218"/>
        <v>0</v>
      </c>
      <c r="AQ224" s="108">
        <f t="shared" ref="AQ224:AQ231" si="254">+O224</f>
        <v>0</v>
      </c>
      <c r="AR224" s="108">
        <v>0</v>
      </c>
      <c r="AS224" s="108">
        <f t="shared" si="219"/>
        <v>0</v>
      </c>
    </row>
    <row r="225" spans="1:45">
      <c r="A225" s="106"/>
      <c r="B225" s="31">
        <v>6901</v>
      </c>
      <c r="C225" s="113" t="s">
        <v>199</v>
      </c>
      <c r="D225" s="114">
        <v>64</v>
      </c>
      <c r="E225" s="115">
        <f t="shared" si="214"/>
        <v>20544</v>
      </c>
      <c r="F225" s="114">
        <v>0</v>
      </c>
      <c r="G225" s="115">
        <f t="shared" si="215"/>
        <v>0</v>
      </c>
      <c r="H225" s="114">
        <v>0</v>
      </c>
      <c r="I225" s="115">
        <f t="shared" si="216"/>
        <v>0</v>
      </c>
      <c r="J225" s="114">
        <v>98</v>
      </c>
      <c r="K225" s="115">
        <f t="shared" si="217"/>
        <v>6174</v>
      </c>
      <c r="L225" s="114">
        <v>0</v>
      </c>
      <c r="M225" s="115">
        <f t="shared" si="245"/>
        <v>0</v>
      </c>
      <c r="N225" s="116">
        <v>0</v>
      </c>
      <c r="O225" s="115">
        <f t="shared" si="248"/>
        <v>0</v>
      </c>
      <c r="P225" s="117">
        <v>0</v>
      </c>
      <c r="Q225" s="118">
        <f t="shared" si="249"/>
        <v>0</v>
      </c>
      <c r="R225" s="116">
        <v>0</v>
      </c>
      <c r="S225" s="115">
        <f t="shared" si="250"/>
        <v>0</v>
      </c>
      <c r="T225" s="119">
        <v>1</v>
      </c>
      <c r="U225" s="115">
        <f t="shared" si="251"/>
        <v>13523</v>
      </c>
      <c r="V225" s="115">
        <v>0</v>
      </c>
      <c r="W225" s="115">
        <f t="shared" si="246"/>
        <v>0</v>
      </c>
      <c r="X225" s="115">
        <v>0</v>
      </c>
      <c r="Y225" s="115"/>
      <c r="Z225" s="115"/>
      <c r="AA225" s="115"/>
      <c r="AB225" s="115"/>
      <c r="AC225" s="110">
        <f t="shared" si="252"/>
        <v>40241</v>
      </c>
      <c r="AD225" s="120">
        <v>29618</v>
      </c>
      <c r="AE225" s="121">
        <f t="shared" ref="AE225:AE231" si="255">AC225-AD225</f>
        <v>10623</v>
      </c>
      <c r="AF225" s="122">
        <f t="shared" si="213"/>
        <v>40.200000000000003</v>
      </c>
      <c r="AG225" s="123">
        <f t="shared" ref="AG225:AG231" si="256">ROUND(AD225/1000,1)</f>
        <v>29.6</v>
      </c>
      <c r="AH225" s="123">
        <f t="shared" ref="AH225:AH231" si="257">AF225-AG225</f>
        <v>10.600000000000001</v>
      </c>
      <c r="AI225" s="123">
        <v>41582</v>
      </c>
      <c r="AJ225" s="124">
        <f t="shared" ref="AJ225:AJ231" si="258">AI225-AC225</f>
        <v>1341</v>
      </c>
      <c r="AK225" s="108">
        <f t="shared" si="253"/>
        <v>26718</v>
      </c>
      <c r="AL225" s="108">
        <v>19798</v>
      </c>
      <c r="AM225" s="37">
        <f t="shared" si="218"/>
        <v>6920</v>
      </c>
      <c r="AQ225" s="108">
        <f t="shared" si="254"/>
        <v>0</v>
      </c>
      <c r="AR225" s="108">
        <v>0</v>
      </c>
      <c r="AS225" s="108">
        <f t="shared" si="219"/>
        <v>0</v>
      </c>
    </row>
    <row r="226" spans="1:45">
      <c r="A226" s="106"/>
      <c r="B226" s="31">
        <v>6902</v>
      </c>
      <c r="C226" s="113" t="s">
        <v>200</v>
      </c>
      <c r="D226" s="114">
        <v>230</v>
      </c>
      <c r="E226" s="115">
        <f t="shared" si="214"/>
        <v>73830</v>
      </c>
      <c r="F226" s="114">
        <v>0</v>
      </c>
      <c r="G226" s="115">
        <f t="shared" si="215"/>
        <v>0</v>
      </c>
      <c r="H226" s="114">
        <v>0</v>
      </c>
      <c r="I226" s="115">
        <f t="shared" si="216"/>
        <v>0</v>
      </c>
      <c r="J226" s="114">
        <v>618</v>
      </c>
      <c r="K226" s="115">
        <f t="shared" si="217"/>
        <v>35844</v>
      </c>
      <c r="L226" s="114">
        <v>0</v>
      </c>
      <c r="M226" s="115">
        <f t="shared" si="245"/>
        <v>0</v>
      </c>
      <c r="N226" s="116">
        <v>0</v>
      </c>
      <c r="O226" s="115">
        <f t="shared" si="248"/>
        <v>0</v>
      </c>
      <c r="P226" s="117">
        <v>0</v>
      </c>
      <c r="Q226" s="118">
        <f t="shared" si="249"/>
        <v>0</v>
      </c>
      <c r="R226" s="116">
        <v>0</v>
      </c>
      <c r="S226" s="115">
        <f t="shared" si="250"/>
        <v>0</v>
      </c>
      <c r="T226" s="119">
        <v>1</v>
      </c>
      <c r="U226" s="115">
        <f t="shared" si="251"/>
        <v>13523</v>
      </c>
      <c r="V226" s="115">
        <v>0</v>
      </c>
      <c r="W226" s="115">
        <f t="shared" si="246"/>
        <v>0</v>
      </c>
      <c r="X226" s="115">
        <v>0</v>
      </c>
      <c r="Y226" s="115"/>
      <c r="Z226" s="115"/>
      <c r="AA226" s="115"/>
      <c r="AB226" s="115"/>
      <c r="AC226" s="110">
        <f t="shared" si="252"/>
        <v>123197</v>
      </c>
      <c r="AD226" s="120">
        <v>101312</v>
      </c>
      <c r="AE226" s="121">
        <f t="shared" si="255"/>
        <v>21885</v>
      </c>
      <c r="AF226" s="122">
        <f t="shared" si="213"/>
        <v>123.2</v>
      </c>
      <c r="AG226" s="123">
        <f t="shared" si="256"/>
        <v>101.3</v>
      </c>
      <c r="AH226" s="123">
        <f t="shared" si="257"/>
        <v>21.900000000000006</v>
      </c>
      <c r="AI226" s="123">
        <v>124538</v>
      </c>
      <c r="AJ226" s="124">
        <f t="shared" si="258"/>
        <v>1341</v>
      </c>
      <c r="AK226" s="108">
        <f t="shared" si="253"/>
        <v>109674</v>
      </c>
      <c r="AL226" s="108">
        <v>82532</v>
      </c>
      <c r="AM226" s="37">
        <f t="shared" si="218"/>
        <v>27142</v>
      </c>
      <c r="AQ226" s="108">
        <f t="shared" si="254"/>
        <v>0</v>
      </c>
      <c r="AR226" s="108">
        <v>0</v>
      </c>
      <c r="AS226" s="108">
        <f t="shared" si="219"/>
        <v>0</v>
      </c>
    </row>
    <row r="227" spans="1:45">
      <c r="A227" s="106"/>
      <c r="B227" s="31">
        <v>6903</v>
      </c>
      <c r="C227" s="113" t="s">
        <v>201</v>
      </c>
      <c r="D227" s="114">
        <v>807</v>
      </c>
      <c r="E227" s="115">
        <f t="shared" si="214"/>
        <v>259047</v>
      </c>
      <c r="F227" s="114">
        <v>0</v>
      </c>
      <c r="G227" s="115">
        <f t="shared" si="215"/>
        <v>0</v>
      </c>
      <c r="H227" s="114">
        <v>28</v>
      </c>
      <c r="I227" s="115">
        <f t="shared" si="216"/>
        <v>1596</v>
      </c>
      <c r="J227" s="114">
        <v>2592</v>
      </c>
      <c r="K227" s="115">
        <f t="shared" si="217"/>
        <v>150336</v>
      </c>
      <c r="L227" s="114">
        <v>52</v>
      </c>
      <c r="M227" s="115">
        <f t="shared" si="245"/>
        <v>144144</v>
      </c>
      <c r="N227" s="116">
        <v>0</v>
      </c>
      <c r="O227" s="115">
        <f t="shared" si="248"/>
        <v>0</v>
      </c>
      <c r="P227" s="117">
        <v>0</v>
      </c>
      <c r="Q227" s="118">
        <f t="shared" si="249"/>
        <v>0</v>
      </c>
      <c r="R227" s="116">
        <v>0</v>
      </c>
      <c r="S227" s="115">
        <f t="shared" si="250"/>
        <v>0</v>
      </c>
      <c r="T227" s="119">
        <v>0</v>
      </c>
      <c r="U227" s="115">
        <f t="shared" si="251"/>
        <v>0</v>
      </c>
      <c r="V227" s="115">
        <v>0</v>
      </c>
      <c r="W227" s="115">
        <f t="shared" si="246"/>
        <v>0</v>
      </c>
      <c r="X227" s="115">
        <v>0</v>
      </c>
      <c r="Y227" s="115"/>
      <c r="Z227" s="115"/>
      <c r="AA227" s="115"/>
      <c r="AB227" s="115"/>
      <c r="AC227" s="110">
        <f t="shared" si="252"/>
        <v>555123</v>
      </c>
      <c r="AD227" s="120">
        <v>389539</v>
      </c>
      <c r="AE227" s="121">
        <f t="shared" si="255"/>
        <v>165584</v>
      </c>
      <c r="AF227" s="122">
        <f t="shared" si="213"/>
        <v>555.1</v>
      </c>
      <c r="AG227" s="123">
        <f t="shared" si="256"/>
        <v>389.5</v>
      </c>
      <c r="AH227" s="123">
        <f t="shared" si="257"/>
        <v>165.60000000000002</v>
      </c>
      <c r="AI227" s="123">
        <v>555123</v>
      </c>
      <c r="AJ227" s="124">
        <f t="shared" si="258"/>
        <v>0</v>
      </c>
      <c r="AK227" s="108">
        <f t="shared" si="253"/>
        <v>410979</v>
      </c>
      <c r="AL227" s="108">
        <v>271004</v>
      </c>
      <c r="AM227" s="37">
        <f t="shared" si="218"/>
        <v>139975</v>
      </c>
      <c r="AQ227" s="108">
        <f t="shared" si="254"/>
        <v>0</v>
      </c>
      <c r="AR227" s="108">
        <v>0</v>
      </c>
      <c r="AS227" s="108">
        <f t="shared" si="219"/>
        <v>0</v>
      </c>
    </row>
    <row r="228" spans="1:45">
      <c r="A228" s="106"/>
      <c r="B228" s="31">
        <v>6904</v>
      </c>
      <c r="C228" s="113" t="s">
        <v>202</v>
      </c>
      <c r="D228" s="114">
        <v>143</v>
      </c>
      <c r="E228" s="115">
        <f t="shared" si="214"/>
        <v>45903</v>
      </c>
      <c r="F228" s="114">
        <v>0</v>
      </c>
      <c r="G228" s="115">
        <f t="shared" si="215"/>
        <v>0</v>
      </c>
      <c r="H228" s="114">
        <v>50</v>
      </c>
      <c r="I228" s="115">
        <f t="shared" si="216"/>
        <v>2850</v>
      </c>
      <c r="J228" s="114">
        <v>716</v>
      </c>
      <c r="K228" s="115">
        <f t="shared" si="217"/>
        <v>41528</v>
      </c>
      <c r="L228" s="114">
        <v>0</v>
      </c>
      <c r="M228" s="115">
        <f t="shared" si="245"/>
        <v>0</v>
      </c>
      <c r="N228" s="116">
        <v>0</v>
      </c>
      <c r="O228" s="115">
        <f t="shared" si="248"/>
        <v>0</v>
      </c>
      <c r="P228" s="117">
        <v>0</v>
      </c>
      <c r="Q228" s="118">
        <f t="shared" si="249"/>
        <v>0</v>
      </c>
      <c r="R228" s="116">
        <v>0</v>
      </c>
      <c r="S228" s="115">
        <f t="shared" si="250"/>
        <v>0</v>
      </c>
      <c r="T228" s="119">
        <v>0</v>
      </c>
      <c r="U228" s="115">
        <f t="shared" si="251"/>
        <v>0</v>
      </c>
      <c r="V228" s="115">
        <v>0</v>
      </c>
      <c r="W228" s="115">
        <f t="shared" si="246"/>
        <v>0</v>
      </c>
      <c r="X228" s="115">
        <v>0</v>
      </c>
      <c r="Y228" s="115"/>
      <c r="Z228" s="115"/>
      <c r="AA228" s="115"/>
      <c r="AB228" s="115"/>
      <c r="AC228" s="110">
        <f t="shared" si="252"/>
        <v>90281</v>
      </c>
      <c r="AD228" s="120">
        <v>67661</v>
      </c>
      <c r="AE228" s="121">
        <f t="shared" si="255"/>
        <v>22620</v>
      </c>
      <c r="AF228" s="122">
        <f t="shared" si="213"/>
        <v>90.3</v>
      </c>
      <c r="AG228" s="123">
        <f t="shared" si="256"/>
        <v>67.7</v>
      </c>
      <c r="AH228" s="123">
        <f t="shared" si="257"/>
        <v>22.599999999999994</v>
      </c>
      <c r="AI228" s="123">
        <v>90281</v>
      </c>
      <c r="AJ228" s="124">
        <f t="shared" si="258"/>
        <v>0</v>
      </c>
      <c r="AK228" s="108">
        <f t="shared" si="253"/>
        <v>90281</v>
      </c>
      <c r="AL228" s="108">
        <v>63614</v>
      </c>
      <c r="AM228" s="37">
        <f t="shared" si="218"/>
        <v>26667</v>
      </c>
      <c r="AQ228" s="108">
        <f t="shared" si="254"/>
        <v>0</v>
      </c>
      <c r="AR228" s="108">
        <v>0</v>
      </c>
      <c r="AS228" s="108">
        <f t="shared" si="219"/>
        <v>0</v>
      </c>
    </row>
    <row r="229" spans="1:45">
      <c r="A229" s="106"/>
      <c r="B229" s="31">
        <v>6905</v>
      </c>
      <c r="C229" s="113" t="s">
        <v>203</v>
      </c>
      <c r="D229" s="114">
        <v>1243</v>
      </c>
      <c r="E229" s="115">
        <f t="shared" si="214"/>
        <v>399003</v>
      </c>
      <c r="F229" s="114">
        <v>0</v>
      </c>
      <c r="G229" s="115">
        <f t="shared" si="215"/>
        <v>0</v>
      </c>
      <c r="H229" s="114">
        <v>0</v>
      </c>
      <c r="I229" s="115">
        <f t="shared" si="216"/>
        <v>0</v>
      </c>
      <c r="J229" s="114">
        <v>3947</v>
      </c>
      <c r="K229" s="115">
        <f t="shared" si="217"/>
        <v>228926</v>
      </c>
      <c r="L229" s="114">
        <v>37</v>
      </c>
      <c r="M229" s="115">
        <f t="shared" si="245"/>
        <v>102564</v>
      </c>
      <c r="N229" s="116">
        <v>281</v>
      </c>
      <c r="O229" s="115">
        <f t="shared" si="248"/>
        <v>2220743</v>
      </c>
      <c r="P229" s="117">
        <v>281</v>
      </c>
      <c r="Q229" s="118">
        <f t="shared" si="249"/>
        <v>316125</v>
      </c>
      <c r="R229" s="116">
        <v>350</v>
      </c>
      <c r="S229" s="115">
        <f t="shared" si="250"/>
        <v>105700</v>
      </c>
      <c r="T229" s="119">
        <v>1</v>
      </c>
      <c r="U229" s="115">
        <f t="shared" si="251"/>
        <v>13523</v>
      </c>
      <c r="V229" s="115">
        <v>8</v>
      </c>
      <c r="W229" s="115">
        <f t="shared" si="246"/>
        <v>149288</v>
      </c>
      <c r="X229" s="115">
        <v>10000</v>
      </c>
      <c r="Y229" s="115"/>
      <c r="Z229" s="115"/>
      <c r="AA229" s="115"/>
      <c r="AB229" s="115"/>
      <c r="AC229" s="110">
        <f t="shared" si="252"/>
        <v>3545872</v>
      </c>
      <c r="AD229" s="120">
        <v>2953360</v>
      </c>
      <c r="AE229" s="121">
        <f t="shared" si="255"/>
        <v>592512</v>
      </c>
      <c r="AF229" s="122">
        <f t="shared" si="213"/>
        <v>3545.9</v>
      </c>
      <c r="AG229" s="123">
        <f t="shared" si="256"/>
        <v>2953.4</v>
      </c>
      <c r="AH229" s="123">
        <f t="shared" si="257"/>
        <v>592.5</v>
      </c>
      <c r="AI229" s="123">
        <v>3669047</v>
      </c>
      <c r="AJ229" s="124">
        <f t="shared" si="258"/>
        <v>123175</v>
      </c>
      <c r="AK229" s="108">
        <f t="shared" si="253"/>
        <v>627929</v>
      </c>
      <c r="AL229" s="108">
        <v>425304</v>
      </c>
      <c r="AM229" s="37">
        <f t="shared" si="218"/>
        <v>202625</v>
      </c>
      <c r="AQ229" s="108">
        <f t="shared" si="254"/>
        <v>2220743</v>
      </c>
      <c r="AR229" s="108">
        <v>1683471</v>
      </c>
      <c r="AS229" s="108">
        <f t="shared" si="219"/>
        <v>537272</v>
      </c>
    </row>
    <row r="230" spans="1:45">
      <c r="A230" s="106"/>
      <c r="B230" s="31">
        <v>6906</v>
      </c>
      <c r="C230" s="113" t="s">
        <v>204</v>
      </c>
      <c r="D230" s="114">
        <v>137</v>
      </c>
      <c r="E230" s="115">
        <f t="shared" si="214"/>
        <v>43977</v>
      </c>
      <c r="F230" s="114">
        <v>0</v>
      </c>
      <c r="G230" s="115">
        <f t="shared" si="215"/>
        <v>0</v>
      </c>
      <c r="H230" s="114">
        <v>0</v>
      </c>
      <c r="I230" s="115">
        <f t="shared" si="216"/>
        <v>0</v>
      </c>
      <c r="J230" s="114">
        <v>366</v>
      </c>
      <c r="K230" s="115">
        <f t="shared" si="217"/>
        <v>21228</v>
      </c>
      <c r="L230" s="114">
        <v>0</v>
      </c>
      <c r="M230" s="115">
        <f t="shared" si="245"/>
        <v>0</v>
      </c>
      <c r="N230" s="116">
        <v>0</v>
      </c>
      <c r="O230" s="115">
        <f t="shared" si="248"/>
        <v>0</v>
      </c>
      <c r="P230" s="117">
        <v>0</v>
      </c>
      <c r="Q230" s="118">
        <f t="shared" si="249"/>
        <v>0</v>
      </c>
      <c r="R230" s="116">
        <v>0</v>
      </c>
      <c r="S230" s="115">
        <f t="shared" si="250"/>
        <v>0</v>
      </c>
      <c r="T230" s="119">
        <v>0</v>
      </c>
      <c r="U230" s="115">
        <f t="shared" si="251"/>
        <v>0</v>
      </c>
      <c r="V230" s="115">
        <v>0</v>
      </c>
      <c r="W230" s="115">
        <f t="shared" si="246"/>
        <v>0</v>
      </c>
      <c r="X230" s="115">
        <v>0</v>
      </c>
      <c r="Y230" s="115"/>
      <c r="Z230" s="115"/>
      <c r="AA230" s="115"/>
      <c r="AB230" s="115"/>
      <c r="AC230" s="110">
        <f t="shared" si="252"/>
        <v>65205</v>
      </c>
      <c r="AD230" s="120">
        <v>47377</v>
      </c>
      <c r="AE230" s="121">
        <f t="shared" si="255"/>
        <v>17828</v>
      </c>
      <c r="AF230" s="122">
        <f t="shared" si="213"/>
        <v>65.2</v>
      </c>
      <c r="AG230" s="123">
        <f t="shared" si="256"/>
        <v>47.4</v>
      </c>
      <c r="AH230" s="123">
        <f t="shared" si="257"/>
        <v>17.800000000000004</v>
      </c>
      <c r="AI230" s="123">
        <v>65205</v>
      </c>
      <c r="AJ230" s="124">
        <f t="shared" si="258"/>
        <v>0</v>
      </c>
      <c r="AK230" s="108">
        <f t="shared" si="253"/>
        <v>65205</v>
      </c>
      <c r="AL230" s="108">
        <v>42328</v>
      </c>
      <c r="AM230" s="37">
        <f t="shared" si="218"/>
        <v>22877</v>
      </c>
      <c r="AQ230" s="108">
        <f t="shared" si="254"/>
        <v>0</v>
      </c>
      <c r="AR230" s="108">
        <v>0</v>
      </c>
      <c r="AS230" s="108">
        <f t="shared" si="219"/>
        <v>0</v>
      </c>
    </row>
    <row r="231" spans="1:45">
      <c r="A231" s="125"/>
      <c r="B231" s="31">
        <v>6907</v>
      </c>
      <c r="C231" s="113" t="s">
        <v>205</v>
      </c>
      <c r="D231" s="114">
        <v>368</v>
      </c>
      <c r="E231" s="115">
        <f t="shared" si="214"/>
        <v>118128</v>
      </c>
      <c r="F231" s="114">
        <v>0</v>
      </c>
      <c r="G231" s="115">
        <f t="shared" si="215"/>
        <v>0</v>
      </c>
      <c r="H231" s="114">
        <v>0</v>
      </c>
      <c r="I231" s="115">
        <f t="shared" si="216"/>
        <v>0</v>
      </c>
      <c r="J231" s="114">
        <v>1063</v>
      </c>
      <c r="K231" s="115">
        <f t="shared" si="217"/>
        <v>61654</v>
      </c>
      <c r="L231" s="114">
        <v>25</v>
      </c>
      <c r="M231" s="115">
        <f t="shared" si="245"/>
        <v>69300</v>
      </c>
      <c r="N231" s="116">
        <v>0</v>
      </c>
      <c r="O231" s="115">
        <f t="shared" si="248"/>
        <v>0</v>
      </c>
      <c r="P231" s="117">
        <v>0</v>
      </c>
      <c r="Q231" s="118">
        <f t="shared" si="249"/>
        <v>0</v>
      </c>
      <c r="R231" s="116">
        <v>35</v>
      </c>
      <c r="S231" s="115">
        <f t="shared" si="250"/>
        <v>10570</v>
      </c>
      <c r="T231" s="119">
        <v>0</v>
      </c>
      <c r="U231" s="115">
        <f t="shared" si="251"/>
        <v>0</v>
      </c>
      <c r="V231" s="115">
        <v>0</v>
      </c>
      <c r="W231" s="115">
        <f t="shared" si="246"/>
        <v>0</v>
      </c>
      <c r="X231" s="115">
        <v>0</v>
      </c>
      <c r="Y231" s="115"/>
      <c r="Z231" s="115"/>
      <c r="AA231" s="115"/>
      <c r="AB231" s="115"/>
      <c r="AC231" s="110">
        <f t="shared" si="252"/>
        <v>259652</v>
      </c>
      <c r="AD231" s="120">
        <v>188102</v>
      </c>
      <c r="AE231" s="121">
        <f t="shared" si="255"/>
        <v>71550</v>
      </c>
      <c r="AF231" s="122">
        <f t="shared" si="213"/>
        <v>259.7</v>
      </c>
      <c r="AG231" s="123">
        <f t="shared" si="256"/>
        <v>188.1</v>
      </c>
      <c r="AH231" s="123">
        <f t="shared" si="257"/>
        <v>71.599999999999994</v>
      </c>
      <c r="AI231" s="123">
        <v>260667</v>
      </c>
      <c r="AJ231" s="124">
        <f t="shared" si="258"/>
        <v>1015</v>
      </c>
      <c r="AK231" s="108">
        <f t="shared" si="253"/>
        <v>179782</v>
      </c>
      <c r="AL231" s="108">
        <v>123692</v>
      </c>
      <c r="AM231" s="37">
        <f t="shared" si="218"/>
        <v>56090</v>
      </c>
      <c r="AQ231" s="108">
        <f t="shared" si="254"/>
        <v>0</v>
      </c>
      <c r="AR231" s="108">
        <v>0</v>
      </c>
      <c r="AS231" s="108">
        <f t="shared" si="219"/>
        <v>0</v>
      </c>
    </row>
    <row r="232" spans="1:45">
      <c r="A232" s="125">
        <f>SUM(A225:A231)</f>
        <v>0</v>
      </c>
      <c r="B232" s="31">
        <v>6998</v>
      </c>
      <c r="C232" s="113"/>
      <c r="D232" s="126">
        <f t="shared" ref="D232:AC232" si="259">SUM(D225:D231)</f>
        <v>2992</v>
      </c>
      <c r="E232" s="126">
        <f t="shared" si="259"/>
        <v>960432</v>
      </c>
      <c r="F232" s="126">
        <f t="shared" si="259"/>
        <v>0</v>
      </c>
      <c r="G232" s="126">
        <f t="shared" si="259"/>
        <v>0</v>
      </c>
      <c r="H232" s="126">
        <f t="shared" si="259"/>
        <v>78</v>
      </c>
      <c r="I232" s="126">
        <f t="shared" si="259"/>
        <v>4446</v>
      </c>
      <c r="J232" s="126">
        <f t="shared" si="259"/>
        <v>9400</v>
      </c>
      <c r="K232" s="126">
        <f t="shared" si="259"/>
        <v>545690</v>
      </c>
      <c r="L232" s="126">
        <f t="shared" si="259"/>
        <v>114</v>
      </c>
      <c r="M232" s="126">
        <f t="shared" si="259"/>
        <v>316008</v>
      </c>
      <c r="N232" s="126">
        <f t="shared" si="259"/>
        <v>281</v>
      </c>
      <c r="O232" s="126">
        <f t="shared" si="259"/>
        <v>2220743</v>
      </c>
      <c r="P232" s="127">
        <f t="shared" si="259"/>
        <v>281</v>
      </c>
      <c r="Q232" s="127">
        <f>Q224+Q225+Q226+Q227+Q228+Q229+Q230+Q231</f>
        <v>316125</v>
      </c>
      <c r="R232" s="126">
        <f t="shared" si="259"/>
        <v>385</v>
      </c>
      <c r="S232" s="126">
        <f t="shared" si="259"/>
        <v>116270</v>
      </c>
      <c r="T232" s="126">
        <f t="shared" si="259"/>
        <v>3</v>
      </c>
      <c r="U232" s="126">
        <f t="shared" si="259"/>
        <v>40569</v>
      </c>
      <c r="V232" s="126">
        <f t="shared" si="259"/>
        <v>8</v>
      </c>
      <c r="W232" s="126">
        <f t="shared" si="259"/>
        <v>149288</v>
      </c>
      <c r="X232" s="126">
        <f t="shared" si="259"/>
        <v>10000</v>
      </c>
      <c r="Y232" s="126">
        <f t="shared" si="259"/>
        <v>0</v>
      </c>
      <c r="Z232" s="126">
        <f t="shared" si="259"/>
        <v>0</v>
      </c>
      <c r="AA232" s="126">
        <f t="shared" si="259"/>
        <v>0</v>
      </c>
      <c r="AB232" s="126">
        <f t="shared" si="259"/>
        <v>0</v>
      </c>
      <c r="AC232" s="126">
        <f t="shared" si="259"/>
        <v>4679571</v>
      </c>
      <c r="AD232" s="126">
        <f>AD225+AD226+AD227+AD228+AD229+AD230+AD231</f>
        <v>3776969</v>
      </c>
      <c r="AE232" s="128">
        <f>AE225+AE226+AE227+AE228+AE229+AE230+AE231</f>
        <v>902602</v>
      </c>
      <c r="AF232" s="129">
        <f t="shared" si="213"/>
        <v>4679.6000000000004</v>
      </c>
      <c r="AG232" s="130">
        <f>AG225+AG226+AG227+AG228+AG229+AG230+AG231</f>
        <v>3777</v>
      </c>
      <c r="AH232" s="130">
        <f>AH225+AH226+AH227+AH228+AH229+AH230+AH231</f>
        <v>902.6</v>
      </c>
      <c r="AI232" s="131">
        <f>SUM(AI225:AI231)</f>
        <v>4806443</v>
      </c>
      <c r="AJ232" s="132">
        <f>SUM(AJ225:AJ231)</f>
        <v>126872</v>
      </c>
      <c r="AK232" s="126">
        <f>SUM(AK225:AK231)</f>
        <v>1510568</v>
      </c>
      <c r="AL232" s="126">
        <f>SUM(AL225:AL231)</f>
        <v>1028272</v>
      </c>
      <c r="AM232" s="128">
        <f>SUM(AM225:AM231)</f>
        <v>482296</v>
      </c>
      <c r="AQ232" s="126">
        <f>SUM(AQ225:AQ231)</f>
        <v>2220743</v>
      </c>
      <c r="AR232" s="126">
        <f>SUM(AR225:AR231)</f>
        <v>1683471</v>
      </c>
      <c r="AS232" s="126">
        <f>SUM(AS225:AS231)</f>
        <v>537272</v>
      </c>
    </row>
    <row r="233" spans="1:45">
      <c r="A233" s="106"/>
      <c r="B233" s="31">
        <v>6999</v>
      </c>
      <c r="C233" s="113" t="s">
        <v>206</v>
      </c>
      <c r="D233" s="114">
        <v>0</v>
      </c>
      <c r="E233" s="115">
        <f t="shared" si="214"/>
        <v>0</v>
      </c>
      <c r="F233" s="114">
        <v>0</v>
      </c>
      <c r="G233" s="115">
        <f t="shared" si="215"/>
        <v>0</v>
      </c>
      <c r="H233" s="133">
        <v>0</v>
      </c>
      <c r="I233" s="115">
        <f t="shared" si="216"/>
        <v>0</v>
      </c>
      <c r="J233" s="114">
        <v>0</v>
      </c>
      <c r="K233" s="115">
        <f t="shared" si="217"/>
        <v>0</v>
      </c>
      <c r="L233" s="114">
        <v>0</v>
      </c>
      <c r="M233" s="115">
        <f t="shared" si="245"/>
        <v>0</v>
      </c>
      <c r="N233" s="116">
        <v>0</v>
      </c>
      <c r="O233" s="115">
        <f>ROUND(N233*O$7,0)</f>
        <v>0</v>
      </c>
      <c r="P233" s="117">
        <v>0</v>
      </c>
      <c r="Q233" s="118">
        <f t="shared" ref="Q233:Q237" si="260">ROUND(P233*Q$7,0)</f>
        <v>0</v>
      </c>
      <c r="R233" s="116"/>
      <c r="S233" s="115">
        <f>ROUND(R233*S$7,0)</f>
        <v>0</v>
      </c>
      <c r="T233" s="119">
        <v>0</v>
      </c>
      <c r="U233" s="115">
        <f>ROUND(T233*U$7,0)</f>
        <v>0</v>
      </c>
      <c r="V233" s="115">
        <v>0</v>
      </c>
      <c r="W233" s="115">
        <f t="shared" si="246"/>
        <v>0</v>
      </c>
      <c r="X233" s="115">
        <v>0</v>
      </c>
      <c r="Y233" s="115"/>
      <c r="Z233" s="115"/>
      <c r="AA233" s="115"/>
      <c r="AB233" s="115"/>
      <c r="AC233" s="110">
        <f t="shared" ref="AC233:AC237" si="261">+E233+G233+I233+K233+M233+W233+X233+O233+S233+U233+Z233+AB233+Q233</f>
        <v>0</v>
      </c>
      <c r="AD233" s="120"/>
      <c r="AE233" s="121"/>
      <c r="AF233" s="122">
        <f t="shared" si="213"/>
        <v>0</v>
      </c>
      <c r="AG233" s="123"/>
      <c r="AH233" s="123">
        <f t="shared" si="226"/>
        <v>0</v>
      </c>
      <c r="AI233" s="123">
        <v>0</v>
      </c>
      <c r="AJ233" s="124">
        <v>0</v>
      </c>
      <c r="AK233" s="108">
        <f>+E233+G233+I233+K233</f>
        <v>0</v>
      </c>
      <c r="AL233" s="108">
        <v>0</v>
      </c>
      <c r="AM233" s="37">
        <f t="shared" si="218"/>
        <v>0</v>
      </c>
      <c r="AQ233" s="108">
        <f>+O233</f>
        <v>0</v>
      </c>
      <c r="AR233" s="108">
        <v>0</v>
      </c>
      <c r="AS233" s="108">
        <f t="shared" si="219"/>
        <v>0</v>
      </c>
    </row>
    <row r="234" spans="1:45">
      <c r="A234" s="106"/>
      <c r="B234" s="31">
        <v>7001</v>
      </c>
      <c r="C234" s="113" t="s">
        <v>207</v>
      </c>
      <c r="D234" s="114">
        <v>305</v>
      </c>
      <c r="E234" s="115">
        <f t="shared" si="214"/>
        <v>97905</v>
      </c>
      <c r="F234" s="114">
        <v>0</v>
      </c>
      <c r="G234" s="115">
        <f t="shared" si="215"/>
        <v>0</v>
      </c>
      <c r="H234" s="114">
        <v>99</v>
      </c>
      <c r="I234" s="115">
        <f t="shared" si="216"/>
        <v>5643</v>
      </c>
      <c r="J234" s="114">
        <v>1642</v>
      </c>
      <c r="K234" s="115">
        <f t="shared" si="217"/>
        <v>95236</v>
      </c>
      <c r="L234" s="114">
        <v>0</v>
      </c>
      <c r="M234" s="115">
        <f t="shared" si="245"/>
        <v>0</v>
      </c>
      <c r="N234" s="116">
        <v>0</v>
      </c>
      <c r="O234" s="115">
        <f>ROUND(N234*O$7,0)</f>
        <v>0</v>
      </c>
      <c r="P234" s="117">
        <v>0</v>
      </c>
      <c r="Q234" s="118">
        <f t="shared" si="260"/>
        <v>0</v>
      </c>
      <c r="R234" s="116">
        <v>0</v>
      </c>
      <c r="S234" s="115">
        <f>ROUND(R234*S$7,0)</f>
        <v>0</v>
      </c>
      <c r="T234" s="119">
        <v>2</v>
      </c>
      <c r="U234" s="115">
        <f>ROUND(T234*U$7,0)</f>
        <v>27046</v>
      </c>
      <c r="V234" s="115">
        <v>0</v>
      </c>
      <c r="W234" s="115">
        <f t="shared" si="246"/>
        <v>0</v>
      </c>
      <c r="X234" s="115">
        <v>0</v>
      </c>
      <c r="Y234" s="115"/>
      <c r="Z234" s="115"/>
      <c r="AA234" s="115"/>
      <c r="AB234" s="115"/>
      <c r="AC234" s="110">
        <f t="shared" si="261"/>
        <v>225830</v>
      </c>
      <c r="AD234" s="120">
        <v>171505</v>
      </c>
      <c r="AE234" s="121">
        <f t="shared" ref="AE234:AE237" si="262">AC234-AD234</f>
        <v>54325</v>
      </c>
      <c r="AF234" s="122">
        <f t="shared" si="213"/>
        <v>225.8</v>
      </c>
      <c r="AG234" s="123">
        <f t="shared" ref="AG234:AG237" si="263">ROUND(AD234/1000,1)</f>
        <v>171.5</v>
      </c>
      <c r="AH234" s="123">
        <f t="shared" ref="AH234:AH237" si="264">AF234-AG234</f>
        <v>54.300000000000011</v>
      </c>
      <c r="AI234" s="123">
        <v>228512</v>
      </c>
      <c r="AJ234" s="124">
        <f t="shared" ref="AJ234:AJ237" si="265">AI234-AC234</f>
        <v>2682</v>
      </c>
      <c r="AK234" s="108">
        <f>+E234+G234+I234+K234</f>
        <v>198784</v>
      </c>
      <c r="AL234" s="108">
        <v>136278</v>
      </c>
      <c r="AM234" s="37">
        <f t="shared" si="218"/>
        <v>62506</v>
      </c>
      <c r="AQ234" s="108">
        <f>+O234</f>
        <v>0</v>
      </c>
      <c r="AR234" s="108">
        <v>0</v>
      </c>
      <c r="AS234" s="108">
        <f t="shared" si="219"/>
        <v>0</v>
      </c>
    </row>
    <row r="235" spans="1:45">
      <c r="A235" s="106"/>
      <c r="B235" s="31">
        <v>7002</v>
      </c>
      <c r="C235" s="113" t="s">
        <v>208</v>
      </c>
      <c r="D235" s="114">
        <v>760</v>
      </c>
      <c r="E235" s="115">
        <f t="shared" si="214"/>
        <v>243960</v>
      </c>
      <c r="F235" s="114">
        <v>0</v>
      </c>
      <c r="G235" s="115">
        <f t="shared" si="215"/>
        <v>0</v>
      </c>
      <c r="H235" s="114">
        <v>209</v>
      </c>
      <c r="I235" s="115">
        <f t="shared" si="216"/>
        <v>11913</v>
      </c>
      <c r="J235" s="114">
        <v>3190</v>
      </c>
      <c r="K235" s="115">
        <f t="shared" si="217"/>
        <v>185020</v>
      </c>
      <c r="L235" s="114">
        <v>20</v>
      </c>
      <c r="M235" s="115">
        <f t="shared" si="245"/>
        <v>55440</v>
      </c>
      <c r="N235" s="116">
        <v>85</v>
      </c>
      <c r="O235" s="115">
        <f>ROUND(N235*O$7,0)</f>
        <v>671755</v>
      </c>
      <c r="P235" s="117">
        <v>85</v>
      </c>
      <c r="Q235" s="118">
        <f t="shared" si="260"/>
        <v>95625</v>
      </c>
      <c r="R235" s="116">
        <v>70</v>
      </c>
      <c r="S235" s="115">
        <f>ROUND(R235*S$7,0)</f>
        <v>21140</v>
      </c>
      <c r="T235" s="119">
        <v>1</v>
      </c>
      <c r="U235" s="115">
        <f>ROUND(T235*U$7,0)</f>
        <v>13523</v>
      </c>
      <c r="V235" s="115">
        <v>0</v>
      </c>
      <c r="W235" s="115">
        <f t="shared" si="246"/>
        <v>0</v>
      </c>
      <c r="X235" s="115">
        <v>0</v>
      </c>
      <c r="Y235" s="115"/>
      <c r="Z235" s="115"/>
      <c r="AA235" s="115"/>
      <c r="AB235" s="115"/>
      <c r="AC235" s="110">
        <f t="shared" si="261"/>
        <v>1298376</v>
      </c>
      <c r="AD235" s="120">
        <v>1032070</v>
      </c>
      <c r="AE235" s="121">
        <f t="shared" si="262"/>
        <v>266306</v>
      </c>
      <c r="AF235" s="122">
        <f t="shared" si="213"/>
        <v>1298.4000000000001</v>
      </c>
      <c r="AG235" s="123">
        <f t="shared" si="263"/>
        <v>1032.0999999999999</v>
      </c>
      <c r="AH235" s="123">
        <f t="shared" si="264"/>
        <v>266.30000000000018</v>
      </c>
      <c r="AI235" s="123">
        <v>1333532</v>
      </c>
      <c r="AJ235" s="124">
        <f t="shared" si="265"/>
        <v>35156</v>
      </c>
      <c r="AK235" s="108">
        <f>+E235+G235+I235+K235</f>
        <v>440893</v>
      </c>
      <c r="AL235" s="108">
        <v>302360</v>
      </c>
      <c r="AM235" s="37">
        <f t="shared" si="218"/>
        <v>138533</v>
      </c>
      <c r="AQ235" s="108">
        <f>+O235</f>
        <v>671755</v>
      </c>
      <c r="AR235" s="108">
        <v>509235</v>
      </c>
      <c r="AS235" s="108">
        <f t="shared" si="219"/>
        <v>162520</v>
      </c>
    </row>
    <row r="236" spans="1:45" s="139" customFormat="1">
      <c r="A236" s="138"/>
      <c r="B236" s="139">
        <v>7003</v>
      </c>
      <c r="C236" s="140" t="s">
        <v>209</v>
      </c>
      <c r="D236" s="141">
        <v>3195</v>
      </c>
      <c r="E236" s="141">
        <f t="shared" si="214"/>
        <v>1025595</v>
      </c>
      <c r="F236" s="141">
        <v>0</v>
      </c>
      <c r="G236" s="141">
        <f t="shared" si="215"/>
        <v>0</v>
      </c>
      <c r="H236" s="141">
        <v>930</v>
      </c>
      <c r="I236" s="141">
        <f t="shared" si="216"/>
        <v>53010</v>
      </c>
      <c r="J236" s="141">
        <v>14011</v>
      </c>
      <c r="K236" s="141">
        <f t="shared" si="217"/>
        <v>812638</v>
      </c>
      <c r="L236" s="141">
        <v>86</v>
      </c>
      <c r="M236" s="141">
        <f t="shared" si="245"/>
        <v>238392</v>
      </c>
      <c r="N236" s="142">
        <v>416</v>
      </c>
      <c r="O236" s="141">
        <f>ROUND(N236*O$7,0)</f>
        <v>3287648</v>
      </c>
      <c r="P236" s="142">
        <v>416</v>
      </c>
      <c r="Q236" s="141">
        <f t="shared" si="260"/>
        <v>468000</v>
      </c>
      <c r="R236" s="142">
        <v>400</v>
      </c>
      <c r="S236" s="141">
        <f>ROUND(R236*S$7,0)</f>
        <v>120800</v>
      </c>
      <c r="T236" s="142">
        <v>6</v>
      </c>
      <c r="U236" s="141">
        <f>ROUND(T236*U$7,0)</f>
        <v>81138</v>
      </c>
      <c r="V236" s="141">
        <f>8</f>
        <v>8</v>
      </c>
      <c r="W236" s="141">
        <f t="shared" si="246"/>
        <v>149288</v>
      </c>
      <c r="X236" s="141">
        <v>10000</v>
      </c>
      <c r="Y236" s="141"/>
      <c r="Z236" s="141"/>
      <c r="AA236" s="141"/>
      <c r="AB236" s="141"/>
      <c r="AC236" s="143">
        <f t="shared" si="261"/>
        <v>6246509</v>
      </c>
      <c r="AD236" s="143">
        <v>5108127</v>
      </c>
      <c r="AE236" s="143">
        <f t="shared" si="262"/>
        <v>1138382</v>
      </c>
      <c r="AF236" s="144">
        <f t="shared" si="213"/>
        <v>6246.5</v>
      </c>
      <c r="AG236" s="145">
        <f t="shared" si="263"/>
        <v>5108.1000000000004</v>
      </c>
      <c r="AH236" s="145">
        <f t="shared" si="264"/>
        <v>1138.3999999999996</v>
      </c>
      <c r="AI236" s="123">
        <v>6438333</v>
      </c>
      <c r="AJ236" s="124">
        <f t="shared" si="265"/>
        <v>191824</v>
      </c>
      <c r="AK236" s="146">
        <f>+E236+G236+I236+K236</f>
        <v>1891243</v>
      </c>
      <c r="AL236" s="146">
        <v>1206818</v>
      </c>
      <c r="AM236" s="146">
        <f t="shared" si="218"/>
        <v>684425</v>
      </c>
      <c r="AQ236" s="146">
        <f>+O236</f>
        <v>3287648</v>
      </c>
      <c r="AR236" s="146">
        <v>2492256</v>
      </c>
      <c r="AS236" s="146">
        <f t="shared" si="219"/>
        <v>795392</v>
      </c>
    </row>
    <row r="237" spans="1:45">
      <c r="A237" s="125"/>
      <c r="B237" s="31">
        <v>7004</v>
      </c>
      <c r="C237" s="113" t="s">
        <v>210</v>
      </c>
      <c r="D237" s="114">
        <v>517</v>
      </c>
      <c r="E237" s="115">
        <f t="shared" si="214"/>
        <v>165957</v>
      </c>
      <c r="F237" s="114">
        <v>0</v>
      </c>
      <c r="G237" s="115">
        <f t="shared" si="215"/>
        <v>0</v>
      </c>
      <c r="H237" s="114">
        <v>68</v>
      </c>
      <c r="I237" s="115">
        <f t="shared" si="216"/>
        <v>3876</v>
      </c>
      <c r="J237" s="114">
        <v>1702</v>
      </c>
      <c r="K237" s="115">
        <f t="shared" si="217"/>
        <v>98716</v>
      </c>
      <c r="L237" s="114">
        <v>36</v>
      </c>
      <c r="M237" s="115">
        <f t="shared" si="245"/>
        <v>99792</v>
      </c>
      <c r="N237" s="116">
        <v>0</v>
      </c>
      <c r="O237" s="115">
        <f>ROUND(N237*O$7,0)</f>
        <v>0</v>
      </c>
      <c r="P237" s="117">
        <v>0</v>
      </c>
      <c r="Q237" s="118">
        <f t="shared" si="260"/>
        <v>0</v>
      </c>
      <c r="R237" s="116">
        <v>45</v>
      </c>
      <c r="S237" s="115">
        <f>ROUND(R237*S$7,0)</f>
        <v>13590</v>
      </c>
      <c r="T237" s="119">
        <v>3</v>
      </c>
      <c r="U237" s="115">
        <f>ROUND(T237*U$7,0)</f>
        <v>40569</v>
      </c>
      <c r="V237" s="115">
        <v>0</v>
      </c>
      <c r="W237" s="115">
        <f t="shared" si="246"/>
        <v>0</v>
      </c>
      <c r="X237" s="115">
        <v>0</v>
      </c>
      <c r="Y237" s="115"/>
      <c r="Z237" s="115"/>
      <c r="AA237" s="115"/>
      <c r="AB237" s="115"/>
      <c r="AC237" s="110">
        <f t="shared" si="261"/>
        <v>422500</v>
      </c>
      <c r="AD237" s="120">
        <v>320523</v>
      </c>
      <c r="AE237" s="121">
        <f t="shared" si="262"/>
        <v>101977</v>
      </c>
      <c r="AF237" s="122">
        <f t="shared" si="213"/>
        <v>422.5</v>
      </c>
      <c r="AG237" s="123">
        <f t="shared" si="263"/>
        <v>320.5</v>
      </c>
      <c r="AH237" s="123">
        <f t="shared" si="264"/>
        <v>102</v>
      </c>
      <c r="AI237" s="123">
        <v>427828</v>
      </c>
      <c r="AJ237" s="124">
        <f t="shared" si="265"/>
        <v>5328</v>
      </c>
      <c r="AK237" s="108">
        <f>+E237+G237+I237+K237</f>
        <v>268549</v>
      </c>
      <c r="AL237" s="108">
        <v>171532</v>
      </c>
      <c r="AM237" s="37">
        <f t="shared" si="218"/>
        <v>97017</v>
      </c>
      <c r="AQ237" s="108">
        <f>+O237</f>
        <v>0</v>
      </c>
      <c r="AR237" s="108">
        <v>0</v>
      </c>
      <c r="AS237" s="108">
        <f t="shared" si="219"/>
        <v>0</v>
      </c>
    </row>
    <row r="238" spans="1:45">
      <c r="A238" s="125">
        <f>SUM(A234:A237)</f>
        <v>0</v>
      </c>
      <c r="B238" s="31">
        <v>7098</v>
      </c>
      <c r="C238" s="113"/>
      <c r="D238" s="126">
        <f t="shared" ref="D238:AC238" si="266">SUM(D234:D237)</f>
        <v>4777</v>
      </c>
      <c r="E238" s="126">
        <f t="shared" si="266"/>
        <v>1533417</v>
      </c>
      <c r="F238" s="126">
        <f t="shared" si="266"/>
        <v>0</v>
      </c>
      <c r="G238" s="126">
        <f t="shared" si="266"/>
        <v>0</v>
      </c>
      <c r="H238" s="126">
        <f t="shared" si="266"/>
        <v>1306</v>
      </c>
      <c r="I238" s="126">
        <f t="shared" si="266"/>
        <v>74442</v>
      </c>
      <c r="J238" s="126">
        <f t="shared" si="266"/>
        <v>20545</v>
      </c>
      <c r="K238" s="126">
        <f t="shared" si="266"/>
        <v>1191610</v>
      </c>
      <c r="L238" s="126">
        <f t="shared" si="266"/>
        <v>142</v>
      </c>
      <c r="M238" s="126">
        <f t="shared" si="266"/>
        <v>393624</v>
      </c>
      <c r="N238" s="126">
        <f t="shared" si="266"/>
        <v>501</v>
      </c>
      <c r="O238" s="126">
        <f t="shared" si="266"/>
        <v>3959403</v>
      </c>
      <c r="P238" s="127">
        <f t="shared" si="266"/>
        <v>501</v>
      </c>
      <c r="Q238" s="127">
        <f>Q233+Q234+Q235+Q236+Q237</f>
        <v>563625</v>
      </c>
      <c r="R238" s="126">
        <f t="shared" si="266"/>
        <v>515</v>
      </c>
      <c r="S238" s="126">
        <f t="shared" si="266"/>
        <v>155530</v>
      </c>
      <c r="T238" s="126">
        <f t="shared" si="266"/>
        <v>12</v>
      </c>
      <c r="U238" s="126">
        <f t="shared" si="266"/>
        <v>162276</v>
      </c>
      <c r="V238" s="126">
        <f t="shared" si="266"/>
        <v>8</v>
      </c>
      <c r="W238" s="126">
        <f t="shared" si="266"/>
        <v>149288</v>
      </c>
      <c r="X238" s="126">
        <f t="shared" si="266"/>
        <v>10000</v>
      </c>
      <c r="Y238" s="126">
        <f t="shared" si="266"/>
        <v>0</v>
      </c>
      <c r="Z238" s="126">
        <f t="shared" si="266"/>
        <v>0</v>
      </c>
      <c r="AA238" s="126">
        <f t="shared" si="266"/>
        <v>0</v>
      </c>
      <c r="AB238" s="126">
        <f t="shared" si="266"/>
        <v>0</v>
      </c>
      <c r="AC238" s="126">
        <f t="shared" si="266"/>
        <v>8193215</v>
      </c>
      <c r="AD238" s="126">
        <f>AD234+AD235+AD236+AD237</f>
        <v>6632225</v>
      </c>
      <c r="AE238" s="128">
        <f>AE234+AE235+AE236+AE237</f>
        <v>1560990</v>
      </c>
      <c r="AF238" s="129">
        <f t="shared" si="213"/>
        <v>8193.2000000000007</v>
      </c>
      <c r="AG238" s="130">
        <f>AG234+AG235+AG236+AG237</f>
        <v>6632.2000000000007</v>
      </c>
      <c r="AH238" s="130">
        <f>AH234+AH235+AH236+AH237</f>
        <v>1560.9999999999998</v>
      </c>
      <c r="AI238" s="131">
        <f>SUM(AI234:AI237)</f>
        <v>8428205</v>
      </c>
      <c r="AJ238" s="132">
        <f>SUM(AJ234:AJ237)</f>
        <v>234990</v>
      </c>
      <c r="AK238" s="126">
        <f>SUM(AK234:AK237)</f>
        <v>2799469</v>
      </c>
      <c r="AL238" s="126">
        <f>SUM(AL234:AL237)</f>
        <v>1816988</v>
      </c>
      <c r="AM238" s="128">
        <f>SUM(AM234:AM237)</f>
        <v>982481</v>
      </c>
      <c r="AQ238" s="126">
        <f>SUM(AQ234:AQ237)</f>
        <v>3959403</v>
      </c>
      <c r="AR238" s="126">
        <f>SUM(AR234:AR237)</f>
        <v>3001491</v>
      </c>
      <c r="AS238" s="126">
        <f>SUM(AS234:AS237)</f>
        <v>957912</v>
      </c>
    </row>
    <row r="239" spans="1:45">
      <c r="A239" s="106"/>
      <c r="B239" s="31">
        <v>7099</v>
      </c>
      <c r="C239" s="113" t="s">
        <v>211</v>
      </c>
      <c r="D239" s="114">
        <v>0</v>
      </c>
      <c r="E239" s="115">
        <f t="shared" si="214"/>
        <v>0</v>
      </c>
      <c r="F239" s="114">
        <v>0</v>
      </c>
      <c r="G239" s="115">
        <f t="shared" si="215"/>
        <v>0</v>
      </c>
      <c r="H239" s="133">
        <v>0</v>
      </c>
      <c r="I239" s="115">
        <f t="shared" si="216"/>
        <v>0</v>
      </c>
      <c r="J239" s="114">
        <v>0</v>
      </c>
      <c r="K239" s="115">
        <f t="shared" si="217"/>
        <v>0</v>
      </c>
      <c r="L239" s="114">
        <v>0</v>
      </c>
      <c r="M239" s="115">
        <f t="shared" si="245"/>
        <v>0</v>
      </c>
      <c r="N239" s="116">
        <v>0</v>
      </c>
      <c r="O239" s="115">
        <f t="shared" ref="O239:O249" si="267">ROUND(N239*O$7,0)</f>
        <v>0</v>
      </c>
      <c r="P239" s="117">
        <v>0</v>
      </c>
      <c r="Q239" s="118">
        <f t="shared" ref="Q239:Q249" si="268">ROUND(P239*Q$7,0)</f>
        <v>0</v>
      </c>
      <c r="R239" s="116"/>
      <c r="S239" s="115">
        <f t="shared" ref="S239:S249" si="269">ROUND(R239*S$7,0)</f>
        <v>0</v>
      </c>
      <c r="T239" s="119">
        <v>0</v>
      </c>
      <c r="U239" s="115">
        <f t="shared" ref="U239:U249" si="270">ROUND(T239*U$7,0)</f>
        <v>0</v>
      </c>
      <c r="V239" s="115">
        <v>0</v>
      </c>
      <c r="W239" s="115">
        <f t="shared" si="246"/>
        <v>0</v>
      </c>
      <c r="X239" s="115">
        <v>0</v>
      </c>
      <c r="Y239" s="115"/>
      <c r="Z239" s="115"/>
      <c r="AA239" s="115"/>
      <c r="AB239" s="115"/>
      <c r="AC239" s="110">
        <f t="shared" ref="AC239:AC274" si="271">+E239+G239+I239+K239+M239+W239+X239+O239+S239+U239+Z239+AB239+Q239</f>
        <v>0</v>
      </c>
      <c r="AD239" s="120"/>
      <c r="AE239" s="121"/>
      <c r="AF239" s="122">
        <f t="shared" si="213"/>
        <v>0</v>
      </c>
      <c r="AG239" s="123"/>
      <c r="AH239" s="123">
        <f t="shared" si="226"/>
        <v>0</v>
      </c>
      <c r="AI239" s="123">
        <v>0</v>
      </c>
      <c r="AJ239" s="124">
        <v>0</v>
      </c>
      <c r="AK239" s="108">
        <f t="shared" ref="AK239:AK249" si="272">+E239+G239+I239+K239</f>
        <v>0</v>
      </c>
      <c r="AL239" s="108">
        <v>0</v>
      </c>
      <c r="AM239" s="37">
        <f t="shared" si="218"/>
        <v>0</v>
      </c>
      <c r="AQ239" s="108">
        <f t="shared" ref="AQ239:AQ249" si="273">+O239</f>
        <v>0</v>
      </c>
      <c r="AR239" s="108">
        <v>0</v>
      </c>
      <c r="AS239" s="108">
        <f t="shared" si="219"/>
        <v>0</v>
      </c>
    </row>
    <row r="240" spans="1:45">
      <c r="A240" s="106"/>
      <c r="B240" s="31">
        <v>7101</v>
      </c>
      <c r="C240" s="113" t="s">
        <v>212</v>
      </c>
      <c r="D240" s="114">
        <v>70</v>
      </c>
      <c r="E240" s="115">
        <f t="shared" si="214"/>
        <v>22470</v>
      </c>
      <c r="F240" s="114">
        <v>0</v>
      </c>
      <c r="G240" s="115">
        <f t="shared" si="215"/>
        <v>0</v>
      </c>
      <c r="H240" s="114">
        <v>0</v>
      </c>
      <c r="I240" s="115">
        <f t="shared" si="216"/>
        <v>0</v>
      </c>
      <c r="J240" s="114">
        <v>159</v>
      </c>
      <c r="K240" s="115">
        <f t="shared" si="217"/>
        <v>10017</v>
      </c>
      <c r="L240" s="114">
        <v>0</v>
      </c>
      <c r="M240" s="115">
        <f t="shared" si="245"/>
        <v>0</v>
      </c>
      <c r="N240" s="116">
        <v>0</v>
      </c>
      <c r="O240" s="115">
        <f t="shared" si="267"/>
        <v>0</v>
      </c>
      <c r="P240" s="117">
        <v>0</v>
      </c>
      <c r="Q240" s="118">
        <f t="shared" si="268"/>
        <v>0</v>
      </c>
      <c r="R240" s="116">
        <v>0</v>
      </c>
      <c r="S240" s="115">
        <f t="shared" si="269"/>
        <v>0</v>
      </c>
      <c r="T240" s="119">
        <v>0</v>
      </c>
      <c r="U240" s="115">
        <f t="shared" si="270"/>
        <v>0</v>
      </c>
      <c r="V240" s="115">
        <v>0</v>
      </c>
      <c r="W240" s="115">
        <f t="shared" si="246"/>
        <v>0</v>
      </c>
      <c r="X240" s="115">
        <v>0</v>
      </c>
      <c r="Y240" s="115"/>
      <c r="Z240" s="115"/>
      <c r="AA240" s="115"/>
      <c r="AB240" s="115"/>
      <c r="AC240" s="110">
        <f t="shared" si="271"/>
        <v>32487</v>
      </c>
      <c r="AD240" s="120">
        <v>23942</v>
      </c>
      <c r="AE240" s="121">
        <f t="shared" ref="AE240:AE249" si="274">AC240-AD240</f>
        <v>8545</v>
      </c>
      <c r="AF240" s="122">
        <f t="shared" si="213"/>
        <v>32.5</v>
      </c>
      <c r="AG240" s="123">
        <f t="shared" ref="AG240:AG249" si="275">ROUND(AD240/1000,1)</f>
        <v>23.9</v>
      </c>
      <c r="AH240" s="123">
        <f t="shared" ref="AH240:AH249" si="276">AF240-AG240</f>
        <v>8.6000000000000014</v>
      </c>
      <c r="AI240" s="123">
        <v>32487</v>
      </c>
      <c r="AJ240" s="124">
        <f t="shared" ref="AJ240:AJ249" si="277">AI240-AC240</f>
        <v>0</v>
      </c>
      <c r="AK240" s="108">
        <f t="shared" si="272"/>
        <v>32487</v>
      </c>
      <c r="AL240" s="108">
        <v>23374</v>
      </c>
      <c r="AM240" s="37">
        <f t="shared" si="218"/>
        <v>9113</v>
      </c>
      <c r="AQ240" s="108">
        <f t="shared" si="273"/>
        <v>0</v>
      </c>
      <c r="AR240" s="108">
        <v>0</v>
      </c>
      <c r="AS240" s="108">
        <f t="shared" si="219"/>
        <v>0</v>
      </c>
    </row>
    <row r="241" spans="1:45">
      <c r="A241" s="106"/>
      <c r="B241" s="31">
        <v>7102</v>
      </c>
      <c r="C241" s="113" t="s">
        <v>213</v>
      </c>
      <c r="D241" s="114">
        <v>55</v>
      </c>
      <c r="E241" s="115">
        <f t="shared" si="214"/>
        <v>17655</v>
      </c>
      <c r="F241" s="114">
        <v>0</v>
      </c>
      <c r="G241" s="115">
        <f t="shared" si="215"/>
        <v>0</v>
      </c>
      <c r="H241" s="114">
        <v>0</v>
      </c>
      <c r="I241" s="115">
        <f t="shared" si="216"/>
        <v>0</v>
      </c>
      <c r="J241" s="114">
        <v>137</v>
      </c>
      <c r="K241" s="115">
        <f t="shared" si="217"/>
        <v>8631</v>
      </c>
      <c r="L241" s="114">
        <v>0</v>
      </c>
      <c r="M241" s="115">
        <f t="shared" si="245"/>
        <v>0</v>
      </c>
      <c r="N241" s="116">
        <v>0</v>
      </c>
      <c r="O241" s="115">
        <f t="shared" si="267"/>
        <v>0</v>
      </c>
      <c r="P241" s="117">
        <v>0</v>
      </c>
      <c r="Q241" s="118">
        <f t="shared" si="268"/>
        <v>0</v>
      </c>
      <c r="R241" s="116">
        <v>0</v>
      </c>
      <c r="S241" s="115">
        <f t="shared" si="269"/>
        <v>0</v>
      </c>
      <c r="T241" s="119">
        <v>0</v>
      </c>
      <c r="U241" s="115">
        <f t="shared" si="270"/>
        <v>0</v>
      </c>
      <c r="V241" s="115">
        <v>0</v>
      </c>
      <c r="W241" s="115">
        <f t="shared" si="246"/>
        <v>0</v>
      </c>
      <c r="X241" s="115">
        <v>0</v>
      </c>
      <c r="Y241" s="115"/>
      <c r="Z241" s="115"/>
      <c r="AA241" s="115"/>
      <c r="AB241" s="115"/>
      <c r="AC241" s="110">
        <f t="shared" si="271"/>
        <v>26286</v>
      </c>
      <c r="AD241" s="120">
        <v>19456</v>
      </c>
      <c r="AE241" s="121">
        <f t="shared" si="274"/>
        <v>6830</v>
      </c>
      <c r="AF241" s="122">
        <f t="shared" si="213"/>
        <v>26.3</v>
      </c>
      <c r="AG241" s="123">
        <f t="shared" si="275"/>
        <v>19.5</v>
      </c>
      <c r="AH241" s="123">
        <f t="shared" si="276"/>
        <v>6.8000000000000007</v>
      </c>
      <c r="AI241" s="123">
        <v>26286</v>
      </c>
      <c r="AJ241" s="124">
        <f t="shared" si="277"/>
        <v>0</v>
      </c>
      <c r="AK241" s="108">
        <f t="shared" si="272"/>
        <v>26286</v>
      </c>
      <c r="AL241" s="108">
        <v>16568</v>
      </c>
      <c r="AM241" s="37">
        <f t="shared" si="218"/>
        <v>9718</v>
      </c>
      <c r="AQ241" s="108">
        <f t="shared" si="273"/>
        <v>0</v>
      </c>
      <c r="AR241" s="108">
        <v>0</v>
      </c>
      <c r="AS241" s="108">
        <f t="shared" si="219"/>
        <v>0</v>
      </c>
    </row>
    <row r="242" spans="1:45">
      <c r="A242" s="106"/>
      <c r="B242" s="31">
        <v>7103</v>
      </c>
      <c r="C242" s="113" t="s">
        <v>214</v>
      </c>
      <c r="D242" s="114">
        <v>236</v>
      </c>
      <c r="E242" s="115">
        <f t="shared" si="214"/>
        <v>75756</v>
      </c>
      <c r="F242" s="114">
        <v>0</v>
      </c>
      <c r="G242" s="115">
        <f t="shared" si="215"/>
        <v>0</v>
      </c>
      <c r="H242" s="114">
        <v>0</v>
      </c>
      <c r="I242" s="115">
        <f t="shared" si="216"/>
        <v>0</v>
      </c>
      <c r="J242" s="114">
        <v>811</v>
      </c>
      <c r="K242" s="115">
        <f t="shared" si="217"/>
        <v>47038</v>
      </c>
      <c r="L242" s="114">
        <v>40</v>
      </c>
      <c r="M242" s="115">
        <f t="shared" si="245"/>
        <v>110880</v>
      </c>
      <c r="N242" s="116">
        <v>0</v>
      </c>
      <c r="O242" s="115">
        <f t="shared" si="267"/>
        <v>0</v>
      </c>
      <c r="P242" s="117">
        <v>0</v>
      </c>
      <c r="Q242" s="118">
        <f t="shared" si="268"/>
        <v>0</v>
      </c>
      <c r="R242" s="116">
        <v>0</v>
      </c>
      <c r="S242" s="115">
        <f t="shared" si="269"/>
        <v>0</v>
      </c>
      <c r="T242" s="119">
        <v>0</v>
      </c>
      <c r="U242" s="115">
        <f t="shared" si="270"/>
        <v>0</v>
      </c>
      <c r="V242" s="115">
        <v>0</v>
      </c>
      <c r="W242" s="115">
        <f t="shared" si="246"/>
        <v>0</v>
      </c>
      <c r="X242" s="115">
        <v>0</v>
      </c>
      <c r="Y242" s="115"/>
      <c r="Z242" s="115"/>
      <c r="AA242" s="115"/>
      <c r="AB242" s="115"/>
      <c r="AC242" s="110">
        <f t="shared" si="271"/>
        <v>233674</v>
      </c>
      <c r="AD242" s="120">
        <v>169328</v>
      </c>
      <c r="AE242" s="121">
        <f t="shared" si="274"/>
        <v>64346</v>
      </c>
      <c r="AF242" s="122">
        <f t="shared" si="213"/>
        <v>233.7</v>
      </c>
      <c r="AG242" s="123">
        <f t="shared" si="275"/>
        <v>169.3</v>
      </c>
      <c r="AH242" s="123">
        <f t="shared" si="276"/>
        <v>64.399999999999977</v>
      </c>
      <c r="AI242" s="123">
        <v>233674</v>
      </c>
      <c r="AJ242" s="124">
        <f t="shared" si="277"/>
        <v>0</v>
      </c>
      <c r="AK242" s="108">
        <f t="shared" si="272"/>
        <v>122794</v>
      </c>
      <c r="AL242" s="108">
        <v>83152</v>
      </c>
      <c r="AM242" s="37">
        <f t="shared" si="218"/>
        <v>39642</v>
      </c>
      <c r="AQ242" s="108">
        <f t="shared" si="273"/>
        <v>0</v>
      </c>
      <c r="AR242" s="108">
        <v>0</v>
      </c>
      <c r="AS242" s="108">
        <f t="shared" si="219"/>
        <v>0</v>
      </c>
    </row>
    <row r="243" spans="1:45">
      <c r="A243" s="106"/>
      <c r="B243" s="31">
        <v>7104</v>
      </c>
      <c r="C243" s="113" t="s">
        <v>215</v>
      </c>
      <c r="D243" s="114">
        <v>226</v>
      </c>
      <c r="E243" s="115">
        <f t="shared" si="214"/>
        <v>72546</v>
      </c>
      <c r="F243" s="114">
        <v>0</v>
      </c>
      <c r="G243" s="115">
        <f t="shared" si="215"/>
        <v>0</v>
      </c>
      <c r="H243" s="114">
        <v>0</v>
      </c>
      <c r="I243" s="115">
        <f t="shared" si="216"/>
        <v>0</v>
      </c>
      <c r="J243" s="114">
        <v>583</v>
      </c>
      <c r="K243" s="115">
        <f t="shared" si="217"/>
        <v>33814</v>
      </c>
      <c r="L243" s="114">
        <v>0</v>
      </c>
      <c r="M243" s="115">
        <f t="shared" si="245"/>
        <v>0</v>
      </c>
      <c r="N243" s="116">
        <v>0</v>
      </c>
      <c r="O243" s="115">
        <f t="shared" si="267"/>
        <v>0</v>
      </c>
      <c r="P243" s="117">
        <v>0</v>
      </c>
      <c r="Q243" s="118">
        <f t="shared" si="268"/>
        <v>0</v>
      </c>
      <c r="R243" s="116">
        <v>0</v>
      </c>
      <c r="S243" s="115">
        <f t="shared" si="269"/>
        <v>0</v>
      </c>
      <c r="T243" s="119">
        <v>1</v>
      </c>
      <c r="U243" s="115">
        <f t="shared" si="270"/>
        <v>13523</v>
      </c>
      <c r="V243" s="115">
        <v>0</v>
      </c>
      <c r="W243" s="115">
        <f t="shared" si="246"/>
        <v>0</v>
      </c>
      <c r="X243" s="115">
        <v>0</v>
      </c>
      <c r="Y243" s="115"/>
      <c r="Z243" s="115"/>
      <c r="AA243" s="115"/>
      <c r="AB243" s="115"/>
      <c r="AC243" s="110">
        <f t="shared" si="271"/>
        <v>119883</v>
      </c>
      <c r="AD243" s="120">
        <v>94901</v>
      </c>
      <c r="AE243" s="121">
        <f t="shared" si="274"/>
        <v>24982</v>
      </c>
      <c r="AF243" s="122">
        <f t="shared" si="213"/>
        <v>119.9</v>
      </c>
      <c r="AG243" s="123">
        <f t="shared" si="275"/>
        <v>94.9</v>
      </c>
      <c r="AH243" s="123">
        <f t="shared" si="276"/>
        <v>25</v>
      </c>
      <c r="AI243" s="123">
        <v>121224</v>
      </c>
      <c r="AJ243" s="124">
        <f t="shared" si="277"/>
        <v>1341</v>
      </c>
      <c r="AK243" s="108">
        <f t="shared" si="272"/>
        <v>106360</v>
      </c>
      <c r="AL243" s="108">
        <v>75766</v>
      </c>
      <c r="AM243" s="37">
        <f t="shared" si="218"/>
        <v>30594</v>
      </c>
      <c r="AQ243" s="108">
        <f t="shared" si="273"/>
        <v>0</v>
      </c>
      <c r="AR243" s="108">
        <v>0</v>
      </c>
      <c r="AS243" s="108">
        <f t="shared" si="219"/>
        <v>0</v>
      </c>
    </row>
    <row r="244" spans="1:45">
      <c r="A244" s="106"/>
      <c r="B244" s="31">
        <v>7105</v>
      </c>
      <c r="C244" s="113" t="s">
        <v>216</v>
      </c>
      <c r="D244" s="114">
        <v>280</v>
      </c>
      <c r="E244" s="115">
        <f t="shared" si="214"/>
        <v>89880</v>
      </c>
      <c r="F244" s="114">
        <v>0</v>
      </c>
      <c r="G244" s="115">
        <f t="shared" si="215"/>
        <v>0</v>
      </c>
      <c r="H244" s="114">
        <v>0</v>
      </c>
      <c r="I244" s="115">
        <f t="shared" si="216"/>
        <v>0</v>
      </c>
      <c r="J244" s="114">
        <v>801</v>
      </c>
      <c r="K244" s="115">
        <f t="shared" si="217"/>
        <v>46458</v>
      </c>
      <c r="L244" s="114">
        <v>12</v>
      </c>
      <c r="M244" s="115">
        <f t="shared" si="245"/>
        <v>33264</v>
      </c>
      <c r="N244" s="116">
        <v>51</v>
      </c>
      <c r="O244" s="115">
        <f t="shared" si="267"/>
        <v>403053</v>
      </c>
      <c r="P244" s="117">
        <v>51</v>
      </c>
      <c r="Q244" s="118">
        <f t="shared" si="268"/>
        <v>57375</v>
      </c>
      <c r="R244" s="116">
        <v>25</v>
      </c>
      <c r="S244" s="115">
        <f t="shared" si="269"/>
        <v>7550</v>
      </c>
      <c r="T244" s="119">
        <v>0</v>
      </c>
      <c r="U244" s="115">
        <f t="shared" si="270"/>
        <v>0</v>
      </c>
      <c r="V244" s="115">
        <v>0</v>
      </c>
      <c r="W244" s="115">
        <f t="shared" si="246"/>
        <v>0</v>
      </c>
      <c r="X244" s="115">
        <v>0</v>
      </c>
      <c r="Y244" s="115"/>
      <c r="Z244" s="115"/>
      <c r="AA244" s="115"/>
      <c r="AB244" s="115"/>
      <c r="AC244" s="110">
        <f t="shared" si="271"/>
        <v>637580</v>
      </c>
      <c r="AD244" s="120">
        <v>528796</v>
      </c>
      <c r="AE244" s="121">
        <f t="shared" si="274"/>
        <v>108784</v>
      </c>
      <c r="AF244" s="122">
        <f t="shared" si="213"/>
        <v>637.6</v>
      </c>
      <c r="AG244" s="123">
        <f t="shared" si="275"/>
        <v>528.79999999999995</v>
      </c>
      <c r="AH244" s="123">
        <f t="shared" si="276"/>
        <v>108.80000000000007</v>
      </c>
      <c r="AI244" s="123">
        <v>655390</v>
      </c>
      <c r="AJ244" s="124">
        <f t="shared" si="277"/>
        <v>17810</v>
      </c>
      <c r="AK244" s="108">
        <f t="shared" si="272"/>
        <v>136338</v>
      </c>
      <c r="AL244" s="108">
        <v>91134</v>
      </c>
      <c r="AM244" s="37">
        <f t="shared" si="218"/>
        <v>45204</v>
      </c>
      <c r="AQ244" s="108">
        <f t="shared" si="273"/>
        <v>403053</v>
      </c>
      <c r="AR244" s="108">
        <v>305541</v>
      </c>
      <c r="AS244" s="108">
        <f t="shared" si="219"/>
        <v>97512</v>
      </c>
    </row>
    <row r="245" spans="1:45">
      <c r="A245" s="106"/>
      <c r="B245" s="31">
        <v>7106</v>
      </c>
      <c r="C245" s="113" t="s">
        <v>217</v>
      </c>
      <c r="D245" s="114">
        <v>278</v>
      </c>
      <c r="E245" s="115">
        <f t="shared" si="214"/>
        <v>89238</v>
      </c>
      <c r="F245" s="114">
        <v>0</v>
      </c>
      <c r="G245" s="115">
        <f t="shared" si="215"/>
        <v>0</v>
      </c>
      <c r="H245" s="114">
        <v>0</v>
      </c>
      <c r="I245" s="115">
        <f t="shared" si="216"/>
        <v>0</v>
      </c>
      <c r="J245" s="114">
        <v>934</v>
      </c>
      <c r="K245" s="115">
        <f t="shared" si="217"/>
        <v>54172</v>
      </c>
      <c r="L245" s="114">
        <v>0</v>
      </c>
      <c r="M245" s="115">
        <f t="shared" si="245"/>
        <v>0</v>
      </c>
      <c r="N245" s="116">
        <v>0</v>
      </c>
      <c r="O245" s="115">
        <f t="shared" si="267"/>
        <v>0</v>
      </c>
      <c r="P245" s="117">
        <v>0</v>
      </c>
      <c r="Q245" s="118">
        <f t="shared" si="268"/>
        <v>0</v>
      </c>
      <c r="R245" s="116">
        <v>0</v>
      </c>
      <c r="S245" s="115">
        <f t="shared" si="269"/>
        <v>0</v>
      </c>
      <c r="T245" s="119">
        <v>0</v>
      </c>
      <c r="U245" s="115">
        <f t="shared" si="270"/>
        <v>0</v>
      </c>
      <c r="V245" s="115">
        <v>0</v>
      </c>
      <c r="W245" s="115">
        <f t="shared" si="246"/>
        <v>0</v>
      </c>
      <c r="X245" s="115">
        <v>0</v>
      </c>
      <c r="Y245" s="115"/>
      <c r="Z245" s="115"/>
      <c r="AA245" s="115"/>
      <c r="AB245" s="115"/>
      <c r="AC245" s="110">
        <f t="shared" si="271"/>
        <v>143410</v>
      </c>
      <c r="AD245" s="120">
        <v>139308</v>
      </c>
      <c r="AE245" s="121">
        <f t="shared" si="274"/>
        <v>4102</v>
      </c>
      <c r="AF245" s="122">
        <f t="shared" si="213"/>
        <v>143.4</v>
      </c>
      <c r="AG245" s="123">
        <f t="shared" si="275"/>
        <v>139.30000000000001</v>
      </c>
      <c r="AH245" s="123">
        <f t="shared" si="276"/>
        <v>4.0999999999999943</v>
      </c>
      <c r="AI245" s="123">
        <v>143410</v>
      </c>
      <c r="AJ245" s="124">
        <f t="shared" si="277"/>
        <v>0</v>
      </c>
      <c r="AK245" s="108">
        <f t="shared" si="272"/>
        <v>143410</v>
      </c>
      <c r="AL245" s="108">
        <v>93104</v>
      </c>
      <c r="AM245" s="37">
        <f t="shared" si="218"/>
        <v>50306</v>
      </c>
      <c r="AQ245" s="108">
        <f t="shared" si="273"/>
        <v>0</v>
      </c>
      <c r="AR245" s="108">
        <v>0</v>
      </c>
      <c r="AS245" s="108">
        <f t="shared" si="219"/>
        <v>0</v>
      </c>
    </row>
    <row r="246" spans="1:45">
      <c r="A246" s="106"/>
      <c r="B246" s="31">
        <v>7107</v>
      </c>
      <c r="C246" s="113" t="s">
        <v>218</v>
      </c>
      <c r="D246" s="114">
        <v>98</v>
      </c>
      <c r="E246" s="115">
        <f t="shared" si="214"/>
        <v>31458</v>
      </c>
      <c r="F246" s="114">
        <v>0</v>
      </c>
      <c r="G246" s="115">
        <f t="shared" si="215"/>
        <v>0</v>
      </c>
      <c r="H246" s="114">
        <v>0</v>
      </c>
      <c r="I246" s="115">
        <f t="shared" si="216"/>
        <v>0</v>
      </c>
      <c r="J246" s="114">
        <v>323</v>
      </c>
      <c r="K246" s="115">
        <f t="shared" si="217"/>
        <v>18734</v>
      </c>
      <c r="L246" s="114">
        <v>27</v>
      </c>
      <c r="M246" s="115">
        <f t="shared" si="245"/>
        <v>74844</v>
      </c>
      <c r="N246" s="116">
        <v>0</v>
      </c>
      <c r="O246" s="115">
        <f t="shared" si="267"/>
        <v>0</v>
      </c>
      <c r="P246" s="117">
        <v>0</v>
      </c>
      <c r="Q246" s="118">
        <f t="shared" si="268"/>
        <v>0</v>
      </c>
      <c r="R246" s="116">
        <v>0</v>
      </c>
      <c r="S246" s="115">
        <f t="shared" si="269"/>
        <v>0</v>
      </c>
      <c r="T246" s="119">
        <v>0</v>
      </c>
      <c r="U246" s="115">
        <f t="shared" si="270"/>
        <v>0</v>
      </c>
      <c r="V246" s="115">
        <v>0</v>
      </c>
      <c r="W246" s="115">
        <f t="shared" si="246"/>
        <v>0</v>
      </c>
      <c r="X246" s="115">
        <v>0</v>
      </c>
      <c r="Y246" s="115"/>
      <c r="Z246" s="115"/>
      <c r="AA246" s="115"/>
      <c r="AB246" s="115"/>
      <c r="AC246" s="110">
        <f t="shared" si="271"/>
        <v>125036</v>
      </c>
      <c r="AD246" s="120">
        <v>99543</v>
      </c>
      <c r="AE246" s="121">
        <f t="shared" si="274"/>
        <v>25493</v>
      </c>
      <c r="AF246" s="122">
        <f t="shared" si="213"/>
        <v>125</v>
      </c>
      <c r="AG246" s="123">
        <f t="shared" si="275"/>
        <v>99.5</v>
      </c>
      <c r="AH246" s="123">
        <f t="shared" si="276"/>
        <v>25.5</v>
      </c>
      <c r="AI246" s="123">
        <v>125036</v>
      </c>
      <c r="AJ246" s="124">
        <f t="shared" si="277"/>
        <v>0</v>
      </c>
      <c r="AK246" s="108">
        <f t="shared" si="272"/>
        <v>50192</v>
      </c>
      <c r="AL246" s="108">
        <v>36006</v>
      </c>
      <c r="AM246" s="37">
        <f t="shared" si="218"/>
        <v>14186</v>
      </c>
      <c r="AQ246" s="108">
        <f t="shared" si="273"/>
        <v>0</v>
      </c>
      <c r="AR246" s="108">
        <v>0</v>
      </c>
      <c r="AS246" s="108">
        <f t="shared" si="219"/>
        <v>0</v>
      </c>
    </row>
    <row r="247" spans="1:45">
      <c r="A247" s="106"/>
      <c r="B247" s="31">
        <v>7108</v>
      </c>
      <c r="C247" s="113" t="s">
        <v>219</v>
      </c>
      <c r="D247" s="114">
        <v>309</v>
      </c>
      <c r="E247" s="115">
        <f t="shared" si="214"/>
        <v>99189</v>
      </c>
      <c r="F247" s="114">
        <v>0</v>
      </c>
      <c r="G247" s="115">
        <f t="shared" si="215"/>
        <v>0</v>
      </c>
      <c r="H247" s="114">
        <v>0</v>
      </c>
      <c r="I247" s="115">
        <f t="shared" si="216"/>
        <v>0</v>
      </c>
      <c r="J247" s="114">
        <v>865</v>
      </c>
      <c r="K247" s="115">
        <f t="shared" si="217"/>
        <v>50170</v>
      </c>
      <c r="L247" s="114">
        <v>0</v>
      </c>
      <c r="M247" s="115">
        <f t="shared" si="245"/>
        <v>0</v>
      </c>
      <c r="N247" s="116">
        <v>0</v>
      </c>
      <c r="O247" s="115">
        <f t="shared" si="267"/>
        <v>0</v>
      </c>
      <c r="P247" s="117">
        <v>0</v>
      </c>
      <c r="Q247" s="118">
        <f t="shared" si="268"/>
        <v>0</v>
      </c>
      <c r="R247" s="116">
        <v>0</v>
      </c>
      <c r="S247" s="115">
        <f t="shared" si="269"/>
        <v>0</v>
      </c>
      <c r="T247" s="119">
        <v>0</v>
      </c>
      <c r="U247" s="115">
        <f t="shared" si="270"/>
        <v>0</v>
      </c>
      <c r="V247" s="115">
        <v>0</v>
      </c>
      <c r="W247" s="115">
        <f t="shared" si="246"/>
        <v>0</v>
      </c>
      <c r="X247" s="115">
        <v>0</v>
      </c>
      <c r="Y247" s="115"/>
      <c r="Z247" s="115"/>
      <c r="AA247" s="115"/>
      <c r="AB247" s="115"/>
      <c r="AC247" s="110">
        <f t="shared" si="271"/>
        <v>149359</v>
      </c>
      <c r="AD247" s="120">
        <v>109194</v>
      </c>
      <c r="AE247" s="121">
        <f t="shared" si="274"/>
        <v>40165</v>
      </c>
      <c r="AF247" s="122">
        <f t="shared" si="213"/>
        <v>149.4</v>
      </c>
      <c r="AG247" s="123">
        <f t="shared" si="275"/>
        <v>109.2</v>
      </c>
      <c r="AH247" s="123">
        <f t="shared" si="276"/>
        <v>40.200000000000003</v>
      </c>
      <c r="AI247" s="123">
        <v>149359</v>
      </c>
      <c r="AJ247" s="124">
        <f t="shared" si="277"/>
        <v>0</v>
      </c>
      <c r="AK247" s="108">
        <f t="shared" si="272"/>
        <v>149359</v>
      </c>
      <c r="AL247" s="108">
        <v>99382</v>
      </c>
      <c r="AM247" s="37">
        <f t="shared" si="218"/>
        <v>49977</v>
      </c>
      <c r="AQ247" s="108">
        <f t="shared" si="273"/>
        <v>0</v>
      </c>
      <c r="AR247" s="108">
        <v>0</v>
      </c>
      <c r="AS247" s="108">
        <f t="shared" si="219"/>
        <v>0</v>
      </c>
    </row>
    <row r="248" spans="1:45">
      <c r="A248" s="106"/>
      <c r="B248" s="31">
        <v>7109</v>
      </c>
      <c r="C248" s="113" t="s">
        <v>220</v>
      </c>
      <c r="D248" s="114">
        <v>1059</v>
      </c>
      <c r="E248" s="115">
        <f t="shared" si="214"/>
        <v>339939</v>
      </c>
      <c r="F248" s="114">
        <v>0</v>
      </c>
      <c r="G248" s="115">
        <f t="shared" si="215"/>
        <v>0</v>
      </c>
      <c r="H248" s="114">
        <v>0</v>
      </c>
      <c r="I248" s="115">
        <f t="shared" si="216"/>
        <v>0</v>
      </c>
      <c r="J248" s="114">
        <v>3701</v>
      </c>
      <c r="K248" s="115">
        <f t="shared" si="217"/>
        <v>214658</v>
      </c>
      <c r="L248" s="114">
        <v>142</v>
      </c>
      <c r="M248" s="115">
        <f t="shared" si="245"/>
        <v>393624</v>
      </c>
      <c r="N248" s="116">
        <v>0</v>
      </c>
      <c r="O248" s="115">
        <f t="shared" si="267"/>
        <v>0</v>
      </c>
      <c r="P248" s="117">
        <v>0</v>
      </c>
      <c r="Q248" s="118">
        <f t="shared" si="268"/>
        <v>0</v>
      </c>
      <c r="R248" s="116">
        <v>230</v>
      </c>
      <c r="S248" s="115">
        <f t="shared" si="269"/>
        <v>69460</v>
      </c>
      <c r="T248" s="119">
        <v>0</v>
      </c>
      <c r="U248" s="115">
        <f t="shared" si="270"/>
        <v>0</v>
      </c>
      <c r="V248" s="115">
        <v>7</v>
      </c>
      <c r="W248" s="115">
        <f t="shared" si="246"/>
        <v>130627</v>
      </c>
      <c r="X248" s="115">
        <v>10000</v>
      </c>
      <c r="Y248" s="115"/>
      <c r="Z248" s="115"/>
      <c r="AA248" s="115"/>
      <c r="AB248" s="115"/>
      <c r="AC248" s="110">
        <f t="shared" si="271"/>
        <v>1158308</v>
      </c>
      <c r="AD248" s="120">
        <v>909192</v>
      </c>
      <c r="AE248" s="121">
        <f t="shared" si="274"/>
        <v>249116</v>
      </c>
      <c r="AF248" s="122">
        <f t="shared" si="213"/>
        <v>1158.3</v>
      </c>
      <c r="AG248" s="123">
        <f t="shared" si="275"/>
        <v>909.2</v>
      </c>
      <c r="AH248" s="123">
        <f t="shared" si="276"/>
        <v>249.09999999999991</v>
      </c>
      <c r="AI248" s="123">
        <v>1171024</v>
      </c>
      <c r="AJ248" s="124">
        <f t="shared" si="277"/>
        <v>12716</v>
      </c>
      <c r="AK248" s="108">
        <f t="shared" si="272"/>
        <v>554597</v>
      </c>
      <c r="AL248" s="108">
        <v>373944</v>
      </c>
      <c r="AM248" s="37">
        <f t="shared" si="218"/>
        <v>180653</v>
      </c>
      <c r="AQ248" s="108">
        <f t="shared" si="273"/>
        <v>0</v>
      </c>
      <c r="AR248" s="108">
        <v>0</v>
      </c>
      <c r="AS248" s="108">
        <f t="shared" si="219"/>
        <v>0</v>
      </c>
    </row>
    <row r="249" spans="1:45">
      <c r="A249" s="125"/>
      <c r="B249" s="31">
        <v>7110</v>
      </c>
      <c r="C249" s="113" t="s">
        <v>221</v>
      </c>
      <c r="D249" s="114">
        <v>141</v>
      </c>
      <c r="E249" s="115">
        <f t="shared" si="214"/>
        <v>45261</v>
      </c>
      <c r="F249" s="114">
        <v>0</v>
      </c>
      <c r="G249" s="115">
        <f t="shared" si="215"/>
        <v>0</v>
      </c>
      <c r="H249" s="114">
        <v>0</v>
      </c>
      <c r="I249" s="115">
        <f t="shared" si="216"/>
        <v>0</v>
      </c>
      <c r="J249" s="114">
        <v>471</v>
      </c>
      <c r="K249" s="115">
        <f t="shared" si="217"/>
        <v>27318</v>
      </c>
      <c r="L249" s="114">
        <v>34</v>
      </c>
      <c r="M249" s="115">
        <f t="shared" si="245"/>
        <v>94248</v>
      </c>
      <c r="N249" s="116">
        <v>0</v>
      </c>
      <c r="O249" s="115">
        <f t="shared" si="267"/>
        <v>0</v>
      </c>
      <c r="P249" s="117">
        <v>0</v>
      </c>
      <c r="Q249" s="118">
        <f t="shared" si="268"/>
        <v>0</v>
      </c>
      <c r="R249" s="116">
        <v>30</v>
      </c>
      <c r="S249" s="115">
        <f t="shared" si="269"/>
        <v>9060</v>
      </c>
      <c r="T249" s="119">
        <v>0</v>
      </c>
      <c r="U249" s="115">
        <f t="shared" si="270"/>
        <v>0</v>
      </c>
      <c r="V249" s="115">
        <v>0</v>
      </c>
      <c r="W249" s="115">
        <f t="shared" si="246"/>
        <v>0</v>
      </c>
      <c r="X249" s="115">
        <v>0</v>
      </c>
      <c r="Y249" s="115"/>
      <c r="Z249" s="115"/>
      <c r="AA249" s="115"/>
      <c r="AB249" s="115"/>
      <c r="AC249" s="110">
        <f t="shared" si="271"/>
        <v>175887</v>
      </c>
      <c r="AD249" s="120">
        <v>156094</v>
      </c>
      <c r="AE249" s="121">
        <f t="shared" si="274"/>
        <v>19793</v>
      </c>
      <c r="AF249" s="122">
        <f t="shared" si="213"/>
        <v>175.9</v>
      </c>
      <c r="AG249" s="123">
        <f t="shared" si="275"/>
        <v>156.1</v>
      </c>
      <c r="AH249" s="123">
        <f t="shared" si="276"/>
        <v>19.800000000000011</v>
      </c>
      <c r="AI249" s="123">
        <v>176757</v>
      </c>
      <c r="AJ249" s="124">
        <f t="shared" si="277"/>
        <v>870</v>
      </c>
      <c r="AK249" s="108">
        <f t="shared" si="272"/>
        <v>72579</v>
      </c>
      <c r="AL249" s="108">
        <v>47810</v>
      </c>
      <c r="AM249" s="37">
        <f t="shared" si="218"/>
        <v>24769</v>
      </c>
      <c r="AQ249" s="108">
        <f t="shared" si="273"/>
        <v>0</v>
      </c>
      <c r="AR249" s="108">
        <v>0</v>
      </c>
      <c r="AS249" s="108">
        <f t="shared" si="219"/>
        <v>0</v>
      </c>
    </row>
    <row r="250" spans="1:45">
      <c r="A250" s="125">
        <f>SUM(A240:A249)</f>
        <v>0</v>
      </c>
      <c r="B250" s="31">
        <v>7198</v>
      </c>
      <c r="C250" s="113"/>
      <c r="D250" s="126">
        <f t="shared" ref="D250:AC250" si="278">SUM(D240:D249)</f>
        <v>2752</v>
      </c>
      <c r="E250" s="126">
        <f t="shared" si="278"/>
        <v>883392</v>
      </c>
      <c r="F250" s="126">
        <f t="shared" si="278"/>
        <v>0</v>
      </c>
      <c r="G250" s="126">
        <f t="shared" si="278"/>
        <v>0</v>
      </c>
      <c r="H250" s="126">
        <f t="shared" si="278"/>
        <v>0</v>
      </c>
      <c r="I250" s="126">
        <f t="shared" si="278"/>
        <v>0</v>
      </c>
      <c r="J250" s="126">
        <f t="shared" si="278"/>
        <v>8785</v>
      </c>
      <c r="K250" s="126">
        <f t="shared" si="278"/>
        <v>511010</v>
      </c>
      <c r="L250" s="126">
        <f t="shared" si="278"/>
        <v>255</v>
      </c>
      <c r="M250" s="126">
        <f t="shared" si="278"/>
        <v>706860</v>
      </c>
      <c r="N250" s="126">
        <f t="shared" si="278"/>
        <v>51</v>
      </c>
      <c r="O250" s="126">
        <f t="shared" si="278"/>
        <v>403053</v>
      </c>
      <c r="P250" s="127">
        <f t="shared" si="278"/>
        <v>51</v>
      </c>
      <c r="Q250" s="127">
        <f>Q239+Q240+Q241+Q242+Q243+Q244+Q245+Q246+Q247+Q248+Q249</f>
        <v>57375</v>
      </c>
      <c r="R250" s="126">
        <f t="shared" si="278"/>
        <v>285</v>
      </c>
      <c r="S250" s="126">
        <f t="shared" si="278"/>
        <v>86070</v>
      </c>
      <c r="T250" s="126">
        <f t="shared" si="278"/>
        <v>1</v>
      </c>
      <c r="U250" s="126">
        <f t="shared" si="278"/>
        <v>13523</v>
      </c>
      <c r="V250" s="126">
        <f t="shared" si="278"/>
        <v>7</v>
      </c>
      <c r="W250" s="126">
        <f t="shared" si="278"/>
        <v>130627</v>
      </c>
      <c r="X250" s="126">
        <f t="shared" si="278"/>
        <v>10000</v>
      </c>
      <c r="Y250" s="126">
        <f t="shared" si="278"/>
        <v>0</v>
      </c>
      <c r="Z250" s="126">
        <f t="shared" si="278"/>
        <v>0</v>
      </c>
      <c r="AA250" s="126">
        <f t="shared" si="278"/>
        <v>0</v>
      </c>
      <c r="AB250" s="126">
        <f t="shared" si="278"/>
        <v>0</v>
      </c>
      <c r="AC250" s="126">
        <f t="shared" si="278"/>
        <v>2801910</v>
      </c>
      <c r="AD250" s="126">
        <f>AD240+AD241+AD242+AD243+AD244+AD245+AD246+AD247+AD248+AD249</f>
        <v>2249754</v>
      </c>
      <c r="AE250" s="128">
        <f>AE240+AE241+AE242+AE243+AE244+AE245+AE246+AE247+AE248+AE249</f>
        <v>552156</v>
      </c>
      <c r="AF250" s="129">
        <f t="shared" si="213"/>
        <v>2801.9</v>
      </c>
      <c r="AG250" s="130">
        <f>AG240+AG241+AG242+AG243+AG244+AG245+AG246+AG247+AG248+AG249</f>
        <v>2249.7000000000003</v>
      </c>
      <c r="AH250" s="130">
        <f>AH240+AH241+AH242+AH243+AH244+AH245+AH246+AH247+AH248+AH249</f>
        <v>552.29999999999995</v>
      </c>
      <c r="AI250" s="131">
        <f>SUM(AI240:AI249)</f>
        <v>2834647</v>
      </c>
      <c r="AJ250" s="132">
        <f>SUM(AJ240:AJ249)</f>
        <v>32737</v>
      </c>
      <c r="AK250" s="126">
        <f>SUM(AK240:AK249)</f>
        <v>1394402</v>
      </c>
      <c r="AL250" s="126">
        <f>SUM(AL240:AL249)</f>
        <v>940240</v>
      </c>
      <c r="AM250" s="128">
        <f>SUM(AM240:AM249)</f>
        <v>454162</v>
      </c>
      <c r="AQ250" s="126">
        <f>SUM(AQ240:AQ249)</f>
        <v>403053</v>
      </c>
      <c r="AR250" s="126">
        <f>SUM(AR240:AR249)</f>
        <v>305541</v>
      </c>
      <c r="AS250" s="126">
        <f>SUM(AS240:AS249)</f>
        <v>97512</v>
      </c>
    </row>
    <row r="251" spans="1:45" s="34" customFormat="1" ht="18.75">
      <c r="A251" s="106"/>
      <c r="B251" s="33">
        <v>7225</v>
      </c>
      <c r="C251" s="153" t="s">
        <v>222</v>
      </c>
      <c r="D251" s="114">
        <v>37634</v>
      </c>
      <c r="E251" s="118">
        <f t="shared" si="214"/>
        <v>12080514</v>
      </c>
      <c r="F251" s="114">
        <v>707</v>
      </c>
      <c r="G251" s="118">
        <f t="shared" si="215"/>
        <v>234724</v>
      </c>
      <c r="H251" s="114">
        <v>1798</v>
      </c>
      <c r="I251" s="118">
        <f t="shared" si="216"/>
        <v>102486</v>
      </c>
      <c r="J251" s="114">
        <v>126494</v>
      </c>
      <c r="K251" s="118">
        <f t="shared" si="217"/>
        <v>7336652</v>
      </c>
      <c r="L251" s="114">
        <v>5458</v>
      </c>
      <c r="M251" s="118">
        <f t="shared" si="245"/>
        <v>15129576</v>
      </c>
      <c r="N251" s="156">
        <v>2100</v>
      </c>
      <c r="O251" s="118">
        <f t="shared" ref="O251:O274" si="279">ROUND(N251*O$7,0)</f>
        <v>16596300</v>
      </c>
      <c r="P251" s="156">
        <v>2100</v>
      </c>
      <c r="Q251" s="157">
        <f t="shared" ref="Q251:Q274" si="280">ROUND(P251*Q$7,0)</f>
        <v>2362500</v>
      </c>
      <c r="R251" s="116">
        <v>5100</v>
      </c>
      <c r="S251" s="118">
        <f t="shared" ref="S251:S274" si="281">ROUND(R251*S$7,0)</f>
        <v>1540200</v>
      </c>
      <c r="T251" s="156">
        <v>11</v>
      </c>
      <c r="U251" s="118">
        <f t="shared" ref="U251:U274" si="282">ROUND(T251*U$7,0)</f>
        <v>148753</v>
      </c>
      <c r="V251" s="158">
        <f>35</f>
        <v>35</v>
      </c>
      <c r="W251" s="118">
        <f t="shared" si="246"/>
        <v>653135</v>
      </c>
      <c r="X251" s="159">
        <v>50000</v>
      </c>
      <c r="Y251" s="158">
        <v>75</v>
      </c>
      <c r="Z251" s="118">
        <f>+Y251*Z8</f>
        <v>315000</v>
      </c>
      <c r="AA251" s="159">
        <f>40+12</f>
        <v>52</v>
      </c>
      <c r="AB251" s="118">
        <f>+AA251*AB8</f>
        <v>633360</v>
      </c>
      <c r="AC251" s="110">
        <f t="shared" si="271"/>
        <v>57183200</v>
      </c>
      <c r="AD251" s="120">
        <v>44375704</v>
      </c>
      <c r="AE251" s="121">
        <f>AC251-AD251</f>
        <v>12807496</v>
      </c>
      <c r="AF251" s="122">
        <f t="shared" si="213"/>
        <v>57183.199999999997</v>
      </c>
      <c r="AG251" s="160">
        <f>ROUND(AD251/1000,1)</f>
        <v>44375.7</v>
      </c>
      <c r="AH251" s="160">
        <f>ROUND(AE251/1000,1)</f>
        <v>12807.5</v>
      </c>
      <c r="AI251" s="160">
        <v>58104406</v>
      </c>
      <c r="AJ251" s="161">
        <f>AI251-AC251</f>
        <v>921206</v>
      </c>
      <c r="AK251" s="109">
        <f t="shared" ref="AK251:AK274" si="283">+E251+G251+I251+K251</f>
        <v>19754376</v>
      </c>
      <c r="AL251" s="109">
        <v>13098236</v>
      </c>
      <c r="AM251" s="109">
        <f t="shared" si="218"/>
        <v>6656140</v>
      </c>
      <c r="AN251" s="33"/>
      <c r="AO251" s="33"/>
      <c r="AP251" s="33"/>
      <c r="AQ251" s="109">
        <f t="shared" ref="AQ251:AQ274" si="284">+O251</f>
        <v>16596300</v>
      </c>
      <c r="AR251" s="109">
        <v>12581100</v>
      </c>
      <c r="AS251" s="162">
        <f t="shared" si="219"/>
        <v>4015200</v>
      </c>
    </row>
    <row r="252" spans="1:45">
      <c r="A252" s="106"/>
      <c r="B252" s="31">
        <v>7299</v>
      </c>
      <c r="C252" s="113" t="s">
        <v>223</v>
      </c>
      <c r="D252" s="114">
        <v>0</v>
      </c>
      <c r="E252" s="115">
        <f t="shared" si="214"/>
        <v>0</v>
      </c>
      <c r="F252" s="114">
        <v>0</v>
      </c>
      <c r="G252" s="115">
        <f t="shared" si="215"/>
        <v>0</v>
      </c>
      <c r="H252" s="133">
        <v>0</v>
      </c>
      <c r="I252" s="115">
        <f t="shared" si="216"/>
        <v>0</v>
      </c>
      <c r="J252" s="114">
        <v>0</v>
      </c>
      <c r="K252" s="115">
        <f t="shared" si="217"/>
        <v>0</v>
      </c>
      <c r="L252" s="114">
        <v>0</v>
      </c>
      <c r="M252" s="115">
        <f t="shared" si="245"/>
        <v>0</v>
      </c>
      <c r="N252" s="116">
        <v>0</v>
      </c>
      <c r="O252" s="115">
        <f t="shared" si="279"/>
        <v>0</v>
      </c>
      <c r="P252" s="117">
        <v>0</v>
      </c>
      <c r="Q252" s="118">
        <f t="shared" si="280"/>
        <v>0</v>
      </c>
      <c r="R252" s="116"/>
      <c r="S252" s="115">
        <f t="shared" si="281"/>
        <v>0</v>
      </c>
      <c r="T252" s="119">
        <v>0</v>
      </c>
      <c r="U252" s="115">
        <f t="shared" si="282"/>
        <v>0</v>
      </c>
      <c r="V252" s="115">
        <v>0</v>
      </c>
      <c r="W252" s="115">
        <f t="shared" si="246"/>
        <v>0</v>
      </c>
      <c r="X252" s="115">
        <v>0</v>
      </c>
      <c r="Y252" s="115"/>
      <c r="Z252" s="115"/>
      <c r="AA252" s="115"/>
      <c r="AB252" s="115"/>
      <c r="AC252" s="110">
        <f t="shared" si="271"/>
        <v>0</v>
      </c>
      <c r="AD252" s="120"/>
      <c r="AE252" s="121"/>
      <c r="AF252" s="122">
        <f t="shared" si="213"/>
        <v>0</v>
      </c>
      <c r="AG252" s="123"/>
      <c r="AH252" s="123">
        <f t="shared" si="226"/>
        <v>0</v>
      </c>
      <c r="AI252" s="134">
        <v>0</v>
      </c>
      <c r="AJ252" s="135">
        <v>0</v>
      </c>
      <c r="AK252" s="108">
        <f t="shared" si="283"/>
        <v>0</v>
      </c>
      <c r="AL252" s="108">
        <v>0</v>
      </c>
      <c r="AM252" s="37">
        <f t="shared" si="218"/>
        <v>0</v>
      </c>
      <c r="AQ252" s="108">
        <f t="shared" si="284"/>
        <v>0</v>
      </c>
      <c r="AR252" s="108">
        <v>0</v>
      </c>
      <c r="AS252" s="108">
        <f t="shared" si="219"/>
        <v>0</v>
      </c>
    </row>
    <row r="253" spans="1:45">
      <c r="A253" s="106"/>
      <c r="B253" s="31">
        <v>7301</v>
      </c>
      <c r="C253" s="113" t="s">
        <v>224</v>
      </c>
      <c r="D253" s="114">
        <v>41</v>
      </c>
      <c r="E253" s="115">
        <f t="shared" si="214"/>
        <v>13161</v>
      </c>
      <c r="F253" s="114">
        <v>0</v>
      </c>
      <c r="G253" s="115">
        <f t="shared" si="215"/>
        <v>0</v>
      </c>
      <c r="H253" s="114">
        <v>0</v>
      </c>
      <c r="I253" s="115">
        <f t="shared" si="216"/>
        <v>0</v>
      </c>
      <c r="J253" s="114">
        <v>62</v>
      </c>
      <c r="K253" s="115">
        <f t="shared" si="217"/>
        <v>3906</v>
      </c>
      <c r="L253" s="114">
        <v>14</v>
      </c>
      <c r="M253" s="115">
        <f t="shared" si="245"/>
        <v>38808</v>
      </c>
      <c r="N253" s="116">
        <v>0</v>
      </c>
      <c r="O253" s="115">
        <f t="shared" si="279"/>
        <v>0</v>
      </c>
      <c r="P253" s="117">
        <v>0</v>
      </c>
      <c r="Q253" s="118">
        <f t="shared" si="280"/>
        <v>0</v>
      </c>
      <c r="R253" s="116">
        <v>0</v>
      </c>
      <c r="S253" s="115">
        <f t="shared" si="281"/>
        <v>0</v>
      </c>
      <c r="T253" s="119">
        <v>0</v>
      </c>
      <c r="U253" s="115">
        <f t="shared" si="282"/>
        <v>0</v>
      </c>
      <c r="V253" s="115">
        <v>0</v>
      </c>
      <c r="W253" s="115">
        <f t="shared" si="246"/>
        <v>0</v>
      </c>
      <c r="X253" s="115">
        <v>0</v>
      </c>
      <c r="Y253" s="115"/>
      <c r="Z253" s="115"/>
      <c r="AA253" s="115"/>
      <c r="AB253" s="115"/>
      <c r="AC253" s="110">
        <f t="shared" si="271"/>
        <v>55875</v>
      </c>
      <c r="AD253" s="120">
        <v>14882</v>
      </c>
      <c r="AE253" s="121">
        <f t="shared" ref="AE253:AE274" si="285">AC253-AD253</f>
        <v>40993</v>
      </c>
      <c r="AF253" s="122">
        <f t="shared" si="213"/>
        <v>55.9</v>
      </c>
      <c r="AG253" s="123">
        <f t="shared" ref="AG253:AG274" si="286">ROUND(AD253/1000,1)</f>
        <v>14.9</v>
      </c>
      <c r="AH253" s="123">
        <f t="shared" ref="AH253:AH274" si="287">AF253-AG253</f>
        <v>41</v>
      </c>
      <c r="AI253" s="123">
        <v>55875</v>
      </c>
      <c r="AJ253" s="124">
        <f t="shared" ref="AJ253:AJ274" si="288">AI253-AC253</f>
        <v>0</v>
      </c>
      <c r="AK253" s="108">
        <f t="shared" si="283"/>
        <v>17067</v>
      </c>
      <c r="AL253" s="108">
        <v>18802</v>
      </c>
      <c r="AM253" s="109">
        <f t="shared" si="218"/>
        <v>-1735</v>
      </c>
      <c r="AQ253" s="108">
        <f t="shared" si="284"/>
        <v>0</v>
      </c>
      <c r="AR253" s="108">
        <v>0</v>
      </c>
      <c r="AS253" s="108">
        <f t="shared" si="219"/>
        <v>0</v>
      </c>
    </row>
    <row r="254" spans="1:45">
      <c r="A254" s="106"/>
      <c r="B254" s="31">
        <v>7302</v>
      </c>
      <c r="C254" s="113" t="s">
        <v>225</v>
      </c>
      <c r="D254" s="114">
        <v>420</v>
      </c>
      <c r="E254" s="115">
        <f t="shared" si="214"/>
        <v>134820</v>
      </c>
      <c r="F254" s="114">
        <v>0</v>
      </c>
      <c r="G254" s="115">
        <f t="shared" si="215"/>
        <v>0</v>
      </c>
      <c r="H254" s="114">
        <v>0</v>
      </c>
      <c r="I254" s="115">
        <f t="shared" si="216"/>
        <v>0</v>
      </c>
      <c r="J254" s="114">
        <v>717</v>
      </c>
      <c r="K254" s="115">
        <f t="shared" si="217"/>
        <v>41586</v>
      </c>
      <c r="L254" s="114">
        <v>46</v>
      </c>
      <c r="M254" s="115">
        <f t="shared" si="245"/>
        <v>127512</v>
      </c>
      <c r="N254" s="116">
        <v>0</v>
      </c>
      <c r="O254" s="115">
        <f t="shared" si="279"/>
        <v>0</v>
      </c>
      <c r="P254" s="117">
        <v>0</v>
      </c>
      <c r="Q254" s="118">
        <f t="shared" si="280"/>
        <v>0</v>
      </c>
      <c r="R254" s="116">
        <v>35</v>
      </c>
      <c r="S254" s="115">
        <f t="shared" si="281"/>
        <v>10570</v>
      </c>
      <c r="T254" s="119">
        <v>0</v>
      </c>
      <c r="U254" s="115">
        <f t="shared" si="282"/>
        <v>0</v>
      </c>
      <c r="V254" s="115">
        <v>0</v>
      </c>
      <c r="W254" s="115">
        <f t="shared" si="246"/>
        <v>0</v>
      </c>
      <c r="X254" s="115">
        <v>0</v>
      </c>
      <c r="Y254" s="115"/>
      <c r="Z254" s="115"/>
      <c r="AA254" s="115"/>
      <c r="AB254" s="115"/>
      <c r="AC254" s="110">
        <f t="shared" si="271"/>
        <v>314488</v>
      </c>
      <c r="AD254" s="120">
        <v>224699</v>
      </c>
      <c r="AE254" s="121">
        <f t="shared" si="285"/>
        <v>89789</v>
      </c>
      <c r="AF254" s="122">
        <f t="shared" si="213"/>
        <v>314.5</v>
      </c>
      <c r="AG254" s="123">
        <f t="shared" si="286"/>
        <v>224.7</v>
      </c>
      <c r="AH254" s="123">
        <f t="shared" si="287"/>
        <v>89.800000000000011</v>
      </c>
      <c r="AI254" s="123">
        <v>315503</v>
      </c>
      <c r="AJ254" s="124">
        <f t="shared" si="288"/>
        <v>1015</v>
      </c>
      <c r="AK254" s="108">
        <f t="shared" si="283"/>
        <v>176406</v>
      </c>
      <c r="AL254" s="108">
        <v>101638</v>
      </c>
      <c r="AM254" s="37">
        <f t="shared" si="218"/>
        <v>74768</v>
      </c>
      <c r="AQ254" s="108">
        <f t="shared" si="284"/>
        <v>0</v>
      </c>
      <c r="AR254" s="108">
        <v>0</v>
      </c>
      <c r="AS254" s="108">
        <f t="shared" si="219"/>
        <v>0</v>
      </c>
    </row>
    <row r="255" spans="1:45">
      <c r="A255" s="106"/>
      <c r="B255" s="31">
        <v>7303</v>
      </c>
      <c r="C255" s="113" t="s">
        <v>226</v>
      </c>
      <c r="D255" s="114">
        <v>1113</v>
      </c>
      <c r="E255" s="115">
        <f t="shared" si="214"/>
        <v>357273</v>
      </c>
      <c r="F255" s="114">
        <v>0</v>
      </c>
      <c r="G255" s="115">
        <f t="shared" si="215"/>
        <v>0</v>
      </c>
      <c r="H255" s="114">
        <v>0</v>
      </c>
      <c r="I255" s="115">
        <f t="shared" si="216"/>
        <v>0</v>
      </c>
      <c r="J255" s="114">
        <v>3297</v>
      </c>
      <c r="K255" s="115">
        <f t="shared" si="217"/>
        <v>191226</v>
      </c>
      <c r="L255" s="114">
        <v>161</v>
      </c>
      <c r="M255" s="115">
        <f t="shared" si="245"/>
        <v>446292</v>
      </c>
      <c r="N255" s="116">
        <v>160</v>
      </c>
      <c r="O255" s="115">
        <f t="shared" si="279"/>
        <v>1264480</v>
      </c>
      <c r="P255" s="117">
        <v>160</v>
      </c>
      <c r="Q255" s="118">
        <f t="shared" si="280"/>
        <v>180000</v>
      </c>
      <c r="R255" s="116">
        <v>200</v>
      </c>
      <c r="S255" s="115">
        <f t="shared" si="281"/>
        <v>60400</v>
      </c>
      <c r="T255" s="119">
        <v>3</v>
      </c>
      <c r="U255" s="115">
        <f t="shared" si="282"/>
        <v>40569</v>
      </c>
      <c r="V255" s="115">
        <v>0</v>
      </c>
      <c r="W255" s="115">
        <f t="shared" si="246"/>
        <v>0</v>
      </c>
      <c r="X255" s="115">
        <v>0</v>
      </c>
      <c r="Y255" s="115"/>
      <c r="Z255" s="115"/>
      <c r="AA255" s="115"/>
      <c r="AB255" s="115"/>
      <c r="AC255" s="110">
        <f t="shared" si="271"/>
        <v>2540240</v>
      </c>
      <c r="AD255" s="120">
        <v>1919023</v>
      </c>
      <c r="AE255" s="121">
        <f t="shared" si="285"/>
        <v>621217</v>
      </c>
      <c r="AF255" s="122">
        <f t="shared" si="213"/>
        <v>2540.1999999999998</v>
      </c>
      <c r="AG255" s="123">
        <f t="shared" si="286"/>
        <v>1919</v>
      </c>
      <c r="AH255" s="123">
        <f t="shared" si="287"/>
        <v>621.19999999999982</v>
      </c>
      <c r="AI255" s="123">
        <v>2603663</v>
      </c>
      <c r="AJ255" s="124">
        <f t="shared" si="288"/>
        <v>63423</v>
      </c>
      <c r="AK255" s="108">
        <f t="shared" si="283"/>
        <v>548499</v>
      </c>
      <c r="AL255" s="108">
        <v>367226</v>
      </c>
      <c r="AM255" s="37">
        <f t="shared" si="218"/>
        <v>181273</v>
      </c>
      <c r="AQ255" s="108">
        <f t="shared" si="284"/>
        <v>1264480</v>
      </c>
      <c r="AR255" s="108">
        <v>479280</v>
      </c>
      <c r="AS255" s="108">
        <f t="shared" si="219"/>
        <v>785200</v>
      </c>
    </row>
    <row r="256" spans="1:45">
      <c r="A256" s="106"/>
      <c r="B256" s="31">
        <v>7304</v>
      </c>
      <c r="C256" s="113" t="s">
        <v>227</v>
      </c>
      <c r="D256" s="114">
        <v>96</v>
      </c>
      <c r="E256" s="115">
        <f t="shared" si="214"/>
        <v>30816</v>
      </c>
      <c r="F256" s="114">
        <v>0</v>
      </c>
      <c r="G256" s="115">
        <f t="shared" si="215"/>
        <v>0</v>
      </c>
      <c r="H256" s="114">
        <v>0</v>
      </c>
      <c r="I256" s="115">
        <f t="shared" si="216"/>
        <v>0</v>
      </c>
      <c r="J256" s="114">
        <v>334</v>
      </c>
      <c r="K256" s="115">
        <f t="shared" si="217"/>
        <v>19372</v>
      </c>
      <c r="L256" s="114">
        <v>29</v>
      </c>
      <c r="M256" s="115">
        <f t="shared" si="245"/>
        <v>80388</v>
      </c>
      <c r="N256" s="116">
        <v>0</v>
      </c>
      <c r="O256" s="115">
        <f t="shared" si="279"/>
        <v>0</v>
      </c>
      <c r="P256" s="117">
        <v>0</v>
      </c>
      <c r="Q256" s="118">
        <f t="shared" si="280"/>
        <v>0</v>
      </c>
      <c r="R256" s="116">
        <v>0</v>
      </c>
      <c r="S256" s="115">
        <f t="shared" si="281"/>
        <v>0</v>
      </c>
      <c r="T256" s="119">
        <v>0</v>
      </c>
      <c r="U256" s="115">
        <f t="shared" si="282"/>
        <v>0</v>
      </c>
      <c r="V256" s="115">
        <v>0</v>
      </c>
      <c r="W256" s="115">
        <f t="shared" si="246"/>
        <v>0</v>
      </c>
      <c r="X256" s="115">
        <v>0</v>
      </c>
      <c r="Y256" s="115"/>
      <c r="Z256" s="115"/>
      <c r="AA256" s="115"/>
      <c r="AB256" s="115"/>
      <c r="AC256" s="110">
        <f t="shared" si="271"/>
        <v>130576</v>
      </c>
      <c r="AD256" s="120">
        <v>80607</v>
      </c>
      <c r="AE256" s="121">
        <f t="shared" si="285"/>
        <v>49969</v>
      </c>
      <c r="AF256" s="122">
        <f t="shared" si="213"/>
        <v>130.6</v>
      </c>
      <c r="AG256" s="123">
        <f t="shared" si="286"/>
        <v>80.599999999999994</v>
      </c>
      <c r="AH256" s="123">
        <f t="shared" si="287"/>
        <v>50</v>
      </c>
      <c r="AI256" s="123">
        <v>130576</v>
      </c>
      <c r="AJ256" s="124">
        <f t="shared" si="288"/>
        <v>0</v>
      </c>
      <c r="AK256" s="108">
        <f t="shared" si="283"/>
        <v>50188</v>
      </c>
      <c r="AL256" s="108">
        <v>31630</v>
      </c>
      <c r="AM256" s="37">
        <f t="shared" si="218"/>
        <v>18558</v>
      </c>
      <c r="AQ256" s="108">
        <f t="shared" si="284"/>
        <v>0</v>
      </c>
      <c r="AR256" s="108">
        <v>0</v>
      </c>
      <c r="AS256" s="108">
        <f t="shared" si="219"/>
        <v>0</v>
      </c>
    </row>
    <row r="257" spans="1:45">
      <c r="A257" s="106"/>
      <c r="B257" s="31">
        <v>7305</v>
      </c>
      <c r="C257" s="113" t="s">
        <v>228</v>
      </c>
      <c r="D257" s="114">
        <v>163</v>
      </c>
      <c r="E257" s="115">
        <f t="shared" si="214"/>
        <v>52323</v>
      </c>
      <c r="F257" s="114">
        <v>0</v>
      </c>
      <c r="G257" s="115">
        <f t="shared" si="215"/>
        <v>0</v>
      </c>
      <c r="H257" s="114">
        <v>0</v>
      </c>
      <c r="I257" s="115">
        <f t="shared" si="216"/>
        <v>0</v>
      </c>
      <c r="J257" s="114">
        <v>545</v>
      </c>
      <c r="K257" s="115">
        <f t="shared" si="217"/>
        <v>31610</v>
      </c>
      <c r="L257" s="114">
        <v>38</v>
      </c>
      <c r="M257" s="115">
        <f t="shared" si="245"/>
        <v>105336</v>
      </c>
      <c r="N257" s="116">
        <v>0</v>
      </c>
      <c r="O257" s="115">
        <f t="shared" si="279"/>
        <v>0</v>
      </c>
      <c r="P257" s="117">
        <v>0</v>
      </c>
      <c r="Q257" s="118">
        <f t="shared" si="280"/>
        <v>0</v>
      </c>
      <c r="R257" s="116">
        <v>0</v>
      </c>
      <c r="S257" s="115">
        <f t="shared" si="281"/>
        <v>0</v>
      </c>
      <c r="T257" s="119">
        <v>0</v>
      </c>
      <c r="U257" s="115">
        <f t="shared" si="282"/>
        <v>0</v>
      </c>
      <c r="V257" s="115">
        <v>0</v>
      </c>
      <c r="W257" s="115">
        <f t="shared" si="246"/>
        <v>0</v>
      </c>
      <c r="X257" s="115">
        <v>0</v>
      </c>
      <c r="Y257" s="115"/>
      <c r="Z257" s="115"/>
      <c r="AA257" s="115"/>
      <c r="AB257" s="115"/>
      <c r="AC257" s="110">
        <f t="shared" si="271"/>
        <v>189269</v>
      </c>
      <c r="AD257" s="120">
        <v>115043</v>
      </c>
      <c r="AE257" s="121">
        <f t="shared" si="285"/>
        <v>74226</v>
      </c>
      <c r="AF257" s="122">
        <f t="shared" si="213"/>
        <v>189.3</v>
      </c>
      <c r="AG257" s="123">
        <f t="shared" si="286"/>
        <v>115</v>
      </c>
      <c r="AH257" s="123">
        <f t="shared" si="287"/>
        <v>74.300000000000011</v>
      </c>
      <c r="AI257" s="123">
        <v>189269</v>
      </c>
      <c r="AJ257" s="124">
        <f t="shared" si="288"/>
        <v>0</v>
      </c>
      <c r="AK257" s="108">
        <f t="shared" si="283"/>
        <v>83933</v>
      </c>
      <c r="AL257" s="108">
        <v>53484</v>
      </c>
      <c r="AM257" s="37">
        <f t="shared" si="218"/>
        <v>30449</v>
      </c>
      <c r="AQ257" s="108">
        <f t="shared" si="284"/>
        <v>0</v>
      </c>
      <c r="AR257" s="108">
        <v>0</v>
      </c>
      <c r="AS257" s="108">
        <f t="shared" si="219"/>
        <v>0</v>
      </c>
    </row>
    <row r="258" spans="1:45">
      <c r="A258" s="106"/>
      <c r="B258" s="31">
        <v>7306</v>
      </c>
      <c r="C258" s="113" t="s">
        <v>229</v>
      </c>
      <c r="D258" s="114">
        <v>141</v>
      </c>
      <c r="E258" s="115">
        <f t="shared" si="214"/>
        <v>45261</v>
      </c>
      <c r="F258" s="114">
        <v>0</v>
      </c>
      <c r="G258" s="115">
        <f t="shared" si="215"/>
        <v>0</v>
      </c>
      <c r="H258" s="114">
        <v>21</v>
      </c>
      <c r="I258" s="115">
        <f t="shared" si="216"/>
        <v>1197</v>
      </c>
      <c r="J258" s="114">
        <v>481</v>
      </c>
      <c r="K258" s="115">
        <f t="shared" si="217"/>
        <v>27898</v>
      </c>
      <c r="L258" s="114">
        <v>31</v>
      </c>
      <c r="M258" s="115">
        <f t="shared" si="245"/>
        <v>85932</v>
      </c>
      <c r="N258" s="116">
        <v>0</v>
      </c>
      <c r="O258" s="115">
        <f t="shared" si="279"/>
        <v>0</v>
      </c>
      <c r="P258" s="117">
        <v>0</v>
      </c>
      <c r="Q258" s="118">
        <f t="shared" si="280"/>
        <v>0</v>
      </c>
      <c r="R258" s="116">
        <v>190</v>
      </c>
      <c r="S258" s="115">
        <f t="shared" si="281"/>
        <v>57380</v>
      </c>
      <c r="T258" s="119">
        <v>1</v>
      </c>
      <c r="U258" s="115">
        <f t="shared" si="282"/>
        <v>13523</v>
      </c>
      <c r="V258" s="115">
        <v>0</v>
      </c>
      <c r="W258" s="115">
        <f t="shared" si="246"/>
        <v>0</v>
      </c>
      <c r="X258" s="115">
        <v>0</v>
      </c>
      <c r="Y258" s="115"/>
      <c r="Z258" s="115"/>
      <c r="AA258" s="115"/>
      <c r="AB258" s="115"/>
      <c r="AC258" s="110">
        <f t="shared" si="271"/>
        <v>231191</v>
      </c>
      <c r="AD258" s="120">
        <v>175744</v>
      </c>
      <c r="AE258" s="121">
        <f t="shared" si="285"/>
        <v>55447</v>
      </c>
      <c r="AF258" s="122">
        <f t="shared" si="213"/>
        <v>231.2</v>
      </c>
      <c r="AG258" s="123">
        <f t="shared" si="286"/>
        <v>175.7</v>
      </c>
      <c r="AH258" s="123">
        <f t="shared" si="287"/>
        <v>55.5</v>
      </c>
      <c r="AI258" s="123">
        <v>241352</v>
      </c>
      <c r="AJ258" s="124">
        <f t="shared" si="288"/>
        <v>10161</v>
      </c>
      <c r="AK258" s="108">
        <f t="shared" si="283"/>
        <v>74356</v>
      </c>
      <c r="AL258" s="108">
        <v>51358</v>
      </c>
      <c r="AM258" s="37">
        <f t="shared" si="218"/>
        <v>22998</v>
      </c>
      <c r="AQ258" s="108">
        <f t="shared" si="284"/>
        <v>0</v>
      </c>
      <c r="AR258" s="108">
        <v>0</v>
      </c>
      <c r="AS258" s="108">
        <f t="shared" si="219"/>
        <v>0</v>
      </c>
    </row>
    <row r="259" spans="1:45">
      <c r="A259" s="106"/>
      <c r="B259" s="31">
        <v>7307</v>
      </c>
      <c r="C259" s="113" t="s">
        <v>230</v>
      </c>
      <c r="D259" s="114">
        <v>71</v>
      </c>
      <c r="E259" s="115">
        <f t="shared" si="214"/>
        <v>22791</v>
      </c>
      <c r="F259" s="114">
        <v>0</v>
      </c>
      <c r="G259" s="115">
        <f t="shared" si="215"/>
        <v>0</v>
      </c>
      <c r="H259" s="114">
        <v>0</v>
      </c>
      <c r="I259" s="115">
        <f t="shared" si="216"/>
        <v>0</v>
      </c>
      <c r="J259" s="114">
        <v>266</v>
      </c>
      <c r="K259" s="115">
        <f t="shared" si="217"/>
        <v>16758</v>
      </c>
      <c r="L259" s="114">
        <v>0</v>
      </c>
      <c r="M259" s="115">
        <f t="shared" si="245"/>
        <v>0</v>
      </c>
      <c r="N259" s="116">
        <v>20</v>
      </c>
      <c r="O259" s="115">
        <f t="shared" si="279"/>
        <v>158060</v>
      </c>
      <c r="P259" s="117">
        <v>20</v>
      </c>
      <c r="Q259" s="118">
        <f t="shared" si="280"/>
        <v>22500</v>
      </c>
      <c r="R259" s="116">
        <v>0</v>
      </c>
      <c r="S259" s="115">
        <f t="shared" si="281"/>
        <v>0</v>
      </c>
      <c r="T259" s="119">
        <v>0</v>
      </c>
      <c r="U259" s="115">
        <f t="shared" si="282"/>
        <v>0</v>
      </c>
      <c r="V259" s="115">
        <v>0</v>
      </c>
      <c r="W259" s="115">
        <f t="shared" si="246"/>
        <v>0</v>
      </c>
      <c r="X259" s="115">
        <v>0</v>
      </c>
      <c r="Y259" s="115"/>
      <c r="Z259" s="115"/>
      <c r="AA259" s="115"/>
      <c r="AB259" s="115"/>
      <c r="AC259" s="110">
        <f t="shared" si="271"/>
        <v>220109</v>
      </c>
      <c r="AD259" s="120">
        <v>181636</v>
      </c>
      <c r="AE259" s="121">
        <f t="shared" si="285"/>
        <v>38473</v>
      </c>
      <c r="AF259" s="122">
        <f t="shared" si="213"/>
        <v>220.1</v>
      </c>
      <c r="AG259" s="123">
        <f t="shared" si="286"/>
        <v>181.6</v>
      </c>
      <c r="AH259" s="123">
        <f t="shared" si="287"/>
        <v>38.5</v>
      </c>
      <c r="AI259" s="123">
        <v>226809</v>
      </c>
      <c r="AJ259" s="124">
        <f t="shared" si="288"/>
        <v>6700</v>
      </c>
      <c r="AK259" s="108">
        <f t="shared" si="283"/>
        <v>39549</v>
      </c>
      <c r="AL259" s="108">
        <v>28172</v>
      </c>
      <c r="AM259" s="37">
        <f t="shared" si="218"/>
        <v>11377</v>
      </c>
      <c r="AQ259" s="108">
        <f t="shared" si="284"/>
        <v>158060</v>
      </c>
      <c r="AR259" s="108">
        <v>119820</v>
      </c>
      <c r="AS259" s="108">
        <f t="shared" si="219"/>
        <v>38240</v>
      </c>
    </row>
    <row r="260" spans="1:45">
      <c r="A260" s="106"/>
      <c r="B260" s="31">
        <v>7308</v>
      </c>
      <c r="C260" s="113" t="s">
        <v>231</v>
      </c>
      <c r="D260" s="114">
        <v>910</v>
      </c>
      <c r="E260" s="115">
        <f t="shared" si="214"/>
        <v>292110</v>
      </c>
      <c r="F260" s="114">
        <v>11</v>
      </c>
      <c r="G260" s="115">
        <f t="shared" si="215"/>
        <v>3652</v>
      </c>
      <c r="H260" s="114">
        <v>0</v>
      </c>
      <c r="I260" s="115">
        <f t="shared" si="216"/>
        <v>0</v>
      </c>
      <c r="J260" s="114">
        <v>1817</v>
      </c>
      <c r="K260" s="115">
        <f t="shared" si="217"/>
        <v>105386</v>
      </c>
      <c r="L260" s="114">
        <v>123</v>
      </c>
      <c r="M260" s="115">
        <f t="shared" si="245"/>
        <v>340956</v>
      </c>
      <c r="N260" s="116">
        <v>0</v>
      </c>
      <c r="O260" s="115">
        <f t="shared" si="279"/>
        <v>0</v>
      </c>
      <c r="P260" s="117">
        <v>0</v>
      </c>
      <c r="Q260" s="118">
        <f t="shared" si="280"/>
        <v>0</v>
      </c>
      <c r="R260" s="116">
        <v>70</v>
      </c>
      <c r="S260" s="115">
        <f t="shared" si="281"/>
        <v>21140</v>
      </c>
      <c r="T260" s="119">
        <v>0</v>
      </c>
      <c r="U260" s="115">
        <f t="shared" si="282"/>
        <v>0</v>
      </c>
      <c r="V260" s="115">
        <v>0</v>
      </c>
      <c r="W260" s="115">
        <f t="shared" si="246"/>
        <v>0</v>
      </c>
      <c r="X260" s="115">
        <v>0</v>
      </c>
      <c r="Y260" s="115"/>
      <c r="Z260" s="115"/>
      <c r="AA260" s="115"/>
      <c r="AB260" s="115"/>
      <c r="AC260" s="110">
        <f t="shared" si="271"/>
        <v>763244</v>
      </c>
      <c r="AD260" s="120">
        <v>536347</v>
      </c>
      <c r="AE260" s="121">
        <f t="shared" si="285"/>
        <v>226897</v>
      </c>
      <c r="AF260" s="122">
        <f t="shared" si="213"/>
        <v>763.2</v>
      </c>
      <c r="AG260" s="123">
        <f t="shared" si="286"/>
        <v>536.29999999999995</v>
      </c>
      <c r="AH260" s="123">
        <f t="shared" si="287"/>
        <v>226.90000000000009</v>
      </c>
      <c r="AI260" s="123">
        <v>765274</v>
      </c>
      <c r="AJ260" s="124">
        <f t="shared" si="288"/>
        <v>2030</v>
      </c>
      <c r="AK260" s="108">
        <f t="shared" si="283"/>
        <v>401148</v>
      </c>
      <c r="AL260" s="108">
        <v>263836</v>
      </c>
      <c r="AM260" s="37">
        <f t="shared" si="218"/>
        <v>137312</v>
      </c>
      <c r="AQ260" s="108">
        <f t="shared" si="284"/>
        <v>0</v>
      </c>
      <c r="AR260" s="108">
        <v>0</v>
      </c>
      <c r="AS260" s="108">
        <f t="shared" si="219"/>
        <v>0</v>
      </c>
    </row>
    <row r="261" spans="1:45">
      <c r="A261" s="106"/>
      <c r="B261" s="31">
        <v>7309</v>
      </c>
      <c r="C261" s="113" t="s">
        <v>232</v>
      </c>
      <c r="D261" s="114">
        <v>379</v>
      </c>
      <c r="E261" s="115">
        <f t="shared" si="214"/>
        <v>121659</v>
      </c>
      <c r="F261" s="114">
        <v>25</v>
      </c>
      <c r="G261" s="115">
        <f t="shared" si="215"/>
        <v>8300</v>
      </c>
      <c r="H261" s="114">
        <v>0</v>
      </c>
      <c r="I261" s="115">
        <f t="shared" si="216"/>
        <v>0</v>
      </c>
      <c r="J261" s="114">
        <v>1149</v>
      </c>
      <c r="K261" s="115">
        <f t="shared" si="217"/>
        <v>66642</v>
      </c>
      <c r="L261" s="114">
        <v>0</v>
      </c>
      <c r="M261" s="115">
        <f t="shared" si="245"/>
        <v>0</v>
      </c>
      <c r="N261" s="116">
        <v>60</v>
      </c>
      <c r="O261" s="115">
        <f t="shared" si="279"/>
        <v>474180</v>
      </c>
      <c r="P261" s="117">
        <v>60</v>
      </c>
      <c r="Q261" s="118">
        <f t="shared" si="280"/>
        <v>67500</v>
      </c>
      <c r="R261" s="116">
        <v>90</v>
      </c>
      <c r="S261" s="115">
        <f t="shared" si="281"/>
        <v>27180</v>
      </c>
      <c r="T261" s="119">
        <v>1</v>
      </c>
      <c r="U261" s="115">
        <f t="shared" si="282"/>
        <v>13523</v>
      </c>
      <c r="V261" s="115">
        <v>0</v>
      </c>
      <c r="W261" s="115">
        <f t="shared" si="246"/>
        <v>0</v>
      </c>
      <c r="X261" s="115">
        <v>0</v>
      </c>
      <c r="Y261" s="115"/>
      <c r="Z261" s="115"/>
      <c r="AA261" s="115"/>
      <c r="AB261" s="115"/>
      <c r="AC261" s="110">
        <f t="shared" si="271"/>
        <v>778984</v>
      </c>
      <c r="AD261" s="120">
        <v>638580</v>
      </c>
      <c r="AE261" s="121">
        <f t="shared" si="285"/>
        <v>140404</v>
      </c>
      <c r="AF261" s="122">
        <f t="shared" si="213"/>
        <v>779</v>
      </c>
      <c r="AG261" s="123">
        <f t="shared" si="286"/>
        <v>638.6</v>
      </c>
      <c r="AH261" s="123">
        <f t="shared" si="287"/>
        <v>140.39999999999998</v>
      </c>
      <c r="AI261" s="123">
        <v>803035</v>
      </c>
      <c r="AJ261" s="124">
        <f t="shared" si="288"/>
        <v>24051</v>
      </c>
      <c r="AK261" s="108">
        <f t="shared" si="283"/>
        <v>196601</v>
      </c>
      <c r="AL261" s="108">
        <v>129388</v>
      </c>
      <c r="AM261" s="37">
        <f t="shared" si="218"/>
        <v>67213</v>
      </c>
      <c r="AQ261" s="108">
        <f t="shared" si="284"/>
        <v>474180</v>
      </c>
      <c r="AR261" s="108">
        <v>359460</v>
      </c>
      <c r="AS261" s="108">
        <f t="shared" si="219"/>
        <v>114720</v>
      </c>
    </row>
    <row r="262" spans="1:45">
      <c r="A262" s="106"/>
      <c r="B262" s="31">
        <v>7310</v>
      </c>
      <c r="C262" s="113" t="s">
        <v>233</v>
      </c>
      <c r="D262" s="114">
        <v>152</v>
      </c>
      <c r="E262" s="115">
        <f t="shared" si="214"/>
        <v>48792</v>
      </c>
      <c r="F262" s="114">
        <v>12</v>
      </c>
      <c r="G262" s="115">
        <f t="shared" si="215"/>
        <v>3984</v>
      </c>
      <c r="H262" s="114">
        <v>0</v>
      </c>
      <c r="I262" s="115">
        <f t="shared" si="216"/>
        <v>0</v>
      </c>
      <c r="J262" s="114">
        <v>538</v>
      </c>
      <c r="K262" s="115">
        <f t="shared" si="217"/>
        <v>31204</v>
      </c>
      <c r="L262" s="114">
        <v>14</v>
      </c>
      <c r="M262" s="115">
        <f t="shared" si="245"/>
        <v>38808</v>
      </c>
      <c r="N262" s="116">
        <v>0</v>
      </c>
      <c r="O262" s="115">
        <f t="shared" si="279"/>
        <v>0</v>
      </c>
      <c r="P262" s="117">
        <v>0</v>
      </c>
      <c r="Q262" s="118">
        <f t="shared" si="280"/>
        <v>0</v>
      </c>
      <c r="R262" s="116">
        <v>25</v>
      </c>
      <c r="S262" s="115">
        <f t="shared" si="281"/>
        <v>7550</v>
      </c>
      <c r="T262" s="119">
        <v>0</v>
      </c>
      <c r="U262" s="115">
        <f t="shared" si="282"/>
        <v>0</v>
      </c>
      <c r="V262" s="115">
        <v>0</v>
      </c>
      <c r="W262" s="115">
        <f t="shared" si="246"/>
        <v>0</v>
      </c>
      <c r="X262" s="115">
        <v>0</v>
      </c>
      <c r="Y262" s="115"/>
      <c r="Z262" s="115"/>
      <c r="AA262" s="115"/>
      <c r="AB262" s="115"/>
      <c r="AC262" s="110">
        <f t="shared" si="271"/>
        <v>130338</v>
      </c>
      <c r="AD262" s="120">
        <v>93247</v>
      </c>
      <c r="AE262" s="121">
        <f t="shared" si="285"/>
        <v>37091</v>
      </c>
      <c r="AF262" s="122">
        <f t="shared" si="213"/>
        <v>130.30000000000001</v>
      </c>
      <c r="AG262" s="123">
        <f t="shared" si="286"/>
        <v>93.2</v>
      </c>
      <c r="AH262" s="123">
        <f t="shared" si="287"/>
        <v>37.100000000000009</v>
      </c>
      <c r="AI262" s="123">
        <v>131063</v>
      </c>
      <c r="AJ262" s="124">
        <f t="shared" si="288"/>
        <v>725</v>
      </c>
      <c r="AK262" s="108">
        <f t="shared" si="283"/>
        <v>83980</v>
      </c>
      <c r="AL262" s="108">
        <v>57242</v>
      </c>
      <c r="AM262" s="37">
        <f t="shared" si="218"/>
        <v>26738</v>
      </c>
      <c r="AQ262" s="108">
        <f t="shared" si="284"/>
        <v>0</v>
      </c>
      <c r="AR262" s="108">
        <v>0</v>
      </c>
      <c r="AS262" s="108">
        <f t="shared" si="219"/>
        <v>0</v>
      </c>
    </row>
    <row r="263" spans="1:45">
      <c r="A263" s="106"/>
      <c r="B263" s="31">
        <v>7311</v>
      </c>
      <c r="C263" s="113" t="s">
        <v>234</v>
      </c>
      <c r="D263" s="114">
        <v>301</v>
      </c>
      <c r="E263" s="115">
        <f t="shared" si="214"/>
        <v>96621</v>
      </c>
      <c r="F263" s="114">
        <v>0</v>
      </c>
      <c r="G263" s="115">
        <f t="shared" si="215"/>
        <v>0</v>
      </c>
      <c r="H263" s="114">
        <v>260</v>
      </c>
      <c r="I263" s="115">
        <f t="shared" si="216"/>
        <v>14820</v>
      </c>
      <c r="J263" s="114">
        <v>2237</v>
      </c>
      <c r="K263" s="115">
        <f t="shared" si="217"/>
        <v>129746</v>
      </c>
      <c r="L263" s="114">
        <v>35</v>
      </c>
      <c r="M263" s="115">
        <f t="shared" si="245"/>
        <v>97020</v>
      </c>
      <c r="N263" s="116">
        <v>0</v>
      </c>
      <c r="O263" s="115">
        <f t="shared" si="279"/>
        <v>0</v>
      </c>
      <c r="P263" s="117">
        <v>0</v>
      </c>
      <c r="Q263" s="118">
        <f t="shared" si="280"/>
        <v>0</v>
      </c>
      <c r="R263" s="116">
        <v>20</v>
      </c>
      <c r="S263" s="115">
        <f t="shared" si="281"/>
        <v>6040</v>
      </c>
      <c r="T263" s="119">
        <v>3</v>
      </c>
      <c r="U263" s="115">
        <f t="shared" si="282"/>
        <v>40569</v>
      </c>
      <c r="V263" s="115">
        <v>0</v>
      </c>
      <c r="W263" s="115">
        <f t="shared" si="246"/>
        <v>0</v>
      </c>
      <c r="X263" s="115">
        <v>0</v>
      </c>
      <c r="Y263" s="115"/>
      <c r="Z263" s="115"/>
      <c r="AA263" s="115"/>
      <c r="AB263" s="115"/>
      <c r="AC263" s="110">
        <f t="shared" si="271"/>
        <v>384816</v>
      </c>
      <c r="AD263" s="120">
        <v>282178</v>
      </c>
      <c r="AE263" s="121">
        <f t="shared" si="285"/>
        <v>102638</v>
      </c>
      <c r="AF263" s="122">
        <f t="shared" si="213"/>
        <v>384.8</v>
      </c>
      <c r="AG263" s="123">
        <f t="shared" si="286"/>
        <v>282.2</v>
      </c>
      <c r="AH263" s="123">
        <f t="shared" si="287"/>
        <v>102.60000000000002</v>
      </c>
      <c r="AI263" s="123">
        <v>389419</v>
      </c>
      <c r="AJ263" s="124">
        <f t="shared" si="288"/>
        <v>4603</v>
      </c>
      <c r="AK263" s="108">
        <f t="shared" si="283"/>
        <v>241187</v>
      </c>
      <c r="AL263" s="108">
        <v>160574</v>
      </c>
      <c r="AM263" s="37">
        <f t="shared" si="218"/>
        <v>80613</v>
      </c>
      <c r="AQ263" s="108">
        <f t="shared" si="284"/>
        <v>0</v>
      </c>
      <c r="AR263" s="108">
        <v>0</v>
      </c>
      <c r="AS263" s="108">
        <f t="shared" si="219"/>
        <v>0</v>
      </c>
    </row>
    <row r="264" spans="1:45">
      <c r="A264" s="106"/>
      <c r="B264" s="31">
        <v>7312</v>
      </c>
      <c r="C264" s="113" t="s">
        <v>235</v>
      </c>
      <c r="D264" s="114">
        <v>47</v>
      </c>
      <c r="E264" s="115">
        <f t="shared" si="214"/>
        <v>15087</v>
      </c>
      <c r="F264" s="114">
        <v>0</v>
      </c>
      <c r="G264" s="115">
        <f t="shared" si="215"/>
        <v>0</v>
      </c>
      <c r="H264" s="114">
        <v>0</v>
      </c>
      <c r="I264" s="115">
        <f t="shared" si="216"/>
        <v>0</v>
      </c>
      <c r="J264" s="114">
        <v>169</v>
      </c>
      <c r="K264" s="115">
        <f t="shared" si="217"/>
        <v>10647</v>
      </c>
      <c r="L264" s="114">
        <v>0</v>
      </c>
      <c r="M264" s="115">
        <f t="shared" si="245"/>
        <v>0</v>
      </c>
      <c r="N264" s="116">
        <v>0</v>
      </c>
      <c r="O264" s="115">
        <f t="shared" si="279"/>
        <v>0</v>
      </c>
      <c r="P264" s="117">
        <v>0</v>
      </c>
      <c r="Q264" s="118">
        <f t="shared" si="280"/>
        <v>0</v>
      </c>
      <c r="R264" s="116">
        <v>0</v>
      </c>
      <c r="S264" s="115">
        <f t="shared" si="281"/>
        <v>0</v>
      </c>
      <c r="T264" s="119">
        <v>0</v>
      </c>
      <c r="U264" s="115">
        <f t="shared" si="282"/>
        <v>0</v>
      </c>
      <c r="V264" s="115">
        <v>0</v>
      </c>
      <c r="W264" s="115">
        <f t="shared" si="246"/>
        <v>0</v>
      </c>
      <c r="X264" s="115">
        <v>0</v>
      </c>
      <c r="Y264" s="115"/>
      <c r="Z264" s="115"/>
      <c r="AA264" s="115"/>
      <c r="AB264" s="115"/>
      <c r="AC264" s="110">
        <f t="shared" si="271"/>
        <v>25734</v>
      </c>
      <c r="AD264" s="120">
        <v>25336</v>
      </c>
      <c r="AE264" s="121">
        <f t="shared" si="285"/>
        <v>398</v>
      </c>
      <c r="AF264" s="122">
        <f t="shared" si="213"/>
        <v>25.7</v>
      </c>
      <c r="AG264" s="123">
        <f t="shared" si="286"/>
        <v>25.3</v>
      </c>
      <c r="AH264" s="123">
        <f t="shared" si="287"/>
        <v>0.39999999999999858</v>
      </c>
      <c r="AI264" s="123">
        <v>25734</v>
      </c>
      <c r="AJ264" s="124">
        <f t="shared" si="288"/>
        <v>0</v>
      </c>
      <c r="AK264" s="108">
        <f t="shared" si="283"/>
        <v>25734</v>
      </c>
      <c r="AL264" s="108">
        <v>19046</v>
      </c>
      <c r="AM264" s="37">
        <f t="shared" si="218"/>
        <v>6688</v>
      </c>
      <c r="AQ264" s="108">
        <f t="shared" si="284"/>
        <v>0</v>
      </c>
      <c r="AR264" s="108">
        <v>0</v>
      </c>
      <c r="AS264" s="108">
        <f t="shared" si="219"/>
        <v>0</v>
      </c>
    </row>
    <row r="265" spans="1:45">
      <c r="A265" s="106"/>
      <c r="B265" s="31">
        <v>7313</v>
      </c>
      <c r="C265" s="113" t="s">
        <v>236</v>
      </c>
      <c r="D265" s="114">
        <v>315</v>
      </c>
      <c r="E265" s="115">
        <f t="shared" si="214"/>
        <v>101115</v>
      </c>
      <c r="F265" s="114">
        <v>0</v>
      </c>
      <c r="G265" s="115">
        <f t="shared" si="215"/>
        <v>0</v>
      </c>
      <c r="H265" s="114">
        <v>0</v>
      </c>
      <c r="I265" s="115">
        <f t="shared" si="216"/>
        <v>0</v>
      </c>
      <c r="J265" s="114">
        <v>1184</v>
      </c>
      <c r="K265" s="115">
        <f t="shared" si="217"/>
        <v>68672</v>
      </c>
      <c r="L265" s="114">
        <v>71</v>
      </c>
      <c r="M265" s="115">
        <f t="shared" si="245"/>
        <v>196812</v>
      </c>
      <c r="N265" s="116">
        <v>0</v>
      </c>
      <c r="O265" s="115">
        <f t="shared" si="279"/>
        <v>0</v>
      </c>
      <c r="P265" s="117">
        <v>0</v>
      </c>
      <c r="Q265" s="118">
        <f t="shared" si="280"/>
        <v>0</v>
      </c>
      <c r="R265" s="116">
        <v>35</v>
      </c>
      <c r="S265" s="115">
        <f t="shared" si="281"/>
        <v>10570</v>
      </c>
      <c r="T265" s="119">
        <v>2</v>
      </c>
      <c r="U265" s="115">
        <f t="shared" si="282"/>
        <v>27046</v>
      </c>
      <c r="V265" s="115">
        <v>0</v>
      </c>
      <c r="W265" s="115">
        <f t="shared" si="246"/>
        <v>0</v>
      </c>
      <c r="X265" s="115">
        <v>0</v>
      </c>
      <c r="Y265" s="115"/>
      <c r="Z265" s="115"/>
      <c r="AA265" s="115"/>
      <c r="AB265" s="115"/>
      <c r="AC265" s="110">
        <f t="shared" si="271"/>
        <v>404215</v>
      </c>
      <c r="AD265" s="120">
        <v>267513</v>
      </c>
      <c r="AE265" s="121">
        <f t="shared" si="285"/>
        <v>136702</v>
      </c>
      <c r="AF265" s="122">
        <f t="shared" si="213"/>
        <v>404.2</v>
      </c>
      <c r="AG265" s="123">
        <f t="shared" si="286"/>
        <v>267.5</v>
      </c>
      <c r="AH265" s="123">
        <f t="shared" si="287"/>
        <v>136.69999999999999</v>
      </c>
      <c r="AI265" s="123">
        <v>407912</v>
      </c>
      <c r="AJ265" s="124">
        <f t="shared" si="288"/>
        <v>3697</v>
      </c>
      <c r="AK265" s="108">
        <f t="shared" si="283"/>
        <v>169787</v>
      </c>
      <c r="AL265" s="108">
        <v>109398</v>
      </c>
      <c r="AM265" s="37">
        <f t="shared" si="218"/>
        <v>60389</v>
      </c>
      <c r="AQ265" s="108">
        <f t="shared" si="284"/>
        <v>0</v>
      </c>
      <c r="AR265" s="108">
        <v>0</v>
      </c>
      <c r="AS265" s="108">
        <f t="shared" si="219"/>
        <v>0</v>
      </c>
    </row>
    <row r="266" spans="1:45">
      <c r="A266" s="106"/>
      <c r="B266" s="31">
        <v>7314</v>
      </c>
      <c r="C266" s="113" t="s">
        <v>237</v>
      </c>
      <c r="D266" s="114">
        <v>514</v>
      </c>
      <c r="E266" s="115">
        <f t="shared" si="214"/>
        <v>164994</v>
      </c>
      <c r="F266" s="114">
        <v>0</v>
      </c>
      <c r="G266" s="115">
        <f t="shared" si="215"/>
        <v>0</v>
      </c>
      <c r="H266" s="114">
        <v>31</v>
      </c>
      <c r="I266" s="115">
        <f t="shared" si="216"/>
        <v>1767</v>
      </c>
      <c r="J266" s="114">
        <v>1255</v>
      </c>
      <c r="K266" s="115">
        <f t="shared" si="217"/>
        <v>72790</v>
      </c>
      <c r="L266" s="114">
        <v>129</v>
      </c>
      <c r="M266" s="115">
        <f t="shared" si="245"/>
        <v>357588</v>
      </c>
      <c r="N266" s="116">
        <v>0</v>
      </c>
      <c r="O266" s="115">
        <f t="shared" si="279"/>
        <v>0</v>
      </c>
      <c r="P266" s="117">
        <v>0</v>
      </c>
      <c r="Q266" s="118">
        <f t="shared" si="280"/>
        <v>0</v>
      </c>
      <c r="R266" s="116">
        <v>0</v>
      </c>
      <c r="S266" s="115">
        <f t="shared" si="281"/>
        <v>0</v>
      </c>
      <c r="T266" s="119">
        <v>0</v>
      </c>
      <c r="U266" s="115">
        <f t="shared" si="282"/>
        <v>0</v>
      </c>
      <c r="V266" s="115">
        <v>0</v>
      </c>
      <c r="W266" s="115">
        <f t="shared" si="246"/>
        <v>0</v>
      </c>
      <c r="X266" s="115">
        <v>0</v>
      </c>
      <c r="Y266" s="115"/>
      <c r="Z266" s="115"/>
      <c r="AA266" s="115"/>
      <c r="AB266" s="115"/>
      <c r="AC266" s="110">
        <f t="shared" si="271"/>
        <v>597139</v>
      </c>
      <c r="AD266" s="120">
        <v>414879</v>
      </c>
      <c r="AE266" s="121">
        <f t="shared" si="285"/>
        <v>182260</v>
      </c>
      <c r="AF266" s="122">
        <f t="shared" ref="AF266:AF328" si="289">ROUND(+AC266/1000,1)</f>
        <v>597.1</v>
      </c>
      <c r="AG266" s="123">
        <f t="shared" si="286"/>
        <v>414.9</v>
      </c>
      <c r="AH266" s="123">
        <f t="shared" si="287"/>
        <v>182.20000000000005</v>
      </c>
      <c r="AI266" s="123">
        <v>597139</v>
      </c>
      <c r="AJ266" s="124">
        <f t="shared" si="288"/>
        <v>0</v>
      </c>
      <c r="AK266" s="108">
        <f t="shared" si="283"/>
        <v>239551</v>
      </c>
      <c r="AL266" s="108">
        <v>148592</v>
      </c>
      <c r="AM266" s="37">
        <f t="shared" si="218"/>
        <v>90959</v>
      </c>
      <c r="AQ266" s="108">
        <f t="shared" si="284"/>
        <v>0</v>
      </c>
      <c r="AR266" s="108">
        <v>0</v>
      </c>
      <c r="AS266" s="108">
        <f t="shared" si="219"/>
        <v>0</v>
      </c>
    </row>
    <row r="267" spans="1:45">
      <c r="A267" s="106"/>
      <c r="B267" s="31">
        <v>7315</v>
      </c>
      <c r="C267" s="113" t="s">
        <v>238</v>
      </c>
      <c r="D267" s="114">
        <v>61</v>
      </c>
      <c r="E267" s="115">
        <f t="shared" ref="E267:E326" si="290">IF(D267&lt;=40,ROUND(D267*E$2,0),ROUND(D267*E$3,0))</f>
        <v>19581</v>
      </c>
      <c r="F267" s="114">
        <v>0</v>
      </c>
      <c r="G267" s="115">
        <f t="shared" ref="G267:G326" si="291">ROUND(F267*G$7,0)</f>
        <v>0</v>
      </c>
      <c r="H267" s="114">
        <v>0</v>
      </c>
      <c r="I267" s="115">
        <f t="shared" ref="I267:I326" si="292">ROUND(H267*I$7,0)</f>
        <v>0</v>
      </c>
      <c r="J267" s="114">
        <v>91</v>
      </c>
      <c r="K267" s="115">
        <f t="shared" ref="K267:K326" si="293">IF(J267&lt;=300,ROUND(J267*K$2,0),ROUND(J267*K$3,0))</f>
        <v>5733</v>
      </c>
      <c r="L267" s="114">
        <v>0</v>
      </c>
      <c r="M267" s="115">
        <f t="shared" si="245"/>
        <v>0</v>
      </c>
      <c r="N267" s="116">
        <v>0</v>
      </c>
      <c r="O267" s="115">
        <f t="shared" si="279"/>
        <v>0</v>
      </c>
      <c r="P267" s="117">
        <v>0</v>
      </c>
      <c r="Q267" s="118">
        <f t="shared" si="280"/>
        <v>0</v>
      </c>
      <c r="R267" s="116">
        <v>0</v>
      </c>
      <c r="S267" s="115">
        <f t="shared" si="281"/>
        <v>0</v>
      </c>
      <c r="T267" s="119">
        <v>0</v>
      </c>
      <c r="U267" s="115">
        <f t="shared" si="282"/>
        <v>0</v>
      </c>
      <c r="V267" s="115">
        <v>0</v>
      </c>
      <c r="W267" s="115">
        <f t="shared" si="246"/>
        <v>0</v>
      </c>
      <c r="X267" s="115">
        <v>0</v>
      </c>
      <c r="Y267" s="115"/>
      <c r="Z267" s="115"/>
      <c r="AA267" s="115"/>
      <c r="AB267" s="115"/>
      <c r="AC267" s="110">
        <f t="shared" si="271"/>
        <v>25314</v>
      </c>
      <c r="AD267" s="120">
        <v>18482</v>
      </c>
      <c r="AE267" s="121">
        <f t="shared" si="285"/>
        <v>6832</v>
      </c>
      <c r="AF267" s="122">
        <f t="shared" si="289"/>
        <v>25.3</v>
      </c>
      <c r="AG267" s="123">
        <f t="shared" si="286"/>
        <v>18.5</v>
      </c>
      <c r="AH267" s="123">
        <f t="shared" si="287"/>
        <v>6.8000000000000007</v>
      </c>
      <c r="AI267" s="123">
        <v>25314</v>
      </c>
      <c r="AJ267" s="124">
        <f t="shared" si="288"/>
        <v>0</v>
      </c>
      <c r="AK267" s="108">
        <f t="shared" si="283"/>
        <v>25314</v>
      </c>
      <c r="AL267" s="108">
        <v>16114</v>
      </c>
      <c r="AM267" s="37">
        <f t="shared" ref="AM267:AM326" si="294">+AK267-AL267</f>
        <v>9200</v>
      </c>
      <c r="AQ267" s="108">
        <f t="shared" si="284"/>
        <v>0</v>
      </c>
      <c r="AR267" s="108">
        <v>0</v>
      </c>
      <c r="AS267" s="108">
        <f t="shared" ref="AS267:AS326" si="295">+AQ267-AR267</f>
        <v>0</v>
      </c>
    </row>
    <row r="268" spans="1:45">
      <c r="A268" s="106"/>
      <c r="B268" s="31">
        <v>7316</v>
      </c>
      <c r="C268" s="113" t="s">
        <v>239</v>
      </c>
      <c r="D268" s="114">
        <v>249</v>
      </c>
      <c r="E268" s="115">
        <f t="shared" si="290"/>
        <v>79929</v>
      </c>
      <c r="F268" s="114">
        <v>0</v>
      </c>
      <c r="G268" s="115">
        <f t="shared" si="291"/>
        <v>0</v>
      </c>
      <c r="H268" s="114">
        <v>0</v>
      </c>
      <c r="I268" s="115">
        <f t="shared" si="292"/>
        <v>0</v>
      </c>
      <c r="J268" s="114">
        <v>803</v>
      </c>
      <c r="K268" s="115">
        <f t="shared" si="293"/>
        <v>46574</v>
      </c>
      <c r="L268" s="114">
        <v>27</v>
      </c>
      <c r="M268" s="115">
        <f t="shared" si="245"/>
        <v>74844</v>
      </c>
      <c r="N268" s="116">
        <v>0</v>
      </c>
      <c r="O268" s="115">
        <f t="shared" si="279"/>
        <v>0</v>
      </c>
      <c r="P268" s="117">
        <v>0</v>
      </c>
      <c r="Q268" s="118">
        <f t="shared" si="280"/>
        <v>0</v>
      </c>
      <c r="R268" s="116">
        <v>40</v>
      </c>
      <c r="S268" s="115">
        <f t="shared" si="281"/>
        <v>12080</v>
      </c>
      <c r="T268" s="119">
        <v>0</v>
      </c>
      <c r="U268" s="115">
        <f t="shared" si="282"/>
        <v>0</v>
      </c>
      <c r="V268" s="115">
        <v>0</v>
      </c>
      <c r="W268" s="115">
        <f t="shared" si="246"/>
        <v>0</v>
      </c>
      <c r="X268" s="115">
        <v>0</v>
      </c>
      <c r="Y268" s="115"/>
      <c r="Z268" s="115"/>
      <c r="AA268" s="115"/>
      <c r="AB268" s="115"/>
      <c r="AC268" s="110">
        <f t="shared" si="271"/>
        <v>213427</v>
      </c>
      <c r="AD268" s="120">
        <v>155511</v>
      </c>
      <c r="AE268" s="121">
        <f t="shared" si="285"/>
        <v>57916</v>
      </c>
      <c r="AF268" s="122">
        <f t="shared" si="289"/>
        <v>213.4</v>
      </c>
      <c r="AG268" s="123">
        <f t="shared" si="286"/>
        <v>155.5</v>
      </c>
      <c r="AH268" s="123">
        <f t="shared" si="287"/>
        <v>57.900000000000006</v>
      </c>
      <c r="AI268" s="123">
        <v>214587</v>
      </c>
      <c r="AJ268" s="124">
        <f t="shared" si="288"/>
        <v>1160</v>
      </c>
      <c r="AK268" s="108">
        <f t="shared" si="283"/>
        <v>126503</v>
      </c>
      <c r="AL268" s="108">
        <v>85520</v>
      </c>
      <c r="AM268" s="37">
        <f t="shared" si="294"/>
        <v>40983</v>
      </c>
      <c r="AQ268" s="108">
        <f t="shared" si="284"/>
        <v>0</v>
      </c>
      <c r="AR268" s="108">
        <v>0</v>
      </c>
      <c r="AS268" s="108">
        <f t="shared" si="295"/>
        <v>0</v>
      </c>
    </row>
    <row r="269" spans="1:45">
      <c r="A269" s="106"/>
      <c r="B269" s="31">
        <v>7317</v>
      </c>
      <c r="C269" s="113" t="s">
        <v>240</v>
      </c>
      <c r="D269" s="114">
        <v>243</v>
      </c>
      <c r="E269" s="115">
        <f t="shared" si="290"/>
        <v>78003</v>
      </c>
      <c r="F269" s="114">
        <v>13</v>
      </c>
      <c r="G269" s="115">
        <f t="shared" si="291"/>
        <v>4316</v>
      </c>
      <c r="H269" s="114">
        <v>0</v>
      </c>
      <c r="I269" s="115">
        <f t="shared" si="292"/>
        <v>0</v>
      </c>
      <c r="J269" s="114">
        <v>1635</v>
      </c>
      <c r="K269" s="115">
        <f t="shared" si="293"/>
        <v>94830</v>
      </c>
      <c r="L269" s="114">
        <v>37</v>
      </c>
      <c r="M269" s="115">
        <f t="shared" si="245"/>
        <v>102564</v>
      </c>
      <c r="N269" s="116">
        <v>0</v>
      </c>
      <c r="O269" s="115">
        <f t="shared" si="279"/>
        <v>0</v>
      </c>
      <c r="P269" s="117">
        <v>0</v>
      </c>
      <c r="Q269" s="118">
        <f t="shared" si="280"/>
        <v>0</v>
      </c>
      <c r="R269" s="116">
        <v>25</v>
      </c>
      <c r="S269" s="115">
        <f t="shared" si="281"/>
        <v>7550</v>
      </c>
      <c r="T269" s="119">
        <v>0</v>
      </c>
      <c r="U269" s="115">
        <f t="shared" si="282"/>
        <v>0</v>
      </c>
      <c r="V269" s="115">
        <v>0</v>
      </c>
      <c r="W269" s="115">
        <f t="shared" si="246"/>
        <v>0</v>
      </c>
      <c r="X269" s="115">
        <v>0</v>
      </c>
      <c r="Y269" s="115"/>
      <c r="Z269" s="115"/>
      <c r="AA269" s="115"/>
      <c r="AB269" s="115"/>
      <c r="AC269" s="110">
        <f t="shared" si="271"/>
        <v>287263</v>
      </c>
      <c r="AD269" s="120">
        <v>201510</v>
      </c>
      <c r="AE269" s="121">
        <f t="shared" si="285"/>
        <v>85753</v>
      </c>
      <c r="AF269" s="122">
        <f t="shared" si="289"/>
        <v>287.3</v>
      </c>
      <c r="AG269" s="123">
        <f t="shared" si="286"/>
        <v>201.5</v>
      </c>
      <c r="AH269" s="123">
        <f t="shared" si="287"/>
        <v>85.800000000000011</v>
      </c>
      <c r="AI269" s="123">
        <v>289643</v>
      </c>
      <c r="AJ269" s="124">
        <f t="shared" si="288"/>
        <v>2380</v>
      </c>
      <c r="AK269" s="108">
        <f t="shared" si="283"/>
        <v>177149</v>
      </c>
      <c r="AL269" s="108">
        <v>117594</v>
      </c>
      <c r="AM269" s="37">
        <f t="shared" si="294"/>
        <v>59555</v>
      </c>
      <c r="AQ269" s="108">
        <f t="shared" si="284"/>
        <v>0</v>
      </c>
      <c r="AR269" s="108">
        <v>0</v>
      </c>
      <c r="AS269" s="108">
        <f t="shared" si="295"/>
        <v>0</v>
      </c>
    </row>
    <row r="270" spans="1:45">
      <c r="A270" s="106"/>
      <c r="B270" s="31">
        <v>7318</v>
      </c>
      <c r="C270" s="113" t="s">
        <v>241</v>
      </c>
      <c r="D270" s="114">
        <v>972</v>
      </c>
      <c r="E270" s="115">
        <f t="shared" si="290"/>
        <v>312012</v>
      </c>
      <c r="F270" s="114">
        <v>0</v>
      </c>
      <c r="G270" s="115">
        <f t="shared" si="291"/>
        <v>0</v>
      </c>
      <c r="H270" s="114">
        <v>125</v>
      </c>
      <c r="I270" s="115">
        <f t="shared" si="292"/>
        <v>7125</v>
      </c>
      <c r="J270" s="114">
        <v>3726</v>
      </c>
      <c r="K270" s="115">
        <f t="shared" si="293"/>
        <v>216108</v>
      </c>
      <c r="L270" s="114">
        <v>75</v>
      </c>
      <c r="M270" s="115">
        <f t="shared" si="245"/>
        <v>207900</v>
      </c>
      <c r="N270" s="116">
        <v>0</v>
      </c>
      <c r="O270" s="115">
        <f t="shared" si="279"/>
        <v>0</v>
      </c>
      <c r="P270" s="117">
        <v>0</v>
      </c>
      <c r="Q270" s="118">
        <f t="shared" si="280"/>
        <v>0</v>
      </c>
      <c r="R270" s="116">
        <v>0</v>
      </c>
      <c r="S270" s="115">
        <f t="shared" si="281"/>
        <v>0</v>
      </c>
      <c r="T270" s="119">
        <v>3</v>
      </c>
      <c r="U270" s="115">
        <f t="shared" si="282"/>
        <v>40569</v>
      </c>
      <c r="V270" s="115">
        <v>0</v>
      </c>
      <c r="W270" s="115">
        <f t="shared" si="246"/>
        <v>0</v>
      </c>
      <c r="X270" s="115">
        <v>0</v>
      </c>
      <c r="Y270" s="115"/>
      <c r="Z270" s="115"/>
      <c r="AA270" s="115"/>
      <c r="AB270" s="115"/>
      <c r="AC270" s="110">
        <f t="shared" si="271"/>
        <v>783714</v>
      </c>
      <c r="AD270" s="120">
        <v>558544</v>
      </c>
      <c r="AE270" s="121">
        <f t="shared" si="285"/>
        <v>225170</v>
      </c>
      <c r="AF270" s="122">
        <f t="shared" si="289"/>
        <v>783.7</v>
      </c>
      <c r="AG270" s="123">
        <f t="shared" si="286"/>
        <v>558.5</v>
      </c>
      <c r="AH270" s="123">
        <f t="shared" si="287"/>
        <v>225.20000000000005</v>
      </c>
      <c r="AI270" s="123">
        <v>787737</v>
      </c>
      <c r="AJ270" s="124">
        <f t="shared" si="288"/>
        <v>4023</v>
      </c>
      <c r="AK270" s="108">
        <f t="shared" si="283"/>
        <v>535245</v>
      </c>
      <c r="AL270" s="108">
        <v>353982</v>
      </c>
      <c r="AM270" s="37">
        <f t="shared" si="294"/>
        <v>181263</v>
      </c>
      <c r="AQ270" s="108">
        <f t="shared" si="284"/>
        <v>0</v>
      </c>
      <c r="AR270" s="108">
        <v>0</v>
      </c>
      <c r="AS270" s="108">
        <f t="shared" si="295"/>
        <v>0</v>
      </c>
    </row>
    <row r="271" spans="1:45">
      <c r="A271" s="106"/>
      <c r="B271" s="31">
        <v>7319</v>
      </c>
      <c r="C271" s="113" t="s">
        <v>242</v>
      </c>
      <c r="D271" s="114">
        <v>442</v>
      </c>
      <c r="E271" s="115">
        <f t="shared" si="290"/>
        <v>141882</v>
      </c>
      <c r="F271" s="114">
        <v>0</v>
      </c>
      <c r="G271" s="115">
        <f t="shared" si="291"/>
        <v>0</v>
      </c>
      <c r="H271" s="114">
        <v>30</v>
      </c>
      <c r="I271" s="115">
        <f t="shared" si="292"/>
        <v>1710</v>
      </c>
      <c r="J271" s="114">
        <v>1343</v>
      </c>
      <c r="K271" s="115">
        <f t="shared" si="293"/>
        <v>77894</v>
      </c>
      <c r="L271" s="114">
        <v>35</v>
      </c>
      <c r="M271" s="115">
        <f t="shared" si="245"/>
        <v>97020</v>
      </c>
      <c r="N271" s="116">
        <v>0</v>
      </c>
      <c r="O271" s="115">
        <f t="shared" si="279"/>
        <v>0</v>
      </c>
      <c r="P271" s="117">
        <v>0</v>
      </c>
      <c r="Q271" s="118">
        <f t="shared" si="280"/>
        <v>0</v>
      </c>
      <c r="R271" s="116">
        <v>0</v>
      </c>
      <c r="S271" s="115">
        <f t="shared" si="281"/>
        <v>0</v>
      </c>
      <c r="T271" s="119">
        <v>0</v>
      </c>
      <c r="U271" s="115">
        <f t="shared" si="282"/>
        <v>0</v>
      </c>
      <c r="V271" s="115">
        <v>0</v>
      </c>
      <c r="W271" s="115">
        <f t="shared" si="246"/>
        <v>0</v>
      </c>
      <c r="X271" s="115">
        <v>0</v>
      </c>
      <c r="Y271" s="115"/>
      <c r="Z271" s="115"/>
      <c r="AA271" s="115"/>
      <c r="AB271" s="115"/>
      <c r="AC271" s="110">
        <f t="shared" si="271"/>
        <v>318506</v>
      </c>
      <c r="AD271" s="120">
        <v>246108</v>
      </c>
      <c r="AE271" s="121">
        <f t="shared" si="285"/>
        <v>72398</v>
      </c>
      <c r="AF271" s="122">
        <f t="shared" si="289"/>
        <v>318.5</v>
      </c>
      <c r="AG271" s="123">
        <f t="shared" si="286"/>
        <v>246.1</v>
      </c>
      <c r="AH271" s="123">
        <f t="shared" si="287"/>
        <v>72.400000000000006</v>
      </c>
      <c r="AI271" s="123">
        <v>318506</v>
      </c>
      <c r="AJ271" s="124">
        <f t="shared" si="288"/>
        <v>0</v>
      </c>
      <c r="AK271" s="108">
        <f t="shared" si="283"/>
        <v>221486</v>
      </c>
      <c r="AL271" s="108">
        <v>144198</v>
      </c>
      <c r="AM271" s="37">
        <f t="shared" si="294"/>
        <v>77288</v>
      </c>
      <c r="AQ271" s="108">
        <f t="shared" si="284"/>
        <v>0</v>
      </c>
      <c r="AR271" s="108">
        <v>0</v>
      </c>
      <c r="AS271" s="108">
        <f t="shared" si="295"/>
        <v>0</v>
      </c>
    </row>
    <row r="272" spans="1:45">
      <c r="A272" s="106"/>
      <c r="B272" s="31">
        <v>7320</v>
      </c>
      <c r="C272" s="113" t="s">
        <v>243</v>
      </c>
      <c r="D272" s="114">
        <v>236</v>
      </c>
      <c r="E272" s="115">
        <f t="shared" si="290"/>
        <v>75756</v>
      </c>
      <c r="F272" s="114">
        <v>0</v>
      </c>
      <c r="G272" s="115">
        <f t="shared" si="291"/>
        <v>0</v>
      </c>
      <c r="H272" s="114">
        <v>39</v>
      </c>
      <c r="I272" s="115">
        <f t="shared" si="292"/>
        <v>2223</v>
      </c>
      <c r="J272" s="114">
        <v>761</v>
      </c>
      <c r="K272" s="115">
        <f t="shared" si="293"/>
        <v>44138</v>
      </c>
      <c r="L272" s="114">
        <v>38</v>
      </c>
      <c r="M272" s="115">
        <f t="shared" si="245"/>
        <v>105336</v>
      </c>
      <c r="N272" s="116">
        <v>0</v>
      </c>
      <c r="O272" s="115">
        <f t="shared" si="279"/>
        <v>0</v>
      </c>
      <c r="P272" s="117">
        <v>0</v>
      </c>
      <c r="Q272" s="118">
        <f t="shared" si="280"/>
        <v>0</v>
      </c>
      <c r="R272" s="116">
        <v>0</v>
      </c>
      <c r="S272" s="115">
        <f t="shared" si="281"/>
        <v>0</v>
      </c>
      <c r="T272" s="119">
        <v>0</v>
      </c>
      <c r="U272" s="115">
        <f t="shared" si="282"/>
        <v>0</v>
      </c>
      <c r="V272" s="115">
        <v>0</v>
      </c>
      <c r="W272" s="115">
        <f t="shared" si="246"/>
        <v>0</v>
      </c>
      <c r="X272" s="115">
        <v>0</v>
      </c>
      <c r="Y272" s="115"/>
      <c r="Z272" s="115"/>
      <c r="AA272" s="115"/>
      <c r="AB272" s="115"/>
      <c r="AC272" s="110">
        <f t="shared" si="271"/>
        <v>227453</v>
      </c>
      <c r="AD272" s="120">
        <v>133762</v>
      </c>
      <c r="AE272" s="121">
        <f t="shared" si="285"/>
        <v>93691</v>
      </c>
      <c r="AF272" s="122">
        <f t="shared" si="289"/>
        <v>227.5</v>
      </c>
      <c r="AG272" s="123">
        <f t="shared" si="286"/>
        <v>133.80000000000001</v>
      </c>
      <c r="AH272" s="123">
        <f t="shared" si="287"/>
        <v>93.699999999999989</v>
      </c>
      <c r="AI272" s="123">
        <v>227453</v>
      </c>
      <c r="AJ272" s="124">
        <f t="shared" si="288"/>
        <v>0</v>
      </c>
      <c r="AK272" s="108">
        <f t="shared" si="283"/>
        <v>122117</v>
      </c>
      <c r="AL272" s="108">
        <v>79188</v>
      </c>
      <c r="AM272" s="37">
        <f t="shared" si="294"/>
        <v>42929</v>
      </c>
      <c r="AQ272" s="108">
        <f t="shared" si="284"/>
        <v>0</v>
      </c>
      <c r="AR272" s="108">
        <v>0</v>
      </c>
      <c r="AS272" s="108">
        <f t="shared" si="295"/>
        <v>0</v>
      </c>
    </row>
    <row r="273" spans="1:45">
      <c r="A273" s="106"/>
      <c r="B273" s="31">
        <v>7321</v>
      </c>
      <c r="C273" s="113" t="s">
        <v>244</v>
      </c>
      <c r="D273" s="114">
        <v>22</v>
      </c>
      <c r="E273" s="115">
        <f t="shared" si="290"/>
        <v>13728</v>
      </c>
      <c r="F273" s="114">
        <v>19</v>
      </c>
      <c r="G273" s="115">
        <f t="shared" si="291"/>
        <v>6308</v>
      </c>
      <c r="H273" s="114">
        <v>0</v>
      </c>
      <c r="I273" s="115">
        <f t="shared" si="292"/>
        <v>0</v>
      </c>
      <c r="J273" s="114">
        <v>68</v>
      </c>
      <c r="K273" s="115">
        <f t="shared" si="293"/>
        <v>4284</v>
      </c>
      <c r="L273" s="114">
        <v>0</v>
      </c>
      <c r="M273" s="115">
        <f t="shared" si="245"/>
        <v>0</v>
      </c>
      <c r="N273" s="116">
        <v>0</v>
      </c>
      <c r="O273" s="115">
        <f t="shared" si="279"/>
        <v>0</v>
      </c>
      <c r="P273" s="117">
        <v>0</v>
      </c>
      <c r="Q273" s="118">
        <f t="shared" si="280"/>
        <v>0</v>
      </c>
      <c r="R273" s="116">
        <v>0</v>
      </c>
      <c r="S273" s="115">
        <f t="shared" si="281"/>
        <v>0</v>
      </c>
      <c r="T273" s="119">
        <v>0</v>
      </c>
      <c r="U273" s="115">
        <f t="shared" si="282"/>
        <v>0</v>
      </c>
      <c r="V273" s="115">
        <v>0</v>
      </c>
      <c r="W273" s="115">
        <f t="shared" si="246"/>
        <v>0</v>
      </c>
      <c r="X273" s="115">
        <v>0</v>
      </c>
      <c r="Y273" s="115"/>
      <c r="Z273" s="115"/>
      <c r="AA273" s="115"/>
      <c r="AB273" s="115"/>
      <c r="AC273" s="110">
        <f t="shared" si="271"/>
        <v>24320</v>
      </c>
      <c r="AD273" s="120">
        <v>17274</v>
      </c>
      <c r="AE273" s="121">
        <f t="shared" si="285"/>
        <v>7046</v>
      </c>
      <c r="AF273" s="122">
        <f t="shared" si="289"/>
        <v>24.3</v>
      </c>
      <c r="AG273" s="123">
        <f t="shared" si="286"/>
        <v>17.3</v>
      </c>
      <c r="AH273" s="123">
        <f t="shared" si="287"/>
        <v>7</v>
      </c>
      <c r="AI273" s="123">
        <v>24320</v>
      </c>
      <c r="AJ273" s="124">
        <f t="shared" si="288"/>
        <v>0</v>
      </c>
      <c r="AK273" s="108">
        <f t="shared" si="283"/>
        <v>24320</v>
      </c>
      <c r="AL273" s="108">
        <v>14743</v>
      </c>
      <c r="AM273" s="37">
        <f t="shared" si="294"/>
        <v>9577</v>
      </c>
      <c r="AQ273" s="108">
        <f t="shared" si="284"/>
        <v>0</v>
      </c>
      <c r="AR273" s="108">
        <v>0</v>
      </c>
      <c r="AS273" s="108">
        <f t="shared" si="295"/>
        <v>0</v>
      </c>
    </row>
    <row r="274" spans="1:45">
      <c r="A274" s="125"/>
      <c r="B274" s="31">
        <v>7322</v>
      </c>
      <c r="C274" s="113" t="s">
        <v>245</v>
      </c>
      <c r="D274" s="114">
        <v>71</v>
      </c>
      <c r="E274" s="115">
        <f t="shared" si="290"/>
        <v>22791</v>
      </c>
      <c r="F274" s="114">
        <v>26</v>
      </c>
      <c r="G274" s="115">
        <f t="shared" si="291"/>
        <v>8632</v>
      </c>
      <c r="H274" s="114">
        <v>0</v>
      </c>
      <c r="I274" s="115">
        <f t="shared" si="292"/>
        <v>0</v>
      </c>
      <c r="J274" s="114">
        <v>182</v>
      </c>
      <c r="K274" s="115">
        <f t="shared" si="293"/>
        <v>11466</v>
      </c>
      <c r="L274" s="114">
        <v>19</v>
      </c>
      <c r="M274" s="115">
        <f t="shared" si="245"/>
        <v>52668</v>
      </c>
      <c r="N274" s="116">
        <v>0</v>
      </c>
      <c r="O274" s="115">
        <f t="shared" si="279"/>
        <v>0</v>
      </c>
      <c r="P274" s="117">
        <v>0</v>
      </c>
      <c r="Q274" s="118">
        <f t="shared" si="280"/>
        <v>0</v>
      </c>
      <c r="R274" s="116">
        <v>0</v>
      </c>
      <c r="S274" s="115">
        <f t="shared" si="281"/>
        <v>0</v>
      </c>
      <c r="T274" s="119">
        <v>0</v>
      </c>
      <c r="U274" s="115">
        <f t="shared" si="282"/>
        <v>0</v>
      </c>
      <c r="V274" s="115">
        <v>0</v>
      </c>
      <c r="W274" s="115">
        <f t="shared" si="246"/>
        <v>0</v>
      </c>
      <c r="X274" s="115">
        <v>0</v>
      </c>
      <c r="Y274" s="115"/>
      <c r="Z274" s="115"/>
      <c r="AA274" s="115"/>
      <c r="AB274" s="115"/>
      <c r="AC274" s="110">
        <f t="shared" si="271"/>
        <v>95557</v>
      </c>
      <c r="AD274" s="120">
        <v>86649</v>
      </c>
      <c r="AE274" s="121">
        <f t="shared" si="285"/>
        <v>8908</v>
      </c>
      <c r="AF274" s="122">
        <f t="shared" si="289"/>
        <v>95.6</v>
      </c>
      <c r="AG274" s="123">
        <f t="shared" si="286"/>
        <v>86.6</v>
      </c>
      <c r="AH274" s="123">
        <f t="shared" si="287"/>
        <v>9</v>
      </c>
      <c r="AI274" s="123">
        <v>95557</v>
      </c>
      <c r="AJ274" s="124">
        <f t="shared" si="288"/>
        <v>0</v>
      </c>
      <c r="AK274" s="108">
        <f t="shared" si="283"/>
        <v>42889</v>
      </c>
      <c r="AL274" s="108">
        <v>29764</v>
      </c>
      <c r="AM274" s="37">
        <f t="shared" si="294"/>
        <v>13125</v>
      </c>
      <c r="AQ274" s="108">
        <f t="shared" si="284"/>
        <v>0</v>
      </c>
      <c r="AR274" s="108">
        <v>0</v>
      </c>
      <c r="AS274" s="108">
        <f t="shared" si="295"/>
        <v>0</v>
      </c>
    </row>
    <row r="275" spans="1:45">
      <c r="A275" s="125">
        <f>SUM(A253:A274)</f>
        <v>0</v>
      </c>
      <c r="B275" s="31">
        <v>7398</v>
      </c>
      <c r="C275" s="113"/>
      <c r="D275" s="126">
        <f t="shared" ref="D275:AC275" si="296">SUM(D253:D274)</f>
        <v>6959</v>
      </c>
      <c r="E275" s="126">
        <f t="shared" si="296"/>
        <v>2240505</v>
      </c>
      <c r="F275" s="126">
        <f t="shared" si="296"/>
        <v>106</v>
      </c>
      <c r="G275" s="126">
        <f t="shared" si="296"/>
        <v>35192</v>
      </c>
      <c r="H275" s="126">
        <f t="shared" si="296"/>
        <v>506</v>
      </c>
      <c r="I275" s="126">
        <f t="shared" si="296"/>
        <v>28842</v>
      </c>
      <c r="J275" s="126">
        <f t="shared" si="296"/>
        <v>22660</v>
      </c>
      <c r="K275" s="126">
        <f t="shared" si="296"/>
        <v>1318470</v>
      </c>
      <c r="L275" s="126">
        <f t="shared" si="296"/>
        <v>922</v>
      </c>
      <c r="M275" s="126">
        <f t="shared" si="296"/>
        <v>2555784</v>
      </c>
      <c r="N275" s="126">
        <f t="shared" si="296"/>
        <v>240</v>
      </c>
      <c r="O275" s="126">
        <f t="shared" si="296"/>
        <v>1896720</v>
      </c>
      <c r="P275" s="127">
        <f t="shared" si="296"/>
        <v>240</v>
      </c>
      <c r="Q275" s="127">
        <f>Q253+Q254+Q255+Q256+Q257+Q258+Q259+Q260+Q261+Q262+Q263+Q264+Q265+Q266+Q267+Q268+Q269+Q270+Q271+Q272+Q273+Q274</f>
        <v>270000</v>
      </c>
      <c r="R275" s="126">
        <f t="shared" si="296"/>
        <v>730</v>
      </c>
      <c r="S275" s="126">
        <f t="shared" si="296"/>
        <v>220460</v>
      </c>
      <c r="T275" s="126">
        <f t="shared" si="296"/>
        <v>13</v>
      </c>
      <c r="U275" s="126">
        <f t="shared" si="296"/>
        <v>175799</v>
      </c>
      <c r="V275" s="126">
        <f t="shared" si="296"/>
        <v>0</v>
      </c>
      <c r="W275" s="126">
        <f t="shared" si="296"/>
        <v>0</v>
      </c>
      <c r="X275" s="126">
        <f t="shared" si="296"/>
        <v>0</v>
      </c>
      <c r="Y275" s="126">
        <f t="shared" si="296"/>
        <v>0</v>
      </c>
      <c r="Z275" s="126">
        <f t="shared" si="296"/>
        <v>0</v>
      </c>
      <c r="AA275" s="126">
        <f t="shared" si="296"/>
        <v>0</v>
      </c>
      <c r="AB275" s="126">
        <f t="shared" si="296"/>
        <v>0</v>
      </c>
      <c r="AC275" s="126">
        <f t="shared" si="296"/>
        <v>8741772</v>
      </c>
      <c r="AD275" s="126">
        <f>AD253+AD254+AD255+AD256+AD257+AD258+AD259+AD260+AD261+AD262+AD263+AD264+AD265+AD266+AD267+AD268+AD269+AD270+AD271+AD272+AD273+AD274</f>
        <v>6387554</v>
      </c>
      <c r="AE275" s="128">
        <f>AE253+AE254+AE255+AE256+AE257+AE258+AE259+AE260+AE261+AE262+AE263+AE264+AE265+AE266+AE267+AE268+AE269+AE270+AE271+AE272+AE273+AE274</f>
        <v>2354218</v>
      </c>
      <c r="AF275" s="129">
        <f t="shared" si="289"/>
        <v>8741.7999999999993</v>
      </c>
      <c r="AG275" s="130">
        <f>AG253+AG254+AG255+AG256+AG257+AG258+AG259+AG260+AG261+AG262+AG263+AG264+AG265+AG266+AG267+AG268+AG269+AG270+AG271+AG272+AG273+AG274</f>
        <v>6387.3</v>
      </c>
      <c r="AH275" s="130">
        <f>AH253+AH254+AH255+AH256+AH257+AH258+AH259+AH260+AH261+AH262+AH263+AH264+AH265+AH266+AH267+AH268+AH269+AH270+AH271+AH272+AH273+AH274</f>
        <v>2354.4</v>
      </c>
      <c r="AI275" s="131">
        <f>SUM(AI253:AI274)</f>
        <v>8865740</v>
      </c>
      <c r="AJ275" s="132">
        <f>SUM(AJ253:AJ274)</f>
        <v>123968</v>
      </c>
      <c r="AK275" s="126">
        <f>SUM(AK253:AK274)</f>
        <v>3623009</v>
      </c>
      <c r="AL275" s="126">
        <f>SUM(AL253:AL274)</f>
        <v>2381489</v>
      </c>
      <c r="AM275" s="128">
        <f>SUM(AM253:AM274)</f>
        <v>1241520</v>
      </c>
      <c r="AQ275" s="126">
        <f>SUM(AQ253:AQ274)</f>
        <v>1896720</v>
      </c>
      <c r="AR275" s="126">
        <f>SUM(AR253:AR274)</f>
        <v>958560</v>
      </c>
      <c r="AS275" s="126">
        <f>SUM(AS253:AS274)</f>
        <v>938160</v>
      </c>
    </row>
    <row r="276" spans="1:45">
      <c r="A276" s="106"/>
      <c r="B276" s="31">
        <v>7399</v>
      </c>
      <c r="C276" s="113" t="s">
        <v>246</v>
      </c>
      <c r="D276" s="114">
        <v>0</v>
      </c>
      <c r="E276" s="115">
        <f t="shared" si="290"/>
        <v>0</v>
      </c>
      <c r="F276" s="114">
        <v>0</v>
      </c>
      <c r="G276" s="115">
        <f t="shared" si="291"/>
        <v>0</v>
      </c>
      <c r="H276" s="133">
        <v>0</v>
      </c>
      <c r="I276" s="115">
        <f t="shared" si="292"/>
        <v>0</v>
      </c>
      <c r="J276" s="114">
        <v>0</v>
      </c>
      <c r="K276" s="115">
        <f t="shared" si="293"/>
        <v>0</v>
      </c>
      <c r="L276" s="114">
        <v>0</v>
      </c>
      <c r="M276" s="115">
        <f t="shared" si="245"/>
        <v>0</v>
      </c>
      <c r="N276" s="116">
        <v>0</v>
      </c>
      <c r="O276" s="115">
        <f t="shared" ref="O276:O287" si="297">ROUND(N276*O$7,0)</f>
        <v>0</v>
      </c>
      <c r="P276" s="117">
        <f t="shared" ref="P276" si="298">N276</f>
        <v>0</v>
      </c>
      <c r="Q276" s="118">
        <f t="shared" ref="Q276:Q287" si="299">ROUND(P276*Q$7,0)</f>
        <v>0</v>
      </c>
      <c r="R276" s="116"/>
      <c r="S276" s="115">
        <f t="shared" ref="S276:S287" si="300">ROUND(R276*S$7,0)</f>
        <v>0</v>
      </c>
      <c r="T276" s="119">
        <v>0</v>
      </c>
      <c r="U276" s="115">
        <f t="shared" ref="U276:U287" si="301">ROUND(T276*U$7,0)</f>
        <v>0</v>
      </c>
      <c r="V276" s="115">
        <v>0</v>
      </c>
      <c r="W276" s="115">
        <f t="shared" si="246"/>
        <v>0</v>
      </c>
      <c r="X276" s="115">
        <v>0</v>
      </c>
      <c r="Y276" s="115"/>
      <c r="Z276" s="115"/>
      <c r="AA276" s="115"/>
      <c r="AB276" s="115"/>
      <c r="AC276" s="110">
        <f t="shared" ref="AC276:AC287" si="302">+E276+G276+I276+K276+M276+W276+X276+O276+S276+U276+Z276+AB276+Q276</f>
        <v>0</v>
      </c>
      <c r="AD276" s="120"/>
      <c r="AE276" s="121"/>
      <c r="AF276" s="122">
        <f t="shared" si="289"/>
        <v>0</v>
      </c>
      <c r="AG276" s="123"/>
      <c r="AH276" s="123">
        <f t="shared" ref="AH276:AH321" si="303">+AG276-AF276</f>
        <v>0</v>
      </c>
      <c r="AI276" s="123">
        <v>0</v>
      </c>
      <c r="AJ276" s="124">
        <v>0</v>
      </c>
      <c r="AK276" s="108">
        <f t="shared" ref="AK276:AK287" si="304">+E276+G276+I276+K276</f>
        <v>0</v>
      </c>
      <c r="AL276" s="108">
        <v>0</v>
      </c>
      <c r="AM276" s="37">
        <f t="shared" si="294"/>
        <v>0</v>
      </c>
      <c r="AQ276" s="108">
        <f t="shared" ref="AQ276:AQ287" si="305">+O276</f>
        <v>0</v>
      </c>
      <c r="AR276" s="108">
        <v>0</v>
      </c>
      <c r="AS276" s="108">
        <f t="shared" si="295"/>
        <v>0</v>
      </c>
    </row>
    <row r="277" spans="1:45">
      <c r="A277" s="106"/>
      <c r="B277" s="31">
        <v>7401</v>
      </c>
      <c r="C277" s="113" t="s">
        <v>247</v>
      </c>
      <c r="D277" s="114">
        <v>185</v>
      </c>
      <c r="E277" s="115">
        <f t="shared" si="290"/>
        <v>59385</v>
      </c>
      <c r="F277" s="114">
        <v>0</v>
      </c>
      <c r="G277" s="115">
        <f t="shared" si="291"/>
        <v>0</v>
      </c>
      <c r="H277" s="114">
        <v>19</v>
      </c>
      <c r="I277" s="115">
        <f t="shared" si="292"/>
        <v>1083</v>
      </c>
      <c r="J277" s="114">
        <v>484</v>
      </c>
      <c r="K277" s="115">
        <f t="shared" si="293"/>
        <v>28072</v>
      </c>
      <c r="L277" s="114">
        <v>8</v>
      </c>
      <c r="M277" s="115">
        <f t="shared" si="245"/>
        <v>22176</v>
      </c>
      <c r="N277" s="116">
        <v>0</v>
      </c>
      <c r="O277" s="115">
        <f t="shared" si="297"/>
        <v>0</v>
      </c>
      <c r="P277" s="117">
        <v>0</v>
      </c>
      <c r="Q277" s="118">
        <f t="shared" si="299"/>
        <v>0</v>
      </c>
      <c r="R277" s="116">
        <v>0</v>
      </c>
      <c r="S277" s="115">
        <f t="shared" si="300"/>
        <v>0</v>
      </c>
      <c r="T277" s="119">
        <v>0</v>
      </c>
      <c r="U277" s="115">
        <f t="shared" si="301"/>
        <v>0</v>
      </c>
      <c r="V277" s="115">
        <v>0</v>
      </c>
      <c r="W277" s="115">
        <f t="shared" si="246"/>
        <v>0</v>
      </c>
      <c r="X277" s="115">
        <v>0</v>
      </c>
      <c r="Y277" s="115"/>
      <c r="Z277" s="115"/>
      <c r="AA277" s="115"/>
      <c r="AB277" s="115"/>
      <c r="AC277" s="110">
        <f t="shared" si="302"/>
        <v>110716</v>
      </c>
      <c r="AD277" s="120">
        <v>83470</v>
      </c>
      <c r="AE277" s="121">
        <f t="shared" ref="AE277:AE287" si="306">AC277-AD277</f>
        <v>27246</v>
      </c>
      <c r="AF277" s="122">
        <f t="shared" si="289"/>
        <v>110.7</v>
      </c>
      <c r="AG277" s="123">
        <f t="shared" ref="AG277:AG287" si="307">ROUND(AD277/1000,1)</f>
        <v>83.5</v>
      </c>
      <c r="AH277" s="123">
        <f t="shared" ref="AH277:AH287" si="308">AF277-AG277</f>
        <v>27.200000000000003</v>
      </c>
      <c r="AI277" s="123">
        <v>110716</v>
      </c>
      <c r="AJ277" s="124">
        <f t="shared" ref="AJ277:AJ287" si="309">AI277-AC277</f>
        <v>0</v>
      </c>
      <c r="AK277" s="108">
        <f t="shared" si="304"/>
        <v>88540</v>
      </c>
      <c r="AL277" s="108">
        <v>57606</v>
      </c>
      <c r="AM277" s="37">
        <f t="shared" si="294"/>
        <v>30934</v>
      </c>
      <c r="AQ277" s="108">
        <f t="shared" si="305"/>
        <v>0</v>
      </c>
      <c r="AR277" s="108">
        <v>0</v>
      </c>
      <c r="AS277" s="108">
        <f t="shared" si="295"/>
        <v>0</v>
      </c>
    </row>
    <row r="278" spans="1:45">
      <c r="A278" s="106"/>
      <c r="B278" s="31">
        <v>7402</v>
      </c>
      <c r="C278" s="113" t="s">
        <v>248</v>
      </c>
      <c r="D278" s="114">
        <v>115</v>
      </c>
      <c r="E278" s="115">
        <f t="shared" si="290"/>
        <v>36915</v>
      </c>
      <c r="F278" s="114">
        <v>0</v>
      </c>
      <c r="G278" s="115">
        <f t="shared" si="291"/>
        <v>0</v>
      </c>
      <c r="H278" s="114">
        <v>14</v>
      </c>
      <c r="I278" s="115">
        <f t="shared" si="292"/>
        <v>798</v>
      </c>
      <c r="J278" s="114">
        <v>528</v>
      </c>
      <c r="K278" s="115">
        <f t="shared" si="293"/>
        <v>30624</v>
      </c>
      <c r="L278" s="114">
        <v>29</v>
      </c>
      <c r="M278" s="115">
        <f t="shared" si="245"/>
        <v>80388</v>
      </c>
      <c r="N278" s="116">
        <v>0</v>
      </c>
      <c r="O278" s="115">
        <f t="shared" si="297"/>
        <v>0</v>
      </c>
      <c r="P278" s="117">
        <v>0</v>
      </c>
      <c r="Q278" s="118">
        <f t="shared" si="299"/>
        <v>0</v>
      </c>
      <c r="R278" s="116">
        <v>0</v>
      </c>
      <c r="S278" s="115">
        <f t="shared" si="300"/>
        <v>0</v>
      </c>
      <c r="T278" s="119">
        <v>1</v>
      </c>
      <c r="U278" s="115">
        <f t="shared" si="301"/>
        <v>13523</v>
      </c>
      <c r="V278" s="115">
        <v>0</v>
      </c>
      <c r="W278" s="115">
        <f t="shared" si="246"/>
        <v>0</v>
      </c>
      <c r="X278" s="115">
        <v>0</v>
      </c>
      <c r="Y278" s="115"/>
      <c r="Z278" s="115"/>
      <c r="AA278" s="115"/>
      <c r="AB278" s="115"/>
      <c r="AC278" s="110">
        <f t="shared" si="302"/>
        <v>162248</v>
      </c>
      <c r="AD278" s="120">
        <v>110796</v>
      </c>
      <c r="AE278" s="121">
        <f t="shared" si="306"/>
        <v>51452</v>
      </c>
      <c r="AF278" s="122">
        <f t="shared" si="289"/>
        <v>162.19999999999999</v>
      </c>
      <c r="AG278" s="123">
        <f t="shared" si="307"/>
        <v>110.8</v>
      </c>
      <c r="AH278" s="123">
        <f t="shared" si="308"/>
        <v>51.399999999999991</v>
      </c>
      <c r="AI278" s="123">
        <v>163589</v>
      </c>
      <c r="AJ278" s="124">
        <f t="shared" si="309"/>
        <v>1341</v>
      </c>
      <c r="AK278" s="108">
        <f t="shared" si="304"/>
        <v>68337</v>
      </c>
      <c r="AL278" s="108">
        <v>41834</v>
      </c>
      <c r="AM278" s="37">
        <f t="shared" si="294"/>
        <v>26503</v>
      </c>
      <c r="AQ278" s="108">
        <f t="shared" si="305"/>
        <v>0</v>
      </c>
      <c r="AR278" s="108">
        <v>0</v>
      </c>
      <c r="AS278" s="108">
        <f t="shared" si="295"/>
        <v>0</v>
      </c>
    </row>
    <row r="279" spans="1:45">
      <c r="A279" s="106"/>
      <c r="B279" s="31">
        <v>7403</v>
      </c>
      <c r="C279" s="113" t="s">
        <v>249</v>
      </c>
      <c r="D279" s="114">
        <v>242</v>
      </c>
      <c r="E279" s="115">
        <f t="shared" si="290"/>
        <v>77682</v>
      </c>
      <c r="F279" s="114">
        <v>0</v>
      </c>
      <c r="G279" s="115">
        <f t="shared" si="291"/>
        <v>0</v>
      </c>
      <c r="H279" s="114">
        <v>54</v>
      </c>
      <c r="I279" s="115">
        <f t="shared" si="292"/>
        <v>3078</v>
      </c>
      <c r="J279" s="114">
        <v>1100</v>
      </c>
      <c r="K279" s="115">
        <f t="shared" si="293"/>
        <v>63800</v>
      </c>
      <c r="L279" s="114">
        <v>19</v>
      </c>
      <c r="M279" s="115">
        <f t="shared" si="245"/>
        <v>52668</v>
      </c>
      <c r="N279" s="116">
        <v>0</v>
      </c>
      <c r="O279" s="115">
        <f t="shared" si="297"/>
        <v>0</v>
      </c>
      <c r="P279" s="117">
        <v>0</v>
      </c>
      <c r="Q279" s="118">
        <f t="shared" si="299"/>
        <v>0</v>
      </c>
      <c r="R279" s="116">
        <v>60</v>
      </c>
      <c r="S279" s="115">
        <f t="shared" si="300"/>
        <v>18120</v>
      </c>
      <c r="T279" s="119">
        <v>0</v>
      </c>
      <c r="U279" s="115">
        <f t="shared" si="301"/>
        <v>0</v>
      </c>
      <c r="V279" s="115">
        <v>0</v>
      </c>
      <c r="W279" s="115">
        <f t="shared" si="246"/>
        <v>0</v>
      </c>
      <c r="X279" s="115">
        <v>0</v>
      </c>
      <c r="Y279" s="115"/>
      <c r="Z279" s="115"/>
      <c r="AA279" s="115"/>
      <c r="AB279" s="115"/>
      <c r="AC279" s="110">
        <f t="shared" si="302"/>
        <v>215348</v>
      </c>
      <c r="AD279" s="120">
        <v>149320</v>
      </c>
      <c r="AE279" s="121">
        <f t="shared" si="306"/>
        <v>66028</v>
      </c>
      <c r="AF279" s="122">
        <f t="shared" si="289"/>
        <v>215.3</v>
      </c>
      <c r="AG279" s="123">
        <f t="shared" si="307"/>
        <v>149.30000000000001</v>
      </c>
      <c r="AH279" s="123">
        <f t="shared" si="308"/>
        <v>66</v>
      </c>
      <c r="AI279" s="123">
        <v>217088</v>
      </c>
      <c r="AJ279" s="124">
        <f t="shared" si="309"/>
        <v>1740</v>
      </c>
      <c r="AK279" s="108">
        <f t="shared" si="304"/>
        <v>144560</v>
      </c>
      <c r="AL279" s="108">
        <v>99634</v>
      </c>
      <c r="AM279" s="37">
        <f t="shared" si="294"/>
        <v>44926</v>
      </c>
      <c r="AQ279" s="108">
        <f t="shared" si="305"/>
        <v>0</v>
      </c>
      <c r="AR279" s="108">
        <v>0</v>
      </c>
      <c r="AS279" s="108">
        <f t="shared" si="295"/>
        <v>0</v>
      </c>
    </row>
    <row r="280" spans="1:45">
      <c r="A280" s="106"/>
      <c r="B280" s="31">
        <v>7404</v>
      </c>
      <c r="C280" s="113" t="s">
        <v>250</v>
      </c>
      <c r="D280" s="114">
        <v>2043</v>
      </c>
      <c r="E280" s="115">
        <f t="shared" si="290"/>
        <v>655803</v>
      </c>
      <c r="F280" s="114">
        <v>15</v>
      </c>
      <c r="G280" s="115">
        <f t="shared" si="291"/>
        <v>4980</v>
      </c>
      <c r="H280" s="114">
        <v>75</v>
      </c>
      <c r="I280" s="115">
        <f t="shared" si="292"/>
        <v>4275</v>
      </c>
      <c r="J280" s="114">
        <v>7411</v>
      </c>
      <c r="K280" s="115">
        <f t="shared" si="293"/>
        <v>429838</v>
      </c>
      <c r="L280" s="114">
        <v>193</v>
      </c>
      <c r="M280" s="115">
        <f t="shared" si="245"/>
        <v>534996</v>
      </c>
      <c r="N280" s="116">
        <v>310</v>
      </c>
      <c r="O280" s="115">
        <f t="shared" si="297"/>
        <v>2449930</v>
      </c>
      <c r="P280" s="117">
        <v>310</v>
      </c>
      <c r="Q280" s="118">
        <f t="shared" si="299"/>
        <v>348750</v>
      </c>
      <c r="R280" s="116">
        <v>320</v>
      </c>
      <c r="S280" s="115">
        <f t="shared" si="300"/>
        <v>96640</v>
      </c>
      <c r="T280" s="119">
        <v>2</v>
      </c>
      <c r="U280" s="115">
        <f t="shared" si="301"/>
        <v>27046</v>
      </c>
      <c r="V280" s="115">
        <v>0</v>
      </c>
      <c r="W280" s="115">
        <f t="shared" si="246"/>
        <v>0</v>
      </c>
      <c r="X280" s="115">
        <v>0</v>
      </c>
      <c r="Y280" s="115"/>
      <c r="Z280" s="115"/>
      <c r="AA280" s="115"/>
      <c r="AB280" s="115"/>
      <c r="AC280" s="110">
        <f t="shared" si="302"/>
        <v>4552258</v>
      </c>
      <c r="AD280" s="120">
        <v>3661680</v>
      </c>
      <c r="AE280" s="121">
        <f t="shared" si="306"/>
        <v>890578</v>
      </c>
      <c r="AF280" s="122">
        <f t="shared" si="289"/>
        <v>4552.3</v>
      </c>
      <c r="AG280" s="123">
        <f t="shared" si="307"/>
        <v>3661.7</v>
      </c>
      <c r="AH280" s="123">
        <f t="shared" si="308"/>
        <v>890.60000000000036</v>
      </c>
      <c r="AI280" s="123">
        <v>4658140</v>
      </c>
      <c r="AJ280" s="124">
        <f t="shared" si="309"/>
        <v>105882</v>
      </c>
      <c r="AK280" s="108">
        <f t="shared" si="304"/>
        <v>1094896</v>
      </c>
      <c r="AL280" s="108">
        <v>726654</v>
      </c>
      <c r="AM280" s="37">
        <f t="shared" si="294"/>
        <v>368242</v>
      </c>
      <c r="AQ280" s="108">
        <f t="shared" si="305"/>
        <v>2449930</v>
      </c>
      <c r="AR280" s="108">
        <v>1851219</v>
      </c>
      <c r="AS280" s="108">
        <f t="shared" si="295"/>
        <v>598711</v>
      </c>
    </row>
    <row r="281" spans="1:45">
      <c r="A281" s="106"/>
      <c r="B281" s="31">
        <v>7405</v>
      </c>
      <c r="C281" s="113" t="s">
        <v>251</v>
      </c>
      <c r="D281" s="114">
        <v>315</v>
      </c>
      <c r="E281" s="115">
        <f t="shared" si="290"/>
        <v>101115</v>
      </c>
      <c r="F281" s="114">
        <v>0</v>
      </c>
      <c r="G281" s="115">
        <f t="shared" si="291"/>
        <v>0</v>
      </c>
      <c r="H281" s="114">
        <v>39</v>
      </c>
      <c r="I281" s="115">
        <f t="shared" si="292"/>
        <v>2223</v>
      </c>
      <c r="J281" s="114">
        <v>1023</v>
      </c>
      <c r="K281" s="115">
        <f t="shared" si="293"/>
        <v>59334</v>
      </c>
      <c r="L281" s="114">
        <v>38</v>
      </c>
      <c r="M281" s="115">
        <f t="shared" si="245"/>
        <v>105336</v>
      </c>
      <c r="N281" s="116">
        <v>0</v>
      </c>
      <c r="O281" s="115">
        <f t="shared" si="297"/>
        <v>0</v>
      </c>
      <c r="P281" s="117">
        <v>0</v>
      </c>
      <c r="Q281" s="118">
        <f t="shared" si="299"/>
        <v>0</v>
      </c>
      <c r="R281" s="116">
        <v>0</v>
      </c>
      <c r="S281" s="115">
        <f t="shared" si="300"/>
        <v>0</v>
      </c>
      <c r="T281" s="119">
        <v>3</v>
      </c>
      <c r="U281" s="115">
        <f t="shared" si="301"/>
        <v>40569</v>
      </c>
      <c r="V281" s="115">
        <v>0</v>
      </c>
      <c r="W281" s="115">
        <f t="shared" si="246"/>
        <v>0</v>
      </c>
      <c r="X281" s="115">
        <v>0</v>
      </c>
      <c r="Y281" s="115"/>
      <c r="Z281" s="115"/>
      <c r="AA281" s="115"/>
      <c r="AB281" s="115"/>
      <c r="AC281" s="110">
        <f t="shared" si="302"/>
        <v>308577</v>
      </c>
      <c r="AD281" s="120">
        <v>226664</v>
      </c>
      <c r="AE281" s="121">
        <f t="shared" si="306"/>
        <v>81913</v>
      </c>
      <c r="AF281" s="122">
        <f t="shared" si="289"/>
        <v>308.60000000000002</v>
      </c>
      <c r="AG281" s="123">
        <f t="shared" si="307"/>
        <v>226.7</v>
      </c>
      <c r="AH281" s="123">
        <f t="shared" si="308"/>
        <v>81.900000000000034</v>
      </c>
      <c r="AI281" s="123">
        <v>312600</v>
      </c>
      <c r="AJ281" s="124">
        <f t="shared" si="309"/>
        <v>4023</v>
      </c>
      <c r="AK281" s="108">
        <f t="shared" si="304"/>
        <v>162672</v>
      </c>
      <c r="AL281" s="108">
        <v>98648</v>
      </c>
      <c r="AM281" s="37">
        <f t="shared" si="294"/>
        <v>64024</v>
      </c>
      <c r="AQ281" s="108">
        <f t="shared" si="305"/>
        <v>0</v>
      </c>
      <c r="AR281" s="108">
        <v>0</v>
      </c>
      <c r="AS281" s="108">
        <f t="shared" si="295"/>
        <v>0</v>
      </c>
    </row>
    <row r="282" spans="1:45">
      <c r="A282" s="106"/>
      <c r="B282" s="31">
        <v>7406</v>
      </c>
      <c r="C282" s="113" t="s">
        <v>252</v>
      </c>
      <c r="D282" s="114">
        <v>157</v>
      </c>
      <c r="E282" s="115">
        <f t="shared" si="290"/>
        <v>50397</v>
      </c>
      <c r="F282" s="114">
        <v>0</v>
      </c>
      <c r="G282" s="115">
        <f t="shared" si="291"/>
        <v>0</v>
      </c>
      <c r="H282" s="114">
        <v>12</v>
      </c>
      <c r="I282" s="115">
        <f t="shared" si="292"/>
        <v>684</v>
      </c>
      <c r="J282" s="114">
        <v>604</v>
      </c>
      <c r="K282" s="115">
        <f t="shared" si="293"/>
        <v>35032</v>
      </c>
      <c r="L282" s="114">
        <v>20</v>
      </c>
      <c r="M282" s="115">
        <f t="shared" si="245"/>
        <v>55440</v>
      </c>
      <c r="N282" s="116">
        <v>0</v>
      </c>
      <c r="O282" s="115">
        <f t="shared" si="297"/>
        <v>0</v>
      </c>
      <c r="P282" s="117">
        <v>0</v>
      </c>
      <c r="Q282" s="118">
        <f t="shared" si="299"/>
        <v>0</v>
      </c>
      <c r="R282" s="116">
        <v>0</v>
      </c>
      <c r="S282" s="115">
        <f t="shared" si="300"/>
        <v>0</v>
      </c>
      <c r="T282" s="119">
        <v>1</v>
      </c>
      <c r="U282" s="115">
        <f t="shared" si="301"/>
        <v>13523</v>
      </c>
      <c r="V282" s="115">
        <v>0</v>
      </c>
      <c r="W282" s="115">
        <f t="shared" si="246"/>
        <v>0</v>
      </c>
      <c r="X282" s="115">
        <v>0</v>
      </c>
      <c r="Y282" s="115"/>
      <c r="Z282" s="115"/>
      <c r="AA282" s="115"/>
      <c r="AB282" s="115"/>
      <c r="AC282" s="110">
        <f t="shared" si="302"/>
        <v>155076</v>
      </c>
      <c r="AD282" s="120">
        <v>109598</v>
      </c>
      <c r="AE282" s="121">
        <f t="shared" si="306"/>
        <v>45478</v>
      </c>
      <c r="AF282" s="122">
        <f t="shared" si="289"/>
        <v>155.1</v>
      </c>
      <c r="AG282" s="123">
        <f t="shared" si="307"/>
        <v>109.6</v>
      </c>
      <c r="AH282" s="123">
        <f t="shared" si="308"/>
        <v>45.5</v>
      </c>
      <c r="AI282" s="123">
        <v>156417</v>
      </c>
      <c r="AJ282" s="124">
        <f t="shared" si="309"/>
        <v>1341</v>
      </c>
      <c r="AK282" s="108">
        <f t="shared" si="304"/>
        <v>86113</v>
      </c>
      <c r="AL282" s="108">
        <v>59820</v>
      </c>
      <c r="AM282" s="37">
        <f t="shared" si="294"/>
        <v>26293</v>
      </c>
      <c r="AQ282" s="108">
        <f t="shared" si="305"/>
        <v>0</v>
      </c>
      <c r="AR282" s="108">
        <v>0</v>
      </c>
      <c r="AS282" s="108">
        <f t="shared" si="295"/>
        <v>0</v>
      </c>
    </row>
    <row r="283" spans="1:45">
      <c r="A283" s="106"/>
      <c r="B283" s="31">
        <v>7407</v>
      </c>
      <c r="C283" s="113" t="s">
        <v>253</v>
      </c>
      <c r="D283" s="114">
        <v>21</v>
      </c>
      <c r="E283" s="115">
        <f t="shared" si="290"/>
        <v>13104</v>
      </c>
      <c r="F283" s="114">
        <v>0</v>
      </c>
      <c r="G283" s="115">
        <f t="shared" si="291"/>
        <v>0</v>
      </c>
      <c r="H283" s="114">
        <v>0</v>
      </c>
      <c r="I283" s="115">
        <f t="shared" si="292"/>
        <v>0</v>
      </c>
      <c r="J283" s="114">
        <v>150</v>
      </c>
      <c r="K283" s="115">
        <f t="shared" si="293"/>
        <v>9450</v>
      </c>
      <c r="L283" s="114">
        <v>0</v>
      </c>
      <c r="M283" s="115">
        <f t="shared" ref="M283:M326" si="310">ROUND(L283*M$7,0)</f>
        <v>0</v>
      </c>
      <c r="N283" s="116">
        <v>0</v>
      </c>
      <c r="O283" s="115">
        <f t="shared" si="297"/>
        <v>0</v>
      </c>
      <c r="P283" s="117">
        <v>0</v>
      </c>
      <c r="Q283" s="118">
        <f t="shared" si="299"/>
        <v>0</v>
      </c>
      <c r="R283" s="116">
        <v>0</v>
      </c>
      <c r="S283" s="115">
        <f t="shared" si="300"/>
        <v>0</v>
      </c>
      <c r="T283" s="119">
        <v>0</v>
      </c>
      <c r="U283" s="115">
        <f t="shared" si="301"/>
        <v>0</v>
      </c>
      <c r="V283" s="115">
        <v>0</v>
      </c>
      <c r="W283" s="115">
        <f t="shared" ref="W283:W326" si="311">ROUND(V283*W$7,0)</f>
        <v>0</v>
      </c>
      <c r="X283" s="115">
        <v>0</v>
      </c>
      <c r="Y283" s="115"/>
      <c r="Z283" s="115"/>
      <c r="AA283" s="115"/>
      <c r="AB283" s="115"/>
      <c r="AC283" s="110">
        <f t="shared" si="302"/>
        <v>22554</v>
      </c>
      <c r="AD283" s="120">
        <v>14003</v>
      </c>
      <c r="AE283" s="121">
        <f t="shared" si="306"/>
        <v>8551</v>
      </c>
      <c r="AF283" s="122">
        <f t="shared" si="289"/>
        <v>22.6</v>
      </c>
      <c r="AG283" s="123">
        <f t="shared" si="307"/>
        <v>14</v>
      </c>
      <c r="AH283" s="123">
        <f t="shared" si="308"/>
        <v>8.6000000000000014</v>
      </c>
      <c r="AI283" s="123">
        <v>22554</v>
      </c>
      <c r="AJ283" s="124">
        <f t="shared" si="309"/>
        <v>0</v>
      </c>
      <c r="AK283" s="108">
        <f t="shared" si="304"/>
        <v>22554</v>
      </c>
      <c r="AL283" s="108">
        <v>13965</v>
      </c>
      <c r="AM283" s="37">
        <f t="shared" si="294"/>
        <v>8589</v>
      </c>
      <c r="AQ283" s="108">
        <f t="shared" si="305"/>
        <v>0</v>
      </c>
      <c r="AR283" s="108">
        <v>0</v>
      </c>
      <c r="AS283" s="108">
        <f t="shared" si="295"/>
        <v>0</v>
      </c>
    </row>
    <row r="284" spans="1:45">
      <c r="A284" s="106"/>
      <c r="B284" s="31">
        <v>7408</v>
      </c>
      <c r="C284" s="113" t="s">
        <v>376</v>
      </c>
      <c r="D284" s="114">
        <v>407</v>
      </c>
      <c r="E284" s="115">
        <f t="shared" si="290"/>
        <v>130647</v>
      </c>
      <c r="F284" s="114">
        <v>0</v>
      </c>
      <c r="G284" s="115">
        <f t="shared" si="291"/>
        <v>0</v>
      </c>
      <c r="H284" s="114">
        <v>8</v>
      </c>
      <c r="I284" s="115">
        <f t="shared" si="292"/>
        <v>456</v>
      </c>
      <c r="J284" s="114">
        <v>1172</v>
      </c>
      <c r="K284" s="115">
        <f t="shared" si="293"/>
        <v>67976</v>
      </c>
      <c r="L284" s="114">
        <v>0</v>
      </c>
      <c r="M284" s="115">
        <f t="shared" si="310"/>
        <v>0</v>
      </c>
      <c r="N284" s="116">
        <v>64</v>
      </c>
      <c r="O284" s="115">
        <f t="shared" si="297"/>
        <v>505792</v>
      </c>
      <c r="P284" s="117">
        <v>64</v>
      </c>
      <c r="Q284" s="118">
        <f t="shared" si="299"/>
        <v>72000</v>
      </c>
      <c r="R284" s="116">
        <v>20</v>
      </c>
      <c r="S284" s="115">
        <f t="shared" si="300"/>
        <v>6040</v>
      </c>
      <c r="T284" s="119">
        <v>1</v>
      </c>
      <c r="U284" s="115">
        <f t="shared" si="301"/>
        <v>13523</v>
      </c>
      <c r="V284" s="115">
        <v>0</v>
      </c>
      <c r="W284" s="115">
        <f t="shared" si="311"/>
        <v>0</v>
      </c>
      <c r="X284" s="115">
        <v>0</v>
      </c>
      <c r="Y284" s="115"/>
      <c r="Z284" s="115"/>
      <c r="AA284" s="115"/>
      <c r="AB284" s="115"/>
      <c r="AC284" s="110">
        <f t="shared" si="302"/>
        <v>796434</v>
      </c>
      <c r="AD284" s="120">
        <v>650663</v>
      </c>
      <c r="AE284" s="121">
        <f t="shared" si="306"/>
        <v>145771</v>
      </c>
      <c r="AF284" s="122">
        <f t="shared" si="289"/>
        <v>796.4</v>
      </c>
      <c r="AG284" s="123">
        <f t="shared" si="307"/>
        <v>650.70000000000005</v>
      </c>
      <c r="AH284" s="123">
        <f t="shared" si="308"/>
        <v>145.69999999999993</v>
      </c>
      <c r="AI284" s="123">
        <v>819795</v>
      </c>
      <c r="AJ284" s="124">
        <f t="shared" si="309"/>
        <v>23361</v>
      </c>
      <c r="AK284" s="108">
        <f t="shared" si="304"/>
        <v>199079</v>
      </c>
      <c r="AL284" s="108">
        <v>131964</v>
      </c>
      <c r="AM284" s="37">
        <f t="shared" si="294"/>
        <v>67115</v>
      </c>
      <c r="AQ284" s="108">
        <f t="shared" si="305"/>
        <v>505792</v>
      </c>
      <c r="AR284" s="108">
        <v>383424</v>
      </c>
      <c r="AS284" s="108">
        <f t="shared" si="295"/>
        <v>122368</v>
      </c>
    </row>
    <row r="285" spans="1:45">
      <c r="A285" s="106"/>
      <c r="B285" s="31">
        <v>7409</v>
      </c>
      <c r="C285" s="113" t="s">
        <v>255</v>
      </c>
      <c r="D285" s="114">
        <v>547</v>
      </c>
      <c r="E285" s="115">
        <f t="shared" si="290"/>
        <v>175587</v>
      </c>
      <c r="F285" s="114">
        <v>0</v>
      </c>
      <c r="G285" s="115">
        <f t="shared" si="291"/>
        <v>0</v>
      </c>
      <c r="H285" s="114">
        <v>26</v>
      </c>
      <c r="I285" s="115">
        <f t="shared" si="292"/>
        <v>1482</v>
      </c>
      <c r="J285" s="114">
        <v>1465</v>
      </c>
      <c r="K285" s="115">
        <f t="shared" si="293"/>
        <v>84970</v>
      </c>
      <c r="L285" s="114">
        <v>46</v>
      </c>
      <c r="M285" s="115">
        <f t="shared" si="310"/>
        <v>127512</v>
      </c>
      <c r="N285" s="116">
        <v>0</v>
      </c>
      <c r="O285" s="115">
        <f t="shared" si="297"/>
        <v>0</v>
      </c>
      <c r="P285" s="117">
        <v>0</v>
      </c>
      <c r="Q285" s="118">
        <f t="shared" si="299"/>
        <v>0</v>
      </c>
      <c r="R285" s="116">
        <v>55</v>
      </c>
      <c r="S285" s="115">
        <f t="shared" si="300"/>
        <v>16610</v>
      </c>
      <c r="T285" s="119">
        <v>2</v>
      </c>
      <c r="U285" s="115">
        <f t="shared" si="301"/>
        <v>27046</v>
      </c>
      <c r="V285" s="115">
        <v>0</v>
      </c>
      <c r="W285" s="115">
        <f t="shared" si="311"/>
        <v>0</v>
      </c>
      <c r="X285" s="115">
        <v>0</v>
      </c>
      <c r="Y285" s="115"/>
      <c r="Z285" s="115"/>
      <c r="AA285" s="115"/>
      <c r="AB285" s="115"/>
      <c r="AC285" s="110">
        <f t="shared" si="302"/>
        <v>433207</v>
      </c>
      <c r="AD285" s="120">
        <v>383376</v>
      </c>
      <c r="AE285" s="121">
        <f t="shared" si="306"/>
        <v>49831</v>
      </c>
      <c r="AF285" s="122">
        <f t="shared" si="289"/>
        <v>433.2</v>
      </c>
      <c r="AG285" s="123">
        <f t="shared" si="307"/>
        <v>383.4</v>
      </c>
      <c r="AH285" s="123">
        <f t="shared" si="308"/>
        <v>49.800000000000011</v>
      </c>
      <c r="AI285" s="123">
        <v>435829</v>
      </c>
      <c r="AJ285" s="124">
        <f t="shared" si="309"/>
        <v>2622</v>
      </c>
      <c r="AK285" s="108">
        <f t="shared" si="304"/>
        <v>262039</v>
      </c>
      <c r="AL285" s="108">
        <v>176196</v>
      </c>
      <c r="AM285" s="37">
        <f t="shared" si="294"/>
        <v>85843</v>
      </c>
      <c r="AQ285" s="108">
        <f t="shared" si="305"/>
        <v>0</v>
      </c>
      <c r="AR285" s="108">
        <v>0</v>
      </c>
      <c r="AS285" s="108">
        <f t="shared" si="295"/>
        <v>0</v>
      </c>
    </row>
    <row r="286" spans="1:45">
      <c r="A286" s="106"/>
      <c r="B286" s="31">
        <v>7410</v>
      </c>
      <c r="C286" s="113" t="s">
        <v>256</v>
      </c>
      <c r="D286" s="114">
        <v>4327</v>
      </c>
      <c r="E286" s="115">
        <f t="shared" si="290"/>
        <v>1388967</v>
      </c>
      <c r="F286" s="114">
        <v>0</v>
      </c>
      <c r="G286" s="115">
        <f t="shared" si="291"/>
        <v>0</v>
      </c>
      <c r="H286" s="114">
        <v>479</v>
      </c>
      <c r="I286" s="115">
        <f t="shared" si="292"/>
        <v>27303</v>
      </c>
      <c r="J286" s="114">
        <v>16240</v>
      </c>
      <c r="K286" s="115">
        <f t="shared" si="293"/>
        <v>941920</v>
      </c>
      <c r="L286" s="114">
        <v>118</v>
      </c>
      <c r="M286" s="115">
        <f t="shared" si="310"/>
        <v>327096</v>
      </c>
      <c r="N286" s="116">
        <v>900</v>
      </c>
      <c r="O286" s="115">
        <f t="shared" si="297"/>
        <v>7112700</v>
      </c>
      <c r="P286" s="117">
        <v>900</v>
      </c>
      <c r="Q286" s="118">
        <f t="shared" si="299"/>
        <v>1012500</v>
      </c>
      <c r="R286" s="116">
        <v>810</v>
      </c>
      <c r="S286" s="115">
        <f t="shared" si="300"/>
        <v>244620</v>
      </c>
      <c r="T286" s="119">
        <v>1</v>
      </c>
      <c r="U286" s="115">
        <f t="shared" si="301"/>
        <v>13523</v>
      </c>
      <c r="V286" s="115">
        <f>7+1</f>
        <v>8</v>
      </c>
      <c r="W286" s="115">
        <f t="shared" si="311"/>
        <v>149288</v>
      </c>
      <c r="X286" s="115">
        <v>10000</v>
      </c>
      <c r="Y286" s="115"/>
      <c r="Z286" s="115"/>
      <c r="AA286" s="115"/>
      <c r="AB286" s="115"/>
      <c r="AC286" s="110">
        <f t="shared" si="302"/>
        <v>11227917</v>
      </c>
      <c r="AD286" s="120">
        <v>9190664</v>
      </c>
      <c r="AE286" s="121">
        <f t="shared" si="306"/>
        <v>2037253</v>
      </c>
      <c r="AF286" s="122">
        <f t="shared" si="289"/>
        <v>11227.9</v>
      </c>
      <c r="AG286" s="123">
        <f t="shared" si="307"/>
        <v>9190.7000000000007</v>
      </c>
      <c r="AH286" s="123">
        <f t="shared" si="308"/>
        <v>2037.1999999999989</v>
      </c>
      <c r="AI286" s="123">
        <v>11566832</v>
      </c>
      <c r="AJ286" s="124">
        <f t="shared" si="309"/>
        <v>338915</v>
      </c>
      <c r="AK286" s="108">
        <f t="shared" si="304"/>
        <v>2358190</v>
      </c>
      <c r="AL286" s="108">
        <v>1547564</v>
      </c>
      <c r="AM286" s="37">
        <f t="shared" si="294"/>
        <v>810626</v>
      </c>
      <c r="AQ286" s="108">
        <f t="shared" si="305"/>
        <v>7112700</v>
      </c>
      <c r="AR286" s="108">
        <v>5355954</v>
      </c>
      <c r="AS286" s="108">
        <f t="shared" si="295"/>
        <v>1756746</v>
      </c>
    </row>
    <row r="287" spans="1:45">
      <c r="A287" s="125"/>
      <c r="B287" s="31">
        <v>7411</v>
      </c>
      <c r="C287" s="113" t="s">
        <v>257</v>
      </c>
      <c r="D287" s="114">
        <v>410</v>
      </c>
      <c r="E287" s="115">
        <f t="shared" si="290"/>
        <v>131610</v>
      </c>
      <c r="F287" s="114">
        <v>0</v>
      </c>
      <c r="G287" s="115">
        <f t="shared" si="291"/>
        <v>0</v>
      </c>
      <c r="H287" s="114">
        <v>203</v>
      </c>
      <c r="I287" s="115">
        <f t="shared" si="292"/>
        <v>11571</v>
      </c>
      <c r="J287" s="114">
        <v>2055</v>
      </c>
      <c r="K287" s="115">
        <f t="shared" si="293"/>
        <v>119190</v>
      </c>
      <c r="L287" s="114">
        <v>27</v>
      </c>
      <c r="M287" s="115">
        <f t="shared" si="310"/>
        <v>74844</v>
      </c>
      <c r="N287" s="116">
        <v>50</v>
      </c>
      <c r="O287" s="115">
        <f t="shared" si="297"/>
        <v>395150</v>
      </c>
      <c r="P287" s="117">
        <v>50</v>
      </c>
      <c r="Q287" s="118">
        <f t="shared" si="299"/>
        <v>56250</v>
      </c>
      <c r="R287" s="116">
        <v>290</v>
      </c>
      <c r="S287" s="115">
        <f t="shared" si="300"/>
        <v>87580</v>
      </c>
      <c r="T287" s="119">
        <v>2</v>
      </c>
      <c r="U287" s="115">
        <f t="shared" si="301"/>
        <v>27046</v>
      </c>
      <c r="V287" s="115">
        <v>0</v>
      </c>
      <c r="W287" s="115">
        <f t="shared" si="311"/>
        <v>0</v>
      </c>
      <c r="X287" s="115">
        <v>0</v>
      </c>
      <c r="Y287" s="115"/>
      <c r="Z287" s="115"/>
      <c r="AA287" s="115"/>
      <c r="AB287" s="115"/>
      <c r="AC287" s="110">
        <f t="shared" si="302"/>
        <v>903241</v>
      </c>
      <c r="AD287" s="120">
        <v>726114</v>
      </c>
      <c r="AE287" s="121">
        <f t="shared" si="306"/>
        <v>177127</v>
      </c>
      <c r="AF287" s="122">
        <f t="shared" si="289"/>
        <v>903.2</v>
      </c>
      <c r="AG287" s="123">
        <f t="shared" si="307"/>
        <v>726.1</v>
      </c>
      <c r="AH287" s="123">
        <f t="shared" si="308"/>
        <v>177.10000000000002</v>
      </c>
      <c r="AI287" s="123">
        <v>931083</v>
      </c>
      <c r="AJ287" s="124">
        <f t="shared" si="309"/>
        <v>27842</v>
      </c>
      <c r="AK287" s="108">
        <f t="shared" si="304"/>
        <v>262371</v>
      </c>
      <c r="AL287" s="108">
        <v>171736</v>
      </c>
      <c r="AM287" s="37">
        <f t="shared" si="294"/>
        <v>90635</v>
      </c>
      <c r="AQ287" s="108">
        <f t="shared" si="305"/>
        <v>395150</v>
      </c>
      <c r="AR287" s="108">
        <v>287568</v>
      </c>
      <c r="AS287" s="108">
        <f t="shared" si="295"/>
        <v>107582</v>
      </c>
    </row>
    <row r="288" spans="1:45">
      <c r="A288" s="125">
        <f>SUM(A277:A287)</f>
        <v>0</v>
      </c>
      <c r="B288" s="31">
        <v>7498</v>
      </c>
      <c r="C288" s="113"/>
      <c r="D288" s="126">
        <f t="shared" ref="D288:AC288" si="312">SUM(D277:D287)</f>
        <v>8769</v>
      </c>
      <c r="E288" s="126">
        <f t="shared" si="312"/>
        <v>2821212</v>
      </c>
      <c r="F288" s="126">
        <f t="shared" si="312"/>
        <v>15</v>
      </c>
      <c r="G288" s="126">
        <f t="shared" si="312"/>
        <v>4980</v>
      </c>
      <c r="H288" s="126">
        <f t="shared" si="312"/>
        <v>929</v>
      </c>
      <c r="I288" s="126">
        <f t="shared" si="312"/>
        <v>52953</v>
      </c>
      <c r="J288" s="126">
        <f t="shared" si="312"/>
        <v>32232</v>
      </c>
      <c r="K288" s="126">
        <f t="shared" si="312"/>
        <v>1870206</v>
      </c>
      <c r="L288" s="126">
        <f t="shared" si="312"/>
        <v>498</v>
      </c>
      <c r="M288" s="126">
        <f t="shared" si="312"/>
        <v>1380456</v>
      </c>
      <c r="N288" s="126">
        <f t="shared" si="312"/>
        <v>1324</v>
      </c>
      <c r="O288" s="126">
        <f t="shared" si="312"/>
        <v>10463572</v>
      </c>
      <c r="P288" s="127">
        <f t="shared" si="312"/>
        <v>1324</v>
      </c>
      <c r="Q288" s="127">
        <f>Q276+Q277+Q278+Q279+Q280+Q281+Q282+Q283+Q284+Q285+Q286+Q287</f>
        <v>1489500</v>
      </c>
      <c r="R288" s="126">
        <f t="shared" si="312"/>
        <v>1555</v>
      </c>
      <c r="S288" s="126">
        <f t="shared" si="312"/>
        <v>469610</v>
      </c>
      <c r="T288" s="126">
        <f t="shared" si="312"/>
        <v>13</v>
      </c>
      <c r="U288" s="126">
        <f t="shared" si="312"/>
        <v>175799</v>
      </c>
      <c r="V288" s="126">
        <f t="shared" si="312"/>
        <v>8</v>
      </c>
      <c r="W288" s="126">
        <f t="shared" si="312"/>
        <v>149288</v>
      </c>
      <c r="X288" s="126">
        <f t="shared" si="312"/>
        <v>10000</v>
      </c>
      <c r="Y288" s="126">
        <f t="shared" si="312"/>
        <v>0</v>
      </c>
      <c r="Z288" s="126">
        <f t="shared" si="312"/>
        <v>0</v>
      </c>
      <c r="AA288" s="126">
        <f t="shared" si="312"/>
        <v>0</v>
      </c>
      <c r="AB288" s="126">
        <f t="shared" si="312"/>
        <v>0</v>
      </c>
      <c r="AC288" s="126">
        <f t="shared" si="312"/>
        <v>18887576</v>
      </c>
      <c r="AD288" s="126">
        <f>AD277+AD278+AD279+AD280+AD281+AD282+AD283+AD284+AD285+AD286+AD287</f>
        <v>15306348</v>
      </c>
      <c r="AE288" s="128">
        <f>AE277+AE278+AE279+AE280+AE281+AE282+AE283+AE284+AE285+AE286+AE287</f>
        <v>3581228</v>
      </c>
      <c r="AF288" s="129">
        <f t="shared" si="289"/>
        <v>18887.599999999999</v>
      </c>
      <c r="AG288" s="130">
        <f>AG277+AG278+AG279+AG280+AG281+AG282+AG283+AG284+AG285+AG286+AG287</f>
        <v>15306.500000000002</v>
      </c>
      <c r="AH288" s="130">
        <f>AH277+AH278+AH279+AH280+AH281+AH282+AH283+AH284+AH285+AH286+AH287</f>
        <v>3580.9999999999986</v>
      </c>
      <c r="AI288" s="131">
        <f>SUM(AI277:AI287)</f>
        <v>19394643</v>
      </c>
      <c r="AJ288" s="132">
        <f>SUM(AJ277:AJ287)</f>
        <v>507067</v>
      </c>
      <c r="AK288" s="126">
        <f>SUM(AK277:AK287)</f>
        <v>4749351</v>
      </c>
      <c r="AL288" s="126">
        <f>SUM(AL277:AL287)</f>
        <v>3125621</v>
      </c>
      <c r="AM288" s="128">
        <f>SUM(AM277:AM287)</f>
        <v>1623730</v>
      </c>
      <c r="AQ288" s="126">
        <f>SUM(AQ277:AQ287)</f>
        <v>10463572</v>
      </c>
      <c r="AR288" s="126">
        <f>SUM(AR277:AR287)</f>
        <v>7878165</v>
      </c>
      <c r="AS288" s="126">
        <f>SUM(AS277:AS287)</f>
        <v>2585407</v>
      </c>
    </row>
    <row r="289" spans="1:45">
      <c r="A289" s="106"/>
      <c r="B289" s="31">
        <v>7499</v>
      </c>
      <c r="C289" s="113" t="s">
        <v>258</v>
      </c>
      <c r="D289" s="114">
        <v>0</v>
      </c>
      <c r="E289" s="115">
        <f t="shared" si="290"/>
        <v>0</v>
      </c>
      <c r="F289" s="114">
        <v>0</v>
      </c>
      <c r="G289" s="115">
        <f t="shared" si="291"/>
        <v>0</v>
      </c>
      <c r="H289" s="133">
        <v>0</v>
      </c>
      <c r="I289" s="115">
        <f t="shared" si="292"/>
        <v>0</v>
      </c>
      <c r="J289" s="114">
        <v>0</v>
      </c>
      <c r="K289" s="115">
        <f t="shared" si="293"/>
        <v>0</v>
      </c>
      <c r="L289" s="114">
        <v>0</v>
      </c>
      <c r="M289" s="115">
        <f t="shared" si="310"/>
        <v>0</v>
      </c>
      <c r="N289" s="116">
        <v>0</v>
      </c>
      <c r="O289" s="115">
        <f t="shared" ref="O289:O294" si="313">ROUND(N289*O$7,0)</f>
        <v>0</v>
      </c>
      <c r="P289" s="117">
        <v>0</v>
      </c>
      <c r="Q289" s="118">
        <f t="shared" ref="Q289:Q294" si="314">ROUND(P289*Q$7,0)</f>
        <v>0</v>
      </c>
      <c r="R289" s="116"/>
      <c r="S289" s="115">
        <f t="shared" ref="S289:S294" si="315">ROUND(R289*S$7,0)</f>
        <v>0</v>
      </c>
      <c r="T289" s="119">
        <v>0</v>
      </c>
      <c r="U289" s="115">
        <f t="shared" ref="U289:U294" si="316">ROUND(T289*U$7,0)</f>
        <v>0</v>
      </c>
      <c r="V289" s="115">
        <v>0</v>
      </c>
      <c r="W289" s="115">
        <f t="shared" si="311"/>
        <v>0</v>
      </c>
      <c r="X289" s="115">
        <v>0</v>
      </c>
      <c r="Y289" s="115"/>
      <c r="Z289" s="115"/>
      <c r="AA289" s="115"/>
      <c r="AB289" s="115"/>
      <c r="AC289" s="110">
        <f t="shared" ref="AC289:AC294" si="317">+E289+G289+I289+K289+M289+W289+X289+O289+S289+U289+Z289+AB289+Q289</f>
        <v>0</v>
      </c>
      <c r="AD289" s="120"/>
      <c r="AE289" s="121"/>
      <c r="AF289" s="122">
        <f t="shared" si="289"/>
        <v>0</v>
      </c>
      <c r="AG289" s="123"/>
      <c r="AH289" s="123">
        <f t="shared" si="303"/>
        <v>0</v>
      </c>
      <c r="AI289" s="123">
        <v>0</v>
      </c>
      <c r="AJ289" s="124">
        <v>0</v>
      </c>
      <c r="AK289" s="108">
        <f t="shared" ref="AK289:AK294" si="318">+E289+G289+I289+K289</f>
        <v>0</v>
      </c>
      <c r="AL289" s="108">
        <v>0</v>
      </c>
      <c r="AM289" s="37">
        <f t="shared" si="294"/>
        <v>0</v>
      </c>
      <c r="AQ289" s="108">
        <f t="shared" ref="AQ289:AQ294" si="319">+O289</f>
        <v>0</v>
      </c>
      <c r="AR289" s="108">
        <v>0</v>
      </c>
      <c r="AS289" s="108">
        <f t="shared" si="295"/>
        <v>0</v>
      </c>
    </row>
    <row r="290" spans="1:45">
      <c r="A290" s="106"/>
      <c r="B290" s="31">
        <v>7501</v>
      </c>
      <c r="C290" s="113" t="s">
        <v>259</v>
      </c>
      <c r="D290" s="114">
        <v>118</v>
      </c>
      <c r="E290" s="115">
        <f t="shared" si="290"/>
        <v>37878</v>
      </c>
      <c r="F290" s="114">
        <v>0</v>
      </c>
      <c r="G290" s="115">
        <f t="shared" si="291"/>
        <v>0</v>
      </c>
      <c r="H290" s="114">
        <v>0</v>
      </c>
      <c r="I290" s="115">
        <f t="shared" si="292"/>
        <v>0</v>
      </c>
      <c r="J290" s="114">
        <v>280</v>
      </c>
      <c r="K290" s="115">
        <f t="shared" si="293"/>
        <v>17640</v>
      </c>
      <c r="L290" s="114">
        <v>0</v>
      </c>
      <c r="M290" s="115">
        <f t="shared" si="310"/>
        <v>0</v>
      </c>
      <c r="N290" s="116">
        <v>0</v>
      </c>
      <c r="O290" s="115">
        <f t="shared" si="313"/>
        <v>0</v>
      </c>
      <c r="P290" s="117">
        <v>0</v>
      </c>
      <c r="Q290" s="118">
        <f t="shared" si="314"/>
        <v>0</v>
      </c>
      <c r="R290" s="116">
        <v>0</v>
      </c>
      <c r="S290" s="115">
        <f t="shared" si="315"/>
        <v>0</v>
      </c>
      <c r="T290" s="119">
        <v>1</v>
      </c>
      <c r="U290" s="115">
        <f t="shared" si="316"/>
        <v>13523</v>
      </c>
      <c r="V290" s="115">
        <v>0</v>
      </c>
      <c r="W290" s="115">
        <f t="shared" si="311"/>
        <v>0</v>
      </c>
      <c r="X290" s="115">
        <v>0</v>
      </c>
      <c r="Y290" s="115"/>
      <c r="Z290" s="115"/>
      <c r="AA290" s="115"/>
      <c r="AB290" s="115"/>
      <c r="AC290" s="110">
        <f t="shared" si="317"/>
        <v>69041</v>
      </c>
      <c r="AD290" s="120">
        <v>53468</v>
      </c>
      <c r="AE290" s="121">
        <f t="shared" ref="AE290:AE294" si="320">AC290-AD290</f>
        <v>15573</v>
      </c>
      <c r="AF290" s="122">
        <f t="shared" si="289"/>
        <v>69</v>
      </c>
      <c r="AG290" s="123">
        <f t="shared" ref="AG290:AG294" si="321">ROUND(AD290/1000,1)</f>
        <v>53.5</v>
      </c>
      <c r="AH290" s="123">
        <f t="shared" ref="AH290:AH294" si="322">AF290-AG290</f>
        <v>15.5</v>
      </c>
      <c r="AI290" s="123">
        <v>70382</v>
      </c>
      <c r="AJ290" s="124">
        <f t="shared" ref="AJ290:AJ294" si="323">AI290-AC290</f>
        <v>1341</v>
      </c>
      <c r="AK290" s="108">
        <f t="shared" si="318"/>
        <v>55518</v>
      </c>
      <c r="AL290" s="108">
        <v>37110</v>
      </c>
      <c r="AM290" s="37">
        <f t="shared" si="294"/>
        <v>18408</v>
      </c>
      <c r="AQ290" s="108">
        <f t="shared" si="319"/>
        <v>0</v>
      </c>
      <c r="AR290" s="108">
        <v>0</v>
      </c>
      <c r="AS290" s="108">
        <f t="shared" si="295"/>
        <v>0</v>
      </c>
    </row>
    <row r="291" spans="1:45">
      <c r="A291" s="106"/>
      <c r="B291" s="31">
        <v>7502</v>
      </c>
      <c r="C291" s="113" t="s">
        <v>260</v>
      </c>
      <c r="D291" s="114">
        <v>320</v>
      </c>
      <c r="E291" s="115">
        <f t="shared" si="290"/>
        <v>102720</v>
      </c>
      <c r="F291" s="114">
        <v>0</v>
      </c>
      <c r="G291" s="115">
        <f t="shared" si="291"/>
        <v>0</v>
      </c>
      <c r="H291" s="114">
        <v>12</v>
      </c>
      <c r="I291" s="115">
        <f t="shared" si="292"/>
        <v>684</v>
      </c>
      <c r="J291" s="114">
        <v>1512</v>
      </c>
      <c r="K291" s="115">
        <f t="shared" si="293"/>
        <v>87696</v>
      </c>
      <c r="L291" s="114">
        <v>0</v>
      </c>
      <c r="M291" s="115">
        <f t="shared" si="310"/>
        <v>0</v>
      </c>
      <c r="N291" s="116">
        <v>60</v>
      </c>
      <c r="O291" s="115">
        <f t="shared" si="313"/>
        <v>474180</v>
      </c>
      <c r="P291" s="117">
        <v>60</v>
      </c>
      <c r="Q291" s="118">
        <f t="shared" si="314"/>
        <v>67500</v>
      </c>
      <c r="R291" s="116">
        <v>60</v>
      </c>
      <c r="S291" s="115">
        <f t="shared" si="315"/>
        <v>18120</v>
      </c>
      <c r="T291" s="119">
        <v>0</v>
      </c>
      <c r="U291" s="115">
        <f t="shared" si="316"/>
        <v>0</v>
      </c>
      <c r="V291" s="115">
        <v>0</v>
      </c>
      <c r="W291" s="115">
        <f t="shared" si="311"/>
        <v>0</v>
      </c>
      <c r="X291" s="115">
        <v>0</v>
      </c>
      <c r="Y291" s="115"/>
      <c r="Z291" s="115"/>
      <c r="AA291" s="115"/>
      <c r="AB291" s="115"/>
      <c r="AC291" s="110">
        <f t="shared" si="317"/>
        <v>750900</v>
      </c>
      <c r="AD291" s="120">
        <v>621433</v>
      </c>
      <c r="AE291" s="121">
        <f t="shared" si="320"/>
        <v>129467</v>
      </c>
      <c r="AF291" s="122">
        <f t="shared" si="289"/>
        <v>750.9</v>
      </c>
      <c r="AG291" s="123">
        <f t="shared" si="321"/>
        <v>621.4</v>
      </c>
      <c r="AH291" s="123">
        <f t="shared" si="322"/>
        <v>129.5</v>
      </c>
      <c r="AI291" s="123">
        <v>772740</v>
      </c>
      <c r="AJ291" s="124">
        <f t="shared" si="323"/>
        <v>21840</v>
      </c>
      <c r="AK291" s="108">
        <f t="shared" si="318"/>
        <v>191100</v>
      </c>
      <c r="AL291" s="108">
        <v>140848</v>
      </c>
      <c r="AM291" s="109">
        <f t="shared" si="294"/>
        <v>50252</v>
      </c>
      <c r="AQ291" s="108">
        <f t="shared" si="319"/>
        <v>474180</v>
      </c>
      <c r="AR291" s="108">
        <v>359460</v>
      </c>
      <c r="AS291" s="108">
        <f t="shared" si="295"/>
        <v>114720</v>
      </c>
    </row>
    <row r="292" spans="1:45">
      <c r="A292" s="106"/>
      <c r="B292" s="31">
        <v>7503</v>
      </c>
      <c r="C292" s="113" t="s">
        <v>261</v>
      </c>
      <c r="D292" s="114">
        <v>131</v>
      </c>
      <c r="E292" s="115">
        <f t="shared" si="290"/>
        <v>42051</v>
      </c>
      <c r="F292" s="114">
        <v>0</v>
      </c>
      <c r="G292" s="115">
        <f t="shared" si="291"/>
        <v>0</v>
      </c>
      <c r="H292" s="114">
        <v>0</v>
      </c>
      <c r="I292" s="115">
        <f t="shared" si="292"/>
        <v>0</v>
      </c>
      <c r="J292" s="114">
        <v>306</v>
      </c>
      <c r="K292" s="115">
        <f t="shared" si="293"/>
        <v>17748</v>
      </c>
      <c r="L292" s="114">
        <v>0</v>
      </c>
      <c r="M292" s="115">
        <f t="shared" si="310"/>
        <v>0</v>
      </c>
      <c r="N292" s="116">
        <v>0</v>
      </c>
      <c r="O292" s="115">
        <f t="shared" si="313"/>
        <v>0</v>
      </c>
      <c r="P292" s="117">
        <v>0</v>
      </c>
      <c r="Q292" s="118">
        <f t="shared" si="314"/>
        <v>0</v>
      </c>
      <c r="R292" s="116">
        <v>0</v>
      </c>
      <c r="S292" s="115">
        <f t="shared" si="315"/>
        <v>0</v>
      </c>
      <c r="T292" s="119">
        <v>1</v>
      </c>
      <c r="U292" s="115">
        <f t="shared" si="316"/>
        <v>13523</v>
      </c>
      <c r="V292" s="115">
        <v>0</v>
      </c>
      <c r="W292" s="115">
        <f t="shared" si="311"/>
        <v>0</v>
      </c>
      <c r="X292" s="115">
        <v>0</v>
      </c>
      <c r="Y292" s="115"/>
      <c r="Z292" s="115"/>
      <c r="AA292" s="115"/>
      <c r="AB292" s="115"/>
      <c r="AC292" s="110">
        <f t="shared" si="317"/>
        <v>73322</v>
      </c>
      <c r="AD292" s="120">
        <v>56483</v>
      </c>
      <c r="AE292" s="121">
        <f t="shared" si="320"/>
        <v>16839</v>
      </c>
      <c r="AF292" s="122">
        <f t="shared" si="289"/>
        <v>73.3</v>
      </c>
      <c r="AG292" s="123">
        <f t="shared" si="321"/>
        <v>56.5</v>
      </c>
      <c r="AH292" s="123">
        <f t="shared" si="322"/>
        <v>16.799999999999997</v>
      </c>
      <c r="AI292" s="123">
        <v>74663</v>
      </c>
      <c r="AJ292" s="124">
        <f t="shared" si="323"/>
        <v>1341</v>
      </c>
      <c r="AK292" s="108">
        <f t="shared" si="318"/>
        <v>59799</v>
      </c>
      <c r="AL292" s="108">
        <v>37854</v>
      </c>
      <c r="AM292" s="37">
        <f t="shared" si="294"/>
        <v>21945</v>
      </c>
      <c r="AQ292" s="108">
        <f t="shared" si="319"/>
        <v>0</v>
      </c>
      <c r="AR292" s="108">
        <v>0</v>
      </c>
      <c r="AS292" s="108">
        <f t="shared" si="295"/>
        <v>0</v>
      </c>
    </row>
    <row r="293" spans="1:45">
      <c r="A293" s="106"/>
      <c r="B293" s="31">
        <v>7504</v>
      </c>
      <c r="C293" s="113" t="s">
        <v>262</v>
      </c>
      <c r="D293" s="114">
        <v>616</v>
      </c>
      <c r="E293" s="115">
        <f t="shared" si="290"/>
        <v>197736</v>
      </c>
      <c r="F293" s="114">
        <v>0</v>
      </c>
      <c r="G293" s="115">
        <f t="shared" si="291"/>
        <v>0</v>
      </c>
      <c r="H293" s="114">
        <v>20</v>
      </c>
      <c r="I293" s="115">
        <f t="shared" si="292"/>
        <v>1140</v>
      </c>
      <c r="J293" s="114">
        <v>2286</v>
      </c>
      <c r="K293" s="115">
        <f t="shared" si="293"/>
        <v>132588</v>
      </c>
      <c r="L293" s="114">
        <v>35</v>
      </c>
      <c r="M293" s="115">
        <f t="shared" si="310"/>
        <v>97020</v>
      </c>
      <c r="N293" s="116">
        <v>0</v>
      </c>
      <c r="O293" s="115">
        <f t="shared" si="313"/>
        <v>0</v>
      </c>
      <c r="P293" s="117">
        <v>0</v>
      </c>
      <c r="Q293" s="118">
        <f t="shared" si="314"/>
        <v>0</v>
      </c>
      <c r="R293" s="116">
        <v>0</v>
      </c>
      <c r="S293" s="115">
        <f t="shared" si="315"/>
        <v>0</v>
      </c>
      <c r="T293" s="119">
        <v>2</v>
      </c>
      <c r="U293" s="115">
        <f t="shared" si="316"/>
        <v>27046</v>
      </c>
      <c r="V293" s="115">
        <v>0</v>
      </c>
      <c r="W293" s="115">
        <f t="shared" si="311"/>
        <v>0</v>
      </c>
      <c r="X293" s="115">
        <v>0</v>
      </c>
      <c r="Y293" s="115"/>
      <c r="Z293" s="115"/>
      <c r="AA293" s="115"/>
      <c r="AB293" s="115"/>
      <c r="AC293" s="110">
        <f t="shared" si="317"/>
        <v>455530</v>
      </c>
      <c r="AD293" s="120">
        <v>351718</v>
      </c>
      <c r="AE293" s="121">
        <f t="shared" si="320"/>
        <v>103812</v>
      </c>
      <c r="AF293" s="122">
        <f t="shared" si="289"/>
        <v>455.5</v>
      </c>
      <c r="AG293" s="123">
        <f t="shared" si="321"/>
        <v>351.7</v>
      </c>
      <c r="AH293" s="123">
        <f t="shared" si="322"/>
        <v>103.80000000000001</v>
      </c>
      <c r="AI293" s="123">
        <v>458212</v>
      </c>
      <c r="AJ293" s="124">
        <f t="shared" si="323"/>
        <v>2682</v>
      </c>
      <c r="AK293" s="108">
        <f t="shared" si="318"/>
        <v>331464</v>
      </c>
      <c r="AL293" s="108">
        <v>227078</v>
      </c>
      <c r="AM293" s="37">
        <f t="shared" si="294"/>
        <v>104386</v>
      </c>
      <c r="AQ293" s="108">
        <f t="shared" si="319"/>
        <v>0</v>
      </c>
      <c r="AR293" s="108">
        <v>0</v>
      </c>
      <c r="AS293" s="108">
        <f t="shared" si="295"/>
        <v>0</v>
      </c>
    </row>
    <row r="294" spans="1:45">
      <c r="A294" s="125"/>
      <c r="B294" s="31">
        <v>7505</v>
      </c>
      <c r="C294" s="113" t="s">
        <v>263</v>
      </c>
      <c r="D294" s="114">
        <v>1670</v>
      </c>
      <c r="E294" s="115">
        <f t="shared" si="290"/>
        <v>536070</v>
      </c>
      <c r="F294" s="114">
        <v>0</v>
      </c>
      <c r="G294" s="115">
        <f t="shared" si="291"/>
        <v>0</v>
      </c>
      <c r="H294" s="114">
        <v>39</v>
      </c>
      <c r="I294" s="115">
        <f t="shared" si="292"/>
        <v>2223</v>
      </c>
      <c r="J294" s="114">
        <v>5625</v>
      </c>
      <c r="K294" s="115">
        <f t="shared" si="293"/>
        <v>326250</v>
      </c>
      <c r="L294" s="114">
        <v>22</v>
      </c>
      <c r="M294" s="115">
        <f t="shared" si="310"/>
        <v>60984</v>
      </c>
      <c r="N294" s="116">
        <v>260</v>
      </c>
      <c r="O294" s="115">
        <f t="shared" si="313"/>
        <v>2054780</v>
      </c>
      <c r="P294" s="117">
        <v>260</v>
      </c>
      <c r="Q294" s="118">
        <f t="shared" si="314"/>
        <v>292500</v>
      </c>
      <c r="R294" s="116">
        <v>212</v>
      </c>
      <c r="S294" s="115">
        <f t="shared" si="315"/>
        <v>64024</v>
      </c>
      <c r="T294" s="119">
        <v>1</v>
      </c>
      <c r="U294" s="115">
        <f t="shared" si="316"/>
        <v>13523</v>
      </c>
      <c r="V294" s="115">
        <v>7</v>
      </c>
      <c r="W294" s="115">
        <f t="shared" si="311"/>
        <v>130627</v>
      </c>
      <c r="X294" s="115">
        <v>10000</v>
      </c>
      <c r="Y294" s="115"/>
      <c r="Z294" s="115"/>
      <c r="AA294" s="115"/>
      <c r="AB294" s="115"/>
      <c r="AC294" s="110">
        <f t="shared" si="317"/>
        <v>3490981</v>
      </c>
      <c r="AD294" s="120">
        <v>2867610</v>
      </c>
      <c r="AE294" s="121">
        <f t="shared" si="320"/>
        <v>623371</v>
      </c>
      <c r="AF294" s="122">
        <f t="shared" si="289"/>
        <v>3491</v>
      </c>
      <c r="AG294" s="123">
        <f t="shared" si="321"/>
        <v>2867.6</v>
      </c>
      <c r="AH294" s="123">
        <f t="shared" si="322"/>
        <v>623.40000000000009</v>
      </c>
      <c r="AI294" s="123">
        <v>3596581</v>
      </c>
      <c r="AJ294" s="124">
        <f t="shared" si="323"/>
        <v>105600</v>
      </c>
      <c r="AK294" s="108">
        <f t="shared" si="318"/>
        <v>864543</v>
      </c>
      <c r="AL294" s="108">
        <v>580054</v>
      </c>
      <c r="AM294" s="37">
        <f t="shared" si="294"/>
        <v>284489</v>
      </c>
      <c r="AQ294" s="108">
        <f t="shared" si="319"/>
        <v>2054780</v>
      </c>
      <c r="AR294" s="108">
        <v>1557660</v>
      </c>
      <c r="AS294" s="108">
        <f t="shared" si="295"/>
        <v>497120</v>
      </c>
    </row>
    <row r="295" spans="1:45">
      <c r="A295" s="125">
        <f>SUM(A290:A294)</f>
        <v>0</v>
      </c>
      <c r="B295" s="31">
        <v>7598</v>
      </c>
      <c r="C295" s="113"/>
      <c r="D295" s="126">
        <f t="shared" ref="D295:AC295" si="324">SUM(D290:D294)</f>
        <v>2855</v>
      </c>
      <c r="E295" s="126">
        <f t="shared" si="324"/>
        <v>916455</v>
      </c>
      <c r="F295" s="126">
        <f t="shared" si="324"/>
        <v>0</v>
      </c>
      <c r="G295" s="126">
        <f t="shared" si="324"/>
        <v>0</v>
      </c>
      <c r="H295" s="126">
        <f t="shared" si="324"/>
        <v>71</v>
      </c>
      <c r="I295" s="126">
        <f t="shared" si="324"/>
        <v>4047</v>
      </c>
      <c r="J295" s="126">
        <f t="shared" si="324"/>
        <v>10009</v>
      </c>
      <c r="K295" s="126">
        <f t="shared" si="324"/>
        <v>581922</v>
      </c>
      <c r="L295" s="126">
        <f t="shared" si="324"/>
        <v>57</v>
      </c>
      <c r="M295" s="126">
        <f t="shared" si="324"/>
        <v>158004</v>
      </c>
      <c r="N295" s="126">
        <f t="shared" si="324"/>
        <v>320</v>
      </c>
      <c r="O295" s="126">
        <f t="shared" si="324"/>
        <v>2528960</v>
      </c>
      <c r="P295" s="127">
        <f t="shared" si="324"/>
        <v>320</v>
      </c>
      <c r="Q295" s="127">
        <f>Q289+Q290+Q291+Q292+Q293+Q294</f>
        <v>360000</v>
      </c>
      <c r="R295" s="126">
        <f t="shared" si="324"/>
        <v>272</v>
      </c>
      <c r="S295" s="126">
        <f t="shared" si="324"/>
        <v>82144</v>
      </c>
      <c r="T295" s="126">
        <f t="shared" si="324"/>
        <v>5</v>
      </c>
      <c r="U295" s="126">
        <f t="shared" si="324"/>
        <v>67615</v>
      </c>
      <c r="V295" s="126">
        <f t="shared" si="324"/>
        <v>7</v>
      </c>
      <c r="W295" s="126">
        <f t="shared" si="324"/>
        <v>130627</v>
      </c>
      <c r="X295" s="126">
        <f t="shared" si="324"/>
        <v>10000</v>
      </c>
      <c r="Y295" s="126">
        <f t="shared" si="324"/>
        <v>0</v>
      </c>
      <c r="Z295" s="126">
        <f t="shared" si="324"/>
        <v>0</v>
      </c>
      <c r="AA295" s="126">
        <f t="shared" si="324"/>
        <v>0</v>
      </c>
      <c r="AB295" s="126">
        <f t="shared" si="324"/>
        <v>0</v>
      </c>
      <c r="AC295" s="126">
        <f t="shared" si="324"/>
        <v>4839774</v>
      </c>
      <c r="AD295" s="126">
        <f>AD290+AD291+AD292+AD293+AD294</f>
        <v>3950712</v>
      </c>
      <c r="AE295" s="128">
        <f>AE290+AE291+AE292+AE293+AE294</f>
        <v>889062</v>
      </c>
      <c r="AF295" s="129">
        <f t="shared" si="289"/>
        <v>4839.8</v>
      </c>
      <c r="AG295" s="130">
        <f>AG290+AG291+AG292+AG293+AG294</f>
        <v>3950.7</v>
      </c>
      <c r="AH295" s="130">
        <f>AH290+AH291+AH292+AH293+AH294</f>
        <v>889.00000000000011</v>
      </c>
      <c r="AI295" s="131">
        <f>SUM(AI290:AI294)</f>
        <v>4972578</v>
      </c>
      <c r="AJ295" s="132">
        <f>SUM(AJ290:AJ294)</f>
        <v>132804</v>
      </c>
      <c r="AK295" s="126">
        <f>SUM(AK290:AK294)</f>
        <v>1502424</v>
      </c>
      <c r="AL295" s="126">
        <f>SUM(AL290:AL294)</f>
        <v>1022944</v>
      </c>
      <c r="AM295" s="128">
        <f>SUM(AM290:AM294)</f>
        <v>479480</v>
      </c>
      <c r="AQ295" s="126">
        <f>SUM(AQ290:AQ294)</f>
        <v>2528960</v>
      </c>
      <c r="AR295" s="126">
        <f>SUM(AR290:AR294)</f>
        <v>1917120</v>
      </c>
      <c r="AS295" s="126">
        <f>SUM(AS290:AS294)</f>
        <v>611840</v>
      </c>
    </row>
    <row r="296" spans="1:45">
      <c r="A296" s="106"/>
      <c r="B296" s="31">
        <v>7599</v>
      </c>
      <c r="C296" s="113" t="s">
        <v>264</v>
      </c>
      <c r="D296" s="114">
        <v>0</v>
      </c>
      <c r="E296" s="115">
        <f t="shared" si="290"/>
        <v>0</v>
      </c>
      <c r="F296" s="114">
        <v>0</v>
      </c>
      <c r="G296" s="115">
        <f t="shared" si="291"/>
        <v>0</v>
      </c>
      <c r="H296" s="133">
        <v>0</v>
      </c>
      <c r="I296" s="115">
        <f t="shared" si="292"/>
        <v>0</v>
      </c>
      <c r="J296" s="114">
        <v>0</v>
      </c>
      <c r="K296" s="115">
        <f t="shared" si="293"/>
        <v>0</v>
      </c>
      <c r="L296" s="114">
        <v>0</v>
      </c>
      <c r="M296" s="115">
        <f t="shared" si="310"/>
        <v>0</v>
      </c>
      <c r="N296" s="116">
        <v>0</v>
      </c>
      <c r="O296" s="115">
        <f t="shared" ref="O296:O307" si="325">ROUND(N296*O$7,0)</f>
        <v>0</v>
      </c>
      <c r="P296" s="117">
        <v>0</v>
      </c>
      <c r="Q296" s="118">
        <f t="shared" ref="Q296:Q307" si="326">ROUND(P296*Q$7,0)</f>
        <v>0</v>
      </c>
      <c r="R296" s="116"/>
      <c r="S296" s="115">
        <f t="shared" ref="S296:S307" si="327">ROUND(R296*S$7,0)</f>
        <v>0</v>
      </c>
      <c r="T296" s="119">
        <v>0</v>
      </c>
      <c r="U296" s="115">
        <f t="shared" ref="U296:U307" si="328">ROUND(T296*U$7,0)</f>
        <v>0</v>
      </c>
      <c r="V296" s="115">
        <v>0</v>
      </c>
      <c r="W296" s="115">
        <f t="shared" si="311"/>
        <v>0</v>
      </c>
      <c r="X296" s="115">
        <v>0</v>
      </c>
      <c r="Y296" s="115"/>
      <c r="Z296" s="115"/>
      <c r="AA296" s="115"/>
      <c r="AB296" s="115"/>
      <c r="AC296" s="110">
        <f t="shared" ref="AC296:AC307" si="329">+E296+G296+I296+K296+M296+W296+X296+O296+S296+U296+Z296+AB296+Q296</f>
        <v>0</v>
      </c>
      <c r="AD296" s="120"/>
      <c r="AE296" s="121"/>
      <c r="AF296" s="122">
        <f t="shared" si="289"/>
        <v>0</v>
      </c>
      <c r="AG296" s="123"/>
      <c r="AH296" s="123">
        <f t="shared" si="303"/>
        <v>0</v>
      </c>
      <c r="AI296" s="123">
        <v>0</v>
      </c>
      <c r="AJ296" s="124">
        <v>0</v>
      </c>
      <c r="AK296" s="108">
        <f t="shared" ref="AK296:AK307" si="330">+E296+G296+I296+K296</f>
        <v>0</v>
      </c>
      <c r="AL296" s="108">
        <v>0</v>
      </c>
      <c r="AM296" s="37">
        <f t="shared" si="294"/>
        <v>0</v>
      </c>
      <c r="AQ296" s="108">
        <f t="shared" ref="AQ296:AQ307" si="331">+O296</f>
        <v>0</v>
      </c>
      <c r="AR296" s="108">
        <v>0</v>
      </c>
      <c r="AS296" s="108">
        <f t="shared" si="295"/>
        <v>0</v>
      </c>
    </row>
    <row r="297" spans="1:45">
      <c r="A297" s="106"/>
      <c r="B297" s="31">
        <v>7601</v>
      </c>
      <c r="C297" s="113" t="s">
        <v>265</v>
      </c>
      <c r="D297" s="114">
        <v>1205</v>
      </c>
      <c r="E297" s="115">
        <f t="shared" si="290"/>
        <v>386805</v>
      </c>
      <c r="F297" s="114">
        <v>0</v>
      </c>
      <c r="G297" s="115">
        <f t="shared" si="291"/>
        <v>0</v>
      </c>
      <c r="H297" s="114">
        <v>65</v>
      </c>
      <c r="I297" s="115">
        <f t="shared" si="292"/>
        <v>3705</v>
      </c>
      <c r="J297" s="114">
        <v>4079</v>
      </c>
      <c r="K297" s="115">
        <f t="shared" si="293"/>
        <v>236582</v>
      </c>
      <c r="L297" s="114">
        <v>178</v>
      </c>
      <c r="M297" s="115">
        <f t="shared" si="310"/>
        <v>493416</v>
      </c>
      <c r="N297" s="116">
        <v>0</v>
      </c>
      <c r="O297" s="115">
        <f t="shared" si="325"/>
        <v>0</v>
      </c>
      <c r="P297" s="117">
        <v>0</v>
      </c>
      <c r="Q297" s="118">
        <f t="shared" si="326"/>
        <v>0</v>
      </c>
      <c r="R297" s="116">
        <v>120</v>
      </c>
      <c r="S297" s="115">
        <f t="shared" si="327"/>
        <v>36240</v>
      </c>
      <c r="T297" s="119">
        <v>3</v>
      </c>
      <c r="U297" s="115">
        <f t="shared" si="328"/>
        <v>40569</v>
      </c>
      <c r="V297" s="115">
        <v>0</v>
      </c>
      <c r="W297" s="115">
        <f t="shared" si="311"/>
        <v>0</v>
      </c>
      <c r="X297" s="115">
        <v>0</v>
      </c>
      <c r="Y297" s="115"/>
      <c r="Z297" s="115"/>
      <c r="AA297" s="115"/>
      <c r="AB297" s="115"/>
      <c r="AC297" s="110">
        <f t="shared" si="329"/>
        <v>1197317</v>
      </c>
      <c r="AD297" s="120">
        <v>875258</v>
      </c>
      <c r="AE297" s="121">
        <f t="shared" ref="AE297:AE307" si="332">AC297-AD297</f>
        <v>322059</v>
      </c>
      <c r="AF297" s="122">
        <f t="shared" si="289"/>
        <v>1197.3</v>
      </c>
      <c r="AG297" s="123">
        <f t="shared" ref="AG297:AG307" si="333">ROUND(AD297/1000,1)</f>
        <v>875.3</v>
      </c>
      <c r="AH297" s="123">
        <f t="shared" ref="AH297:AH307" si="334">AF297-AG297</f>
        <v>322</v>
      </c>
      <c r="AI297" s="123">
        <v>1209785</v>
      </c>
      <c r="AJ297" s="124">
        <f t="shared" ref="AJ297:AJ307" si="335">AI297-AC297</f>
        <v>12468</v>
      </c>
      <c r="AK297" s="108">
        <f t="shared" si="330"/>
        <v>627092</v>
      </c>
      <c r="AL297" s="108">
        <v>422246</v>
      </c>
      <c r="AM297" s="37">
        <f t="shared" si="294"/>
        <v>204846</v>
      </c>
      <c r="AQ297" s="108">
        <f t="shared" si="331"/>
        <v>0</v>
      </c>
      <c r="AR297" s="108">
        <v>0</v>
      </c>
      <c r="AS297" s="108">
        <f t="shared" si="295"/>
        <v>0</v>
      </c>
    </row>
    <row r="298" spans="1:45">
      <c r="A298" s="106"/>
      <c r="B298" s="31">
        <v>7602</v>
      </c>
      <c r="C298" s="113" t="s">
        <v>266</v>
      </c>
      <c r="D298" s="114">
        <v>116</v>
      </c>
      <c r="E298" s="115">
        <f t="shared" si="290"/>
        <v>37236</v>
      </c>
      <c r="F298" s="114">
        <v>0</v>
      </c>
      <c r="G298" s="115">
        <f t="shared" si="291"/>
        <v>0</v>
      </c>
      <c r="H298" s="114">
        <v>11</v>
      </c>
      <c r="I298" s="115">
        <f t="shared" si="292"/>
        <v>627</v>
      </c>
      <c r="J298" s="114">
        <v>395</v>
      </c>
      <c r="K298" s="115">
        <f t="shared" si="293"/>
        <v>22910</v>
      </c>
      <c r="L298" s="114">
        <v>10</v>
      </c>
      <c r="M298" s="115">
        <f t="shared" si="310"/>
        <v>27720</v>
      </c>
      <c r="N298" s="116">
        <v>0</v>
      </c>
      <c r="O298" s="115">
        <f t="shared" si="325"/>
        <v>0</v>
      </c>
      <c r="P298" s="117">
        <v>0</v>
      </c>
      <c r="Q298" s="118">
        <f t="shared" si="326"/>
        <v>0</v>
      </c>
      <c r="R298" s="116">
        <v>30</v>
      </c>
      <c r="S298" s="115">
        <f t="shared" si="327"/>
        <v>9060</v>
      </c>
      <c r="T298" s="119">
        <v>1</v>
      </c>
      <c r="U298" s="115">
        <f t="shared" si="328"/>
        <v>13523</v>
      </c>
      <c r="V298" s="115">
        <v>0</v>
      </c>
      <c r="W298" s="115">
        <f t="shared" si="311"/>
        <v>0</v>
      </c>
      <c r="X298" s="115">
        <v>0</v>
      </c>
      <c r="Y298" s="115"/>
      <c r="Z298" s="115"/>
      <c r="AA298" s="115"/>
      <c r="AB298" s="115"/>
      <c r="AC298" s="110">
        <f t="shared" si="329"/>
        <v>111076</v>
      </c>
      <c r="AD298" s="120">
        <v>86988</v>
      </c>
      <c r="AE298" s="121">
        <f t="shared" si="332"/>
        <v>24088</v>
      </c>
      <c r="AF298" s="122">
        <f t="shared" si="289"/>
        <v>111.1</v>
      </c>
      <c r="AG298" s="123">
        <f t="shared" si="333"/>
        <v>87</v>
      </c>
      <c r="AH298" s="123">
        <f t="shared" si="334"/>
        <v>24.099999999999994</v>
      </c>
      <c r="AI298" s="123">
        <v>119907</v>
      </c>
      <c r="AJ298" s="124">
        <f t="shared" si="335"/>
        <v>8831</v>
      </c>
      <c r="AK298" s="108">
        <f t="shared" si="330"/>
        <v>60773</v>
      </c>
      <c r="AL298" s="108">
        <v>42160</v>
      </c>
      <c r="AM298" s="37">
        <f t="shared" si="294"/>
        <v>18613</v>
      </c>
      <c r="AQ298" s="108">
        <f t="shared" si="331"/>
        <v>0</v>
      </c>
      <c r="AR298" s="108">
        <v>0</v>
      </c>
      <c r="AS298" s="108">
        <f t="shared" si="295"/>
        <v>0</v>
      </c>
    </row>
    <row r="299" spans="1:45">
      <c r="A299" s="106"/>
      <c r="B299" s="31">
        <v>7603</v>
      </c>
      <c r="C299" s="113" t="s">
        <v>267</v>
      </c>
      <c r="D299" s="114">
        <v>271</v>
      </c>
      <c r="E299" s="115">
        <f t="shared" si="290"/>
        <v>86991</v>
      </c>
      <c r="F299" s="114">
        <v>0</v>
      </c>
      <c r="G299" s="115">
        <f t="shared" si="291"/>
        <v>0</v>
      </c>
      <c r="H299" s="114">
        <v>34</v>
      </c>
      <c r="I299" s="115">
        <f t="shared" si="292"/>
        <v>1938</v>
      </c>
      <c r="J299" s="114">
        <v>885</v>
      </c>
      <c r="K299" s="115">
        <f t="shared" si="293"/>
        <v>51330</v>
      </c>
      <c r="L299" s="114">
        <v>0</v>
      </c>
      <c r="M299" s="115">
        <f t="shared" si="310"/>
        <v>0</v>
      </c>
      <c r="N299" s="116">
        <v>60</v>
      </c>
      <c r="O299" s="115">
        <f t="shared" si="325"/>
        <v>474180</v>
      </c>
      <c r="P299" s="117">
        <v>60</v>
      </c>
      <c r="Q299" s="118">
        <f t="shared" si="326"/>
        <v>67500</v>
      </c>
      <c r="R299" s="116">
        <v>50</v>
      </c>
      <c r="S299" s="115">
        <f t="shared" si="327"/>
        <v>15100</v>
      </c>
      <c r="T299" s="119">
        <v>0</v>
      </c>
      <c r="U299" s="115">
        <f t="shared" si="328"/>
        <v>0</v>
      </c>
      <c r="V299" s="115">
        <v>0</v>
      </c>
      <c r="W299" s="115">
        <f t="shared" si="311"/>
        <v>0</v>
      </c>
      <c r="X299" s="115">
        <v>0</v>
      </c>
      <c r="Y299" s="115"/>
      <c r="Z299" s="115"/>
      <c r="AA299" s="115"/>
      <c r="AB299" s="115"/>
      <c r="AC299" s="110">
        <f t="shared" si="329"/>
        <v>697039</v>
      </c>
      <c r="AD299" s="120">
        <v>570909</v>
      </c>
      <c r="AE299" s="121">
        <f t="shared" si="332"/>
        <v>126130</v>
      </c>
      <c r="AF299" s="122">
        <f t="shared" si="289"/>
        <v>697</v>
      </c>
      <c r="AG299" s="123">
        <f t="shared" si="333"/>
        <v>570.9</v>
      </c>
      <c r="AH299" s="123">
        <f t="shared" si="334"/>
        <v>126.10000000000002</v>
      </c>
      <c r="AI299" s="123">
        <v>720244</v>
      </c>
      <c r="AJ299" s="124">
        <f t="shared" si="335"/>
        <v>23205</v>
      </c>
      <c r="AK299" s="108">
        <f t="shared" si="330"/>
        <v>140259</v>
      </c>
      <c r="AL299" s="108">
        <v>89938</v>
      </c>
      <c r="AM299" s="37">
        <f t="shared" si="294"/>
        <v>50321</v>
      </c>
      <c r="AQ299" s="108">
        <f t="shared" si="331"/>
        <v>474180</v>
      </c>
      <c r="AR299" s="108">
        <v>359460</v>
      </c>
      <c r="AS299" s="108">
        <f t="shared" si="295"/>
        <v>114720</v>
      </c>
    </row>
    <row r="300" spans="1:45">
      <c r="A300" s="106"/>
      <c r="B300" s="31">
        <v>7604</v>
      </c>
      <c r="C300" s="113" t="s">
        <v>268</v>
      </c>
      <c r="D300" s="114">
        <v>39</v>
      </c>
      <c r="E300" s="115">
        <f t="shared" si="290"/>
        <v>24336</v>
      </c>
      <c r="F300" s="114">
        <v>0</v>
      </c>
      <c r="G300" s="115">
        <f t="shared" si="291"/>
        <v>0</v>
      </c>
      <c r="H300" s="114">
        <v>0</v>
      </c>
      <c r="I300" s="115">
        <f t="shared" si="292"/>
        <v>0</v>
      </c>
      <c r="J300" s="114">
        <v>152</v>
      </c>
      <c r="K300" s="115">
        <f t="shared" si="293"/>
        <v>9576</v>
      </c>
      <c r="L300" s="114">
        <v>0</v>
      </c>
      <c r="M300" s="115">
        <f t="shared" si="310"/>
        <v>0</v>
      </c>
      <c r="N300" s="116">
        <v>0</v>
      </c>
      <c r="O300" s="115">
        <f t="shared" si="325"/>
        <v>0</v>
      </c>
      <c r="P300" s="117">
        <v>0</v>
      </c>
      <c r="Q300" s="118">
        <f t="shared" si="326"/>
        <v>0</v>
      </c>
      <c r="R300" s="116">
        <v>0</v>
      </c>
      <c r="S300" s="115">
        <f t="shared" si="327"/>
        <v>0</v>
      </c>
      <c r="T300" s="119">
        <v>0</v>
      </c>
      <c r="U300" s="115">
        <f t="shared" si="328"/>
        <v>0</v>
      </c>
      <c r="V300" s="115">
        <v>0</v>
      </c>
      <c r="W300" s="115">
        <f t="shared" si="311"/>
        <v>0</v>
      </c>
      <c r="X300" s="115">
        <v>0</v>
      </c>
      <c r="Y300" s="115"/>
      <c r="Z300" s="115"/>
      <c r="AA300" s="115"/>
      <c r="AB300" s="115"/>
      <c r="AC300" s="110">
        <f t="shared" si="329"/>
        <v>33912</v>
      </c>
      <c r="AD300" s="120">
        <v>23830</v>
      </c>
      <c r="AE300" s="121">
        <f t="shared" si="332"/>
        <v>10082</v>
      </c>
      <c r="AF300" s="122">
        <f t="shared" si="289"/>
        <v>33.9</v>
      </c>
      <c r="AG300" s="123">
        <f t="shared" si="333"/>
        <v>23.8</v>
      </c>
      <c r="AH300" s="123">
        <f t="shared" si="334"/>
        <v>10.099999999999998</v>
      </c>
      <c r="AI300" s="123">
        <v>33912</v>
      </c>
      <c r="AJ300" s="124">
        <f t="shared" si="335"/>
        <v>0</v>
      </c>
      <c r="AK300" s="108">
        <f t="shared" si="330"/>
        <v>33912</v>
      </c>
      <c r="AL300" s="108">
        <v>19733</v>
      </c>
      <c r="AM300" s="37">
        <f t="shared" si="294"/>
        <v>14179</v>
      </c>
      <c r="AQ300" s="108">
        <f t="shared" si="331"/>
        <v>0</v>
      </c>
      <c r="AR300" s="108">
        <v>0</v>
      </c>
      <c r="AS300" s="108">
        <f t="shared" si="295"/>
        <v>0</v>
      </c>
    </row>
    <row r="301" spans="1:45">
      <c r="A301" s="106"/>
      <c r="B301" s="31">
        <v>7605</v>
      </c>
      <c r="C301" s="113" t="s">
        <v>377</v>
      </c>
      <c r="D301" s="114">
        <v>108</v>
      </c>
      <c r="E301" s="115">
        <f t="shared" si="290"/>
        <v>34668</v>
      </c>
      <c r="F301" s="114">
        <v>0</v>
      </c>
      <c r="G301" s="115">
        <f t="shared" si="291"/>
        <v>0</v>
      </c>
      <c r="H301" s="114">
        <v>0</v>
      </c>
      <c r="I301" s="115">
        <f t="shared" si="292"/>
        <v>0</v>
      </c>
      <c r="J301" s="114">
        <v>367</v>
      </c>
      <c r="K301" s="115">
        <f t="shared" si="293"/>
        <v>21286</v>
      </c>
      <c r="L301" s="114">
        <v>0</v>
      </c>
      <c r="M301" s="115">
        <f t="shared" si="310"/>
        <v>0</v>
      </c>
      <c r="N301" s="116">
        <v>0</v>
      </c>
      <c r="O301" s="115">
        <f t="shared" si="325"/>
        <v>0</v>
      </c>
      <c r="P301" s="117">
        <v>0</v>
      </c>
      <c r="Q301" s="118">
        <f t="shared" si="326"/>
        <v>0</v>
      </c>
      <c r="R301" s="116">
        <v>0</v>
      </c>
      <c r="S301" s="115">
        <f t="shared" si="327"/>
        <v>0</v>
      </c>
      <c r="T301" s="119">
        <v>0</v>
      </c>
      <c r="U301" s="115">
        <f t="shared" si="328"/>
        <v>0</v>
      </c>
      <c r="V301" s="115">
        <v>0</v>
      </c>
      <c r="W301" s="115">
        <f t="shared" si="311"/>
        <v>0</v>
      </c>
      <c r="X301" s="115">
        <v>0</v>
      </c>
      <c r="Y301" s="115"/>
      <c r="Z301" s="115"/>
      <c r="AA301" s="115"/>
      <c r="AB301" s="115"/>
      <c r="AC301" s="110">
        <f t="shared" si="329"/>
        <v>55954</v>
      </c>
      <c r="AD301" s="120">
        <v>41898</v>
      </c>
      <c r="AE301" s="121">
        <f t="shared" si="332"/>
        <v>14056</v>
      </c>
      <c r="AF301" s="122">
        <f t="shared" si="289"/>
        <v>56</v>
      </c>
      <c r="AG301" s="123">
        <f t="shared" si="333"/>
        <v>41.9</v>
      </c>
      <c r="AH301" s="123">
        <f t="shared" si="334"/>
        <v>14.100000000000001</v>
      </c>
      <c r="AI301" s="123">
        <v>55954</v>
      </c>
      <c r="AJ301" s="124">
        <f t="shared" si="335"/>
        <v>0</v>
      </c>
      <c r="AK301" s="108">
        <f t="shared" si="330"/>
        <v>55954</v>
      </c>
      <c r="AL301" s="108">
        <v>38100</v>
      </c>
      <c r="AM301" s="37">
        <f t="shared" si="294"/>
        <v>17854</v>
      </c>
      <c r="AQ301" s="108">
        <f t="shared" si="331"/>
        <v>0</v>
      </c>
      <c r="AR301" s="108">
        <v>0</v>
      </c>
      <c r="AS301" s="108">
        <f t="shared" si="295"/>
        <v>0</v>
      </c>
    </row>
    <row r="302" spans="1:45">
      <c r="A302" s="106"/>
      <c r="B302" s="31">
        <v>7606</v>
      </c>
      <c r="C302" s="113" t="s">
        <v>270</v>
      </c>
      <c r="D302" s="114">
        <v>694</v>
      </c>
      <c r="E302" s="115">
        <f t="shared" si="290"/>
        <v>222774</v>
      </c>
      <c r="F302" s="114">
        <v>38</v>
      </c>
      <c r="G302" s="115">
        <f t="shared" si="291"/>
        <v>12616</v>
      </c>
      <c r="H302" s="114">
        <v>0</v>
      </c>
      <c r="I302" s="115">
        <f t="shared" si="292"/>
        <v>0</v>
      </c>
      <c r="J302" s="114">
        <v>2146</v>
      </c>
      <c r="K302" s="115">
        <f t="shared" si="293"/>
        <v>124468</v>
      </c>
      <c r="L302" s="114">
        <v>0</v>
      </c>
      <c r="M302" s="115">
        <f t="shared" si="310"/>
        <v>0</v>
      </c>
      <c r="N302" s="116">
        <v>90</v>
      </c>
      <c r="O302" s="115">
        <f t="shared" si="325"/>
        <v>711270</v>
      </c>
      <c r="P302" s="117">
        <v>90</v>
      </c>
      <c r="Q302" s="118">
        <f t="shared" si="326"/>
        <v>101250</v>
      </c>
      <c r="R302" s="116">
        <v>160</v>
      </c>
      <c r="S302" s="115">
        <f t="shared" si="327"/>
        <v>48320</v>
      </c>
      <c r="T302" s="119">
        <v>2</v>
      </c>
      <c r="U302" s="115">
        <f t="shared" si="328"/>
        <v>27046</v>
      </c>
      <c r="V302" s="115">
        <v>0</v>
      </c>
      <c r="W302" s="115">
        <f t="shared" si="311"/>
        <v>0</v>
      </c>
      <c r="X302" s="115">
        <v>0</v>
      </c>
      <c r="Y302" s="115"/>
      <c r="Z302" s="115"/>
      <c r="AA302" s="115"/>
      <c r="AB302" s="115"/>
      <c r="AC302" s="110">
        <f t="shared" si="329"/>
        <v>1247744</v>
      </c>
      <c r="AD302" s="120">
        <v>1007195</v>
      </c>
      <c r="AE302" s="121">
        <f t="shared" si="332"/>
        <v>240549</v>
      </c>
      <c r="AF302" s="122">
        <f t="shared" si="289"/>
        <v>1247.7</v>
      </c>
      <c r="AG302" s="123">
        <f t="shared" si="333"/>
        <v>1007.2</v>
      </c>
      <c r="AH302" s="123">
        <f t="shared" si="334"/>
        <v>240.5</v>
      </c>
      <c r="AI302" s="123">
        <v>1285216</v>
      </c>
      <c r="AJ302" s="124">
        <f t="shared" si="335"/>
        <v>37472</v>
      </c>
      <c r="AK302" s="108">
        <f t="shared" si="330"/>
        <v>359858</v>
      </c>
      <c r="AL302" s="108">
        <v>234410</v>
      </c>
      <c r="AM302" s="37">
        <f t="shared" si="294"/>
        <v>125448</v>
      </c>
      <c r="AQ302" s="108">
        <f t="shared" si="331"/>
        <v>711270</v>
      </c>
      <c r="AR302" s="108">
        <v>503244</v>
      </c>
      <c r="AS302" s="108">
        <f t="shared" si="295"/>
        <v>208026</v>
      </c>
    </row>
    <row r="303" spans="1:45">
      <c r="A303" s="106"/>
      <c r="B303" s="31">
        <v>7607</v>
      </c>
      <c r="C303" s="113" t="s">
        <v>271</v>
      </c>
      <c r="D303" s="114">
        <v>207</v>
      </c>
      <c r="E303" s="115">
        <f t="shared" si="290"/>
        <v>66447</v>
      </c>
      <c r="F303" s="114">
        <v>0</v>
      </c>
      <c r="G303" s="115">
        <f t="shared" si="291"/>
        <v>0</v>
      </c>
      <c r="H303" s="114">
        <v>91</v>
      </c>
      <c r="I303" s="115">
        <f t="shared" si="292"/>
        <v>5187</v>
      </c>
      <c r="J303" s="114">
        <v>728</v>
      </c>
      <c r="K303" s="115">
        <f t="shared" si="293"/>
        <v>42224</v>
      </c>
      <c r="L303" s="114">
        <v>0</v>
      </c>
      <c r="M303" s="115">
        <f t="shared" si="310"/>
        <v>0</v>
      </c>
      <c r="N303" s="116">
        <v>30</v>
      </c>
      <c r="O303" s="115">
        <f t="shared" si="325"/>
        <v>237090</v>
      </c>
      <c r="P303" s="117">
        <v>30</v>
      </c>
      <c r="Q303" s="118">
        <f t="shared" si="326"/>
        <v>33750</v>
      </c>
      <c r="R303" s="116">
        <v>35</v>
      </c>
      <c r="S303" s="115">
        <f t="shared" si="327"/>
        <v>10570</v>
      </c>
      <c r="T303" s="119">
        <v>0</v>
      </c>
      <c r="U303" s="115">
        <f t="shared" si="328"/>
        <v>0</v>
      </c>
      <c r="V303" s="115">
        <v>0</v>
      </c>
      <c r="W303" s="115">
        <f t="shared" si="311"/>
        <v>0</v>
      </c>
      <c r="X303" s="115">
        <v>0</v>
      </c>
      <c r="Y303" s="115"/>
      <c r="Z303" s="115"/>
      <c r="AA303" s="115"/>
      <c r="AB303" s="115"/>
      <c r="AC303" s="110">
        <f t="shared" si="329"/>
        <v>395268</v>
      </c>
      <c r="AD303" s="120">
        <v>320705</v>
      </c>
      <c r="AE303" s="121">
        <f t="shared" si="332"/>
        <v>74563</v>
      </c>
      <c r="AF303" s="122">
        <f t="shared" si="289"/>
        <v>395.3</v>
      </c>
      <c r="AG303" s="123">
        <f t="shared" si="333"/>
        <v>320.7</v>
      </c>
      <c r="AH303" s="123">
        <f t="shared" si="334"/>
        <v>74.600000000000023</v>
      </c>
      <c r="AI303" s="123">
        <v>406333</v>
      </c>
      <c r="AJ303" s="124">
        <f t="shared" si="335"/>
        <v>11065</v>
      </c>
      <c r="AK303" s="108">
        <f t="shared" si="330"/>
        <v>113858</v>
      </c>
      <c r="AL303" s="108">
        <v>73586</v>
      </c>
      <c r="AM303" s="37">
        <f t="shared" si="294"/>
        <v>40272</v>
      </c>
      <c r="AQ303" s="108">
        <f t="shared" si="331"/>
        <v>237090</v>
      </c>
      <c r="AR303" s="108">
        <v>179730</v>
      </c>
      <c r="AS303" s="108">
        <f t="shared" si="295"/>
        <v>57360</v>
      </c>
    </row>
    <row r="304" spans="1:45">
      <c r="A304" s="106"/>
      <c r="B304" s="31">
        <v>7608</v>
      </c>
      <c r="C304" s="113" t="s">
        <v>272</v>
      </c>
      <c r="D304" s="114">
        <v>92</v>
      </c>
      <c r="E304" s="115">
        <f t="shared" si="290"/>
        <v>29532</v>
      </c>
      <c r="F304" s="114">
        <v>0</v>
      </c>
      <c r="G304" s="115">
        <f t="shared" si="291"/>
        <v>0</v>
      </c>
      <c r="H304" s="114">
        <v>0</v>
      </c>
      <c r="I304" s="115">
        <f t="shared" si="292"/>
        <v>0</v>
      </c>
      <c r="J304" s="114">
        <v>419</v>
      </c>
      <c r="K304" s="115">
        <f t="shared" si="293"/>
        <v>24302</v>
      </c>
      <c r="L304" s="114">
        <v>0</v>
      </c>
      <c r="M304" s="115">
        <f t="shared" si="310"/>
        <v>0</v>
      </c>
      <c r="N304" s="116">
        <v>0</v>
      </c>
      <c r="O304" s="115">
        <f t="shared" si="325"/>
        <v>0</v>
      </c>
      <c r="P304" s="117">
        <v>0</v>
      </c>
      <c r="Q304" s="118">
        <f t="shared" si="326"/>
        <v>0</v>
      </c>
      <c r="R304" s="116">
        <v>0</v>
      </c>
      <c r="S304" s="115">
        <f t="shared" si="327"/>
        <v>0</v>
      </c>
      <c r="T304" s="119">
        <v>1</v>
      </c>
      <c r="U304" s="115">
        <f t="shared" si="328"/>
        <v>13523</v>
      </c>
      <c r="V304" s="115">
        <v>0</v>
      </c>
      <c r="W304" s="115">
        <f t="shared" si="311"/>
        <v>0</v>
      </c>
      <c r="X304" s="115">
        <v>0</v>
      </c>
      <c r="Y304" s="115"/>
      <c r="Z304" s="115"/>
      <c r="AA304" s="115"/>
      <c r="AB304" s="115"/>
      <c r="AC304" s="110">
        <f t="shared" si="329"/>
        <v>67357</v>
      </c>
      <c r="AD304" s="120">
        <v>56560</v>
      </c>
      <c r="AE304" s="121">
        <f t="shared" si="332"/>
        <v>10797</v>
      </c>
      <c r="AF304" s="122">
        <f t="shared" si="289"/>
        <v>67.400000000000006</v>
      </c>
      <c r="AG304" s="123">
        <f t="shared" si="333"/>
        <v>56.6</v>
      </c>
      <c r="AH304" s="123">
        <f t="shared" si="334"/>
        <v>10.800000000000004</v>
      </c>
      <c r="AI304" s="123">
        <v>68698</v>
      </c>
      <c r="AJ304" s="124">
        <f t="shared" si="335"/>
        <v>1341</v>
      </c>
      <c r="AK304" s="108">
        <f t="shared" si="330"/>
        <v>53834</v>
      </c>
      <c r="AL304" s="108">
        <v>41464</v>
      </c>
      <c r="AM304" s="37">
        <f t="shared" si="294"/>
        <v>12370</v>
      </c>
      <c r="AQ304" s="108">
        <f t="shared" si="331"/>
        <v>0</v>
      </c>
      <c r="AR304" s="108">
        <v>0</v>
      </c>
      <c r="AS304" s="108">
        <f t="shared" si="295"/>
        <v>0</v>
      </c>
    </row>
    <row r="305" spans="1:45">
      <c r="A305" s="106"/>
      <c r="B305" s="31">
        <v>7609</v>
      </c>
      <c r="C305" s="113" t="s">
        <v>273</v>
      </c>
      <c r="D305" s="114">
        <v>199</v>
      </c>
      <c r="E305" s="115">
        <f t="shared" si="290"/>
        <v>63879</v>
      </c>
      <c r="F305" s="114">
        <v>0</v>
      </c>
      <c r="G305" s="115">
        <f t="shared" si="291"/>
        <v>0</v>
      </c>
      <c r="H305" s="114">
        <v>27</v>
      </c>
      <c r="I305" s="115">
        <f t="shared" si="292"/>
        <v>1539</v>
      </c>
      <c r="J305" s="114">
        <v>793</v>
      </c>
      <c r="K305" s="115">
        <f t="shared" si="293"/>
        <v>45994</v>
      </c>
      <c r="L305" s="114">
        <v>27</v>
      </c>
      <c r="M305" s="115">
        <f t="shared" si="310"/>
        <v>74844</v>
      </c>
      <c r="N305" s="116">
        <v>0</v>
      </c>
      <c r="O305" s="115">
        <f t="shared" si="325"/>
        <v>0</v>
      </c>
      <c r="P305" s="117">
        <v>0</v>
      </c>
      <c r="Q305" s="118">
        <f t="shared" si="326"/>
        <v>0</v>
      </c>
      <c r="R305" s="116">
        <v>35</v>
      </c>
      <c r="S305" s="115">
        <f t="shared" si="327"/>
        <v>10570</v>
      </c>
      <c r="T305" s="119">
        <v>0</v>
      </c>
      <c r="U305" s="115">
        <f t="shared" si="328"/>
        <v>0</v>
      </c>
      <c r="V305" s="115">
        <v>0</v>
      </c>
      <c r="W305" s="115">
        <f t="shared" si="311"/>
        <v>0</v>
      </c>
      <c r="X305" s="115">
        <v>0</v>
      </c>
      <c r="Y305" s="115"/>
      <c r="Z305" s="115"/>
      <c r="AA305" s="115"/>
      <c r="AB305" s="115"/>
      <c r="AC305" s="110">
        <f t="shared" si="329"/>
        <v>196826</v>
      </c>
      <c r="AD305" s="120">
        <v>112821</v>
      </c>
      <c r="AE305" s="121">
        <f t="shared" si="332"/>
        <v>84005</v>
      </c>
      <c r="AF305" s="122">
        <f t="shared" si="289"/>
        <v>196.8</v>
      </c>
      <c r="AG305" s="123">
        <f t="shared" si="333"/>
        <v>112.8</v>
      </c>
      <c r="AH305" s="123">
        <f t="shared" si="334"/>
        <v>84.000000000000014</v>
      </c>
      <c r="AI305" s="123">
        <v>197841</v>
      </c>
      <c r="AJ305" s="124">
        <f t="shared" si="335"/>
        <v>1015</v>
      </c>
      <c r="AK305" s="108">
        <f t="shared" si="330"/>
        <v>111412</v>
      </c>
      <c r="AL305" s="108">
        <v>73376</v>
      </c>
      <c r="AM305" s="37">
        <f t="shared" si="294"/>
        <v>38036</v>
      </c>
      <c r="AQ305" s="108">
        <f t="shared" si="331"/>
        <v>0</v>
      </c>
      <c r="AR305" s="108">
        <v>0</v>
      </c>
      <c r="AS305" s="108">
        <f t="shared" si="295"/>
        <v>0</v>
      </c>
    </row>
    <row r="306" spans="1:45">
      <c r="A306" s="106"/>
      <c r="B306" s="31">
        <v>7610</v>
      </c>
      <c r="C306" s="113" t="s">
        <v>274</v>
      </c>
      <c r="D306" s="114">
        <v>541</v>
      </c>
      <c r="E306" s="115">
        <f t="shared" si="290"/>
        <v>173661</v>
      </c>
      <c r="F306" s="114">
        <v>17</v>
      </c>
      <c r="G306" s="115">
        <f t="shared" si="291"/>
        <v>5644</v>
      </c>
      <c r="H306" s="114">
        <v>118</v>
      </c>
      <c r="I306" s="115">
        <f t="shared" si="292"/>
        <v>6726</v>
      </c>
      <c r="J306" s="114">
        <v>2198</v>
      </c>
      <c r="K306" s="115">
        <f t="shared" si="293"/>
        <v>127484</v>
      </c>
      <c r="L306" s="114">
        <v>63</v>
      </c>
      <c r="M306" s="115">
        <f t="shared" si="310"/>
        <v>174636</v>
      </c>
      <c r="N306" s="116">
        <v>0</v>
      </c>
      <c r="O306" s="115">
        <f t="shared" si="325"/>
        <v>0</v>
      </c>
      <c r="P306" s="117">
        <v>0</v>
      </c>
      <c r="Q306" s="118">
        <f t="shared" si="326"/>
        <v>0</v>
      </c>
      <c r="R306" s="116">
        <v>50</v>
      </c>
      <c r="S306" s="115">
        <f t="shared" si="327"/>
        <v>15100</v>
      </c>
      <c r="T306" s="119">
        <v>1</v>
      </c>
      <c r="U306" s="115">
        <f t="shared" si="328"/>
        <v>13523</v>
      </c>
      <c r="V306" s="115">
        <v>0</v>
      </c>
      <c r="W306" s="115">
        <f t="shared" si="311"/>
        <v>0</v>
      </c>
      <c r="X306" s="115">
        <v>0</v>
      </c>
      <c r="Y306" s="115"/>
      <c r="Z306" s="115"/>
      <c r="AA306" s="115"/>
      <c r="AB306" s="115"/>
      <c r="AC306" s="110">
        <f t="shared" si="329"/>
        <v>516774</v>
      </c>
      <c r="AD306" s="120">
        <v>382106</v>
      </c>
      <c r="AE306" s="121">
        <f t="shared" si="332"/>
        <v>134668</v>
      </c>
      <c r="AF306" s="122">
        <f t="shared" si="289"/>
        <v>516.79999999999995</v>
      </c>
      <c r="AG306" s="123">
        <f t="shared" si="333"/>
        <v>382.1</v>
      </c>
      <c r="AH306" s="123">
        <f t="shared" si="334"/>
        <v>134.69999999999993</v>
      </c>
      <c r="AI306" s="123">
        <v>519565</v>
      </c>
      <c r="AJ306" s="124">
        <f t="shared" si="335"/>
        <v>2791</v>
      </c>
      <c r="AK306" s="108">
        <f t="shared" si="330"/>
        <v>313515</v>
      </c>
      <c r="AL306" s="108">
        <v>212646</v>
      </c>
      <c r="AM306" s="37">
        <f t="shared" si="294"/>
        <v>100869</v>
      </c>
      <c r="AQ306" s="108">
        <f t="shared" si="331"/>
        <v>0</v>
      </c>
      <c r="AR306" s="108">
        <v>0</v>
      </c>
      <c r="AS306" s="108">
        <f t="shared" si="295"/>
        <v>0</v>
      </c>
    </row>
    <row r="307" spans="1:45">
      <c r="A307" s="125"/>
      <c r="B307" s="31">
        <v>7611</v>
      </c>
      <c r="C307" s="113" t="s">
        <v>275</v>
      </c>
      <c r="D307" s="114">
        <v>2586</v>
      </c>
      <c r="E307" s="115">
        <f t="shared" si="290"/>
        <v>830106</v>
      </c>
      <c r="F307" s="114">
        <v>0</v>
      </c>
      <c r="G307" s="115">
        <f t="shared" si="291"/>
        <v>0</v>
      </c>
      <c r="H307" s="114">
        <v>39</v>
      </c>
      <c r="I307" s="115">
        <f t="shared" si="292"/>
        <v>2223</v>
      </c>
      <c r="J307" s="114">
        <v>10048</v>
      </c>
      <c r="K307" s="115">
        <f t="shared" si="293"/>
        <v>582784</v>
      </c>
      <c r="L307" s="114">
        <v>401</v>
      </c>
      <c r="M307" s="115">
        <f t="shared" si="310"/>
        <v>1111572</v>
      </c>
      <c r="N307" s="116">
        <v>0</v>
      </c>
      <c r="O307" s="115">
        <f t="shared" si="325"/>
        <v>0</v>
      </c>
      <c r="P307" s="117">
        <v>0</v>
      </c>
      <c r="Q307" s="118">
        <f t="shared" si="326"/>
        <v>0</v>
      </c>
      <c r="R307" s="116">
        <v>721</v>
      </c>
      <c r="S307" s="115">
        <f t="shared" si="327"/>
        <v>217742</v>
      </c>
      <c r="T307" s="119">
        <v>2</v>
      </c>
      <c r="U307" s="115">
        <f t="shared" si="328"/>
        <v>27046</v>
      </c>
      <c r="V307" s="115">
        <f>8+1</f>
        <v>9</v>
      </c>
      <c r="W307" s="115">
        <f t="shared" si="311"/>
        <v>167949</v>
      </c>
      <c r="X307" s="115">
        <v>10000</v>
      </c>
      <c r="Y307" s="115"/>
      <c r="Z307" s="115"/>
      <c r="AA307" s="115"/>
      <c r="AB307" s="115"/>
      <c r="AC307" s="110">
        <f t="shared" si="329"/>
        <v>2949422</v>
      </c>
      <c r="AD307" s="120">
        <v>2179919</v>
      </c>
      <c r="AE307" s="121">
        <f t="shared" si="332"/>
        <v>769503</v>
      </c>
      <c r="AF307" s="122">
        <f t="shared" si="289"/>
        <v>2949.4</v>
      </c>
      <c r="AG307" s="123">
        <f t="shared" si="333"/>
        <v>2179.9</v>
      </c>
      <c r="AH307" s="123">
        <f t="shared" si="334"/>
        <v>769.5</v>
      </c>
      <c r="AI307" s="123">
        <v>2975254</v>
      </c>
      <c r="AJ307" s="124">
        <f t="shared" si="335"/>
        <v>25832</v>
      </c>
      <c r="AK307" s="108">
        <f t="shared" si="330"/>
        <v>1415113</v>
      </c>
      <c r="AL307" s="108">
        <v>937896</v>
      </c>
      <c r="AM307" s="37">
        <f t="shared" si="294"/>
        <v>477217</v>
      </c>
      <c r="AQ307" s="108">
        <f t="shared" si="331"/>
        <v>0</v>
      </c>
      <c r="AR307" s="108">
        <v>0</v>
      </c>
      <c r="AS307" s="108">
        <f t="shared" si="295"/>
        <v>0</v>
      </c>
    </row>
    <row r="308" spans="1:45">
      <c r="A308" s="125">
        <f>SUM(A297:A307)</f>
        <v>0</v>
      </c>
      <c r="B308" s="31">
        <v>7698</v>
      </c>
      <c r="C308" s="113"/>
      <c r="D308" s="126">
        <f t="shared" ref="D308:AC308" si="336">SUM(D297:D307)</f>
        <v>6058</v>
      </c>
      <c r="E308" s="126">
        <f t="shared" si="336"/>
        <v>1956435</v>
      </c>
      <c r="F308" s="126">
        <f t="shared" si="336"/>
        <v>55</v>
      </c>
      <c r="G308" s="126">
        <f t="shared" si="336"/>
        <v>18260</v>
      </c>
      <c r="H308" s="126">
        <f t="shared" si="336"/>
        <v>385</v>
      </c>
      <c r="I308" s="126">
        <f t="shared" si="336"/>
        <v>21945</v>
      </c>
      <c r="J308" s="126">
        <f t="shared" si="336"/>
        <v>22210</v>
      </c>
      <c r="K308" s="126">
        <f t="shared" si="336"/>
        <v>1288940</v>
      </c>
      <c r="L308" s="126">
        <f t="shared" si="336"/>
        <v>679</v>
      </c>
      <c r="M308" s="126">
        <f t="shared" si="336"/>
        <v>1882188</v>
      </c>
      <c r="N308" s="126">
        <f t="shared" si="336"/>
        <v>180</v>
      </c>
      <c r="O308" s="126">
        <f t="shared" si="336"/>
        <v>1422540</v>
      </c>
      <c r="P308" s="127">
        <f t="shared" si="336"/>
        <v>180</v>
      </c>
      <c r="Q308" s="127">
        <f>Q296+Q297+Q298+Q299+Q300+Q301+Q302+Q303+Q304+Q305+Q306+Q307</f>
        <v>202500</v>
      </c>
      <c r="R308" s="126">
        <f t="shared" si="336"/>
        <v>1201</v>
      </c>
      <c r="S308" s="126">
        <f t="shared" si="336"/>
        <v>362702</v>
      </c>
      <c r="T308" s="126">
        <f t="shared" si="336"/>
        <v>10</v>
      </c>
      <c r="U308" s="126">
        <f t="shared" si="336"/>
        <v>135230</v>
      </c>
      <c r="V308" s="126">
        <f t="shared" si="336"/>
        <v>9</v>
      </c>
      <c r="W308" s="126">
        <f t="shared" si="336"/>
        <v>167949</v>
      </c>
      <c r="X308" s="126">
        <f t="shared" si="336"/>
        <v>10000</v>
      </c>
      <c r="Y308" s="126">
        <f t="shared" si="336"/>
        <v>0</v>
      </c>
      <c r="Z308" s="126">
        <f t="shared" si="336"/>
        <v>0</v>
      </c>
      <c r="AA308" s="126">
        <f t="shared" si="336"/>
        <v>0</v>
      </c>
      <c r="AB308" s="126">
        <f t="shared" si="336"/>
        <v>0</v>
      </c>
      <c r="AC308" s="126">
        <f t="shared" si="336"/>
        <v>7468689</v>
      </c>
      <c r="AD308" s="126">
        <f>AD297+AD298+AD299+AD300+AD301+AD302+AD303+AD304+AD305+AD306+AD307</f>
        <v>5658189</v>
      </c>
      <c r="AE308" s="128">
        <f>AE297+AE298+AE299+AE300+AE301+AE302+AE303+AE304+AE305+AE306+AE307</f>
        <v>1810500</v>
      </c>
      <c r="AF308" s="129">
        <f t="shared" si="289"/>
        <v>7468.7</v>
      </c>
      <c r="AG308" s="130">
        <f>AG297+AG298+AG299+AG300+AG301+AG302+AG303+AG304+AG305+AG306+AG307</f>
        <v>5658.2</v>
      </c>
      <c r="AH308" s="130">
        <f>AH297+AH298+AH299+AH300+AH301+AH302+AH303+AH304+AH305+AH306+AH307</f>
        <v>1810.5</v>
      </c>
      <c r="AI308" s="131">
        <f>SUM(AI297:AI307)</f>
        <v>7592709</v>
      </c>
      <c r="AJ308" s="132">
        <f>SUM(AJ297:AJ307)</f>
        <v>124020</v>
      </c>
      <c r="AK308" s="126">
        <f>SUM(AK297:AK307)</f>
        <v>3285580</v>
      </c>
      <c r="AL308" s="126">
        <f>SUM(AL297:AL307)</f>
        <v>2185555</v>
      </c>
      <c r="AM308" s="128">
        <f>SUM(AM297:AM307)</f>
        <v>1100025</v>
      </c>
      <c r="AQ308" s="126">
        <f>SUM(AQ297:AQ307)</f>
        <v>1422540</v>
      </c>
      <c r="AR308" s="126">
        <f>SUM(AR297:AR307)</f>
        <v>1042434</v>
      </c>
      <c r="AS308" s="126">
        <f>SUM(AS297:AS307)</f>
        <v>380106</v>
      </c>
    </row>
    <row r="309" spans="1:45">
      <c r="A309" s="106"/>
      <c r="B309" s="31">
        <v>7699</v>
      </c>
      <c r="C309" s="113" t="s">
        <v>276</v>
      </c>
      <c r="D309" s="114">
        <v>0</v>
      </c>
      <c r="E309" s="115">
        <f t="shared" si="290"/>
        <v>0</v>
      </c>
      <c r="F309" s="114">
        <v>0</v>
      </c>
      <c r="G309" s="115">
        <f t="shared" si="291"/>
        <v>0</v>
      </c>
      <c r="H309" s="133">
        <v>0</v>
      </c>
      <c r="I309" s="115">
        <f t="shared" si="292"/>
        <v>0</v>
      </c>
      <c r="J309" s="114">
        <v>0</v>
      </c>
      <c r="K309" s="115">
        <f t="shared" si="293"/>
        <v>0</v>
      </c>
      <c r="L309" s="114">
        <v>0</v>
      </c>
      <c r="M309" s="115">
        <f t="shared" si="310"/>
        <v>0</v>
      </c>
      <c r="N309" s="116">
        <v>0</v>
      </c>
      <c r="O309" s="115">
        <f t="shared" ref="O309:O319" si="337">ROUND(N309*O$7,0)</f>
        <v>0</v>
      </c>
      <c r="P309" s="117">
        <v>0</v>
      </c>
      <c r="Q309" s="118">
        <f t="shared" ref="Q309:Q319" si="338">ROUND(P309*Q$7,0)</f>
        <v>0</v>
      </c>
      <c r="R309" s="116"/>
      <c r="S309" s="115">
        <f t="shared" ref="S309:S319" si="339">ROUND(R309*S$7,0)</f>
        <v>0</v>
      </c>
      <c r="T309" s="119">
        <v>0</v>
      </c>
      <c r="U309" s="115">
        <f t="shared" ref="U309:U319" si="340">ROUND(T309*U$7,0)</f>
        <v>0</v>
      </c>
      <c r="V309" s="115">
        <v>0</v>
      </c>
      <c r="W309" s="115">
        <f t="shared" si="311"/>
        <v>0</v>
      </c>
      <c r="X309" s="115">
        <v>0</v>
      </c>
      <c r="Y309" s="115"/>
      <c r="Z309" s="115"/>
      <c r="AA309" s="115"/>
      <c r="AB309" s="115"/>
      <c r="AC309" s="110">
        <f t="shared" ref="AC309:AC319" si="341">+E309+G309+I309+K309+M309+W309+X309+O309+S309+U309+Z309+AB309+Q309</f>
        <v>0</v>
      </c>
      <c r="AD309" s="120"/>
      <c r="AE309" s="121"/>
      <c r="AF309" s="122">
        <f t="shared" si="289"/>
        <v>0</v>
      </c>
      <c r="AG309" s="123"/>
      <c r="AH309" s="123">
        <f t="shared" si="303"/>
        <v>0</v>
      </c>
      <c r="AI309" s="123">
        <v>0</v>
      </c>
      <c r="AJ309" s="124">
        <v>0</v>
      </c>
      <c r="AK309" s="108">
        <f t="shared" ref="AK309:AK319" si="342">+E309+G309+I309+K309</f>
        <v>0</v>
      </c>
      <c r="AL309" s="108">
        <v>0</v>
      </c>
      <c r="AM309" s="37">
        <f t="shared" si="294"/>
        <v>0</v>
      </c>
      <c r="AQ309" s="108">
        <f t="shared" ref="AQ309:AQ319" si="343">+O309</f>
        <v>0</v>
      </c>
      <c r="AR309" s="108">
        <v>0</v>
      </c>
      <c r="AS309" s="108">
        <f t="shared" si="295"/>
        <v>0</v>
      </c>
    </row>
    <row r="310" spans="1:45">
      <c r="A310" s="106"/>
      <c r="B310" s="31">
        <v>7701</v>
      </c>
      <c r="C310" s="113" t="s">
        <v>277</v>
      </c>
      <c r="D310" s="114">
        <v>228</v>
      </c>
      <c r="E310" s="115">
        <f t="shared" si="290"/>
        <v>73188</v>
      </c>
      <c r="F310" s="114">
        <v>0</v>
      </c>
      <c r="G310" s="115">
        <f t="shared" si="291"/>
        <v>0</v>
      </c>
      <c r="H310" s="114">
        <v>0</v>
      </c>
      <c r="I310" s="115">
        <f t="shared" si="292"/>
        <v>0</v>
      </c>
      <c r="J310" s="114">
        <v>806</v>
      </c>
      <c r="K310" s="115">
        <f t="shared" si="293"/>
        <v>46748</v>
      </c>
      <c r="L310" s="114">
        <v>0</v>
      </c>
      <c r="M310" s="115">
        <f t="shared" si="310"/>
        <v>0</v>
      </c>
      <c r="N310" s="116">
        <v>35</v>
      </c>
      <c r="O310" s="115">
        <f t="shared" si="337"/>
        <v>276605</v>
      </c>
      <c r="P310" s="117">
        <v>35</v>
      </c>
      <c r="Q310" s="118">
        <f t="shared" si="338"/>
        <v>39375</v>
      </c>
      <c r="R310" s="116">
        <v>45</v>
      </c>
      <c r="S310" s="115">
        <f t="shared" si="339"/>
        <v>13590</v>
      </c>
      <c r="T310" s="119">
        <v>1</v>
      </c>
      <c r="U310" s="115">
        <f t="shared" si="340"/>
        <v>13523</v>
      </c>
      <c r="V310" s="115">
        <v>0</v>
      </c>
      <c r="W310" s="115">
        <f t="shared" si="311"/>
        <v>0</v>
      </c>
      <c r="X310" s="115">
        <v>0</v>
      </c>
      <c r="Y310" s="115"/>
      <c r="Z310" s="115"/>
      <c r="AA310" s="115"/>
      <c r="AB310" s="115"/>
      <c r="AC310" s="110">
        <f t="shared" si="341"/>
        <v>463029</v>
      </c>
      <c r="AD310" s="120">
        <v>384193</v>
      </c>
      <c r="AE310" s="121">
        <f t="shared" ref="AE310:AE319" si="344">AC310-AD310</f>
        <v>78836</v>
      </c>
      <c r="AF310" s="122">
        <f t="shared" si="289"/>
        <v>463</v>
      </c>
      <c r="AG310" s="123">
        <f t="shared" ref="AG310:AG319" si="345">ROUND(AD310/1000,1)</f>
        <v>384.2</v>
      </c>
      <c r="AH310" s="123">
        <f t="shared" ref="AH310:AH319" si="346">AF310-AG310</f>
        <v>78.800000000000011</v>
      </c>
      <c r="AI310" s="123">
        <v>477400</v>
      </c>
      <c r="AJ310" s="124">
        <f t="shared" ref="AJ310:AJ319" si="347">AI310-AC310</f>
        <v>14371</v>
      </c>
      <c r="AK310" s="108">
        <f t="shared" si="342"/>
        <v>119936</v>
      </c>
      <c r="AL310" s="108">
        <v>91438</v>
      </c>
      <c r="AM310" s="37">
        <f t="shared" si="294"/>
        <v>28498</v>
      </c>
      <c r="AQ310" s="108">
        <f t="shared" si="343"/>
        <v>276605</v>
      </c>
      <c r="AR310" s="108">
        <v>191712</v>
      </c>
      <c r="AS310" s="108">
        <f t="shared" si="295"/>
        <v>84893</v>
      </c>
    </row>
    <row r="311" spans="1:45">
      <c r="A311" s="106"/>
      <c r="B311" s="31">
        <v>7702</v>
      </c>
      <c r="C311" s="113" t="s">
        <v>278</v>
      </c>
      <c r="D311" s="114">
        <v>121</v>
      </c>
      <c r="E311" s="115">
        <f t="shared" si="290"/>
        <v>38841</v>
      </c>
      <c r="F311" s="114">
        <v>0</v>
      </c>
      <c r="G311" s="115">
        <f t="shared" si="291"/>
        <v>0</v>
      </c>
      <c r="H311" s="114">
        <v>0</v>
      </c>
      <c r="I311" s="115">
        <f t="shared" si="292"/>
        <v>0</v>
      </c>
      <c r="J311" s="114">
        <v>397</v>
      </c>
      <c r="K311" s="115">
        <f t="shared" si="293"/>
        <v>23026</v>
      </c>
      <c r="L311" s="114">
        <v>0</v>
      </c>
      <c r="M311" s="115">
        <f t="shared" si="310"/>
        <v>0</v>
      </c>
      <c r="N311" s="116">
        <v>0</v>
      </c>
      <c r="O311" s="115">
        <f t="shared" si="337"/>
        <v>0</v>
      </c>
      <c r="P311" s="117">
        <v>0</v>
      </c>
      <c r="Q311" s="118">
        <f t="shared" si="338"/>
        <v>0</v>
      </c>
      <c r="R311" s="116">
        <v>0</v>
      </c>
      <c r="S311" s="115">
        <f t="shared" si="339"/>
        <v>0</v>
      </c>
      <c r="T311" s="119">
        <v>1</v>
      </c>
      <c r="U311" s="115">
        <f t="shared" si="340"/>
        <v>13523</v>
      </c>
      <c r="V311" s="115">
        <v>0</v>
      </c>
      <c r="W311" s="115">
        <f t="shared" si="311"/>
        <v>0</v>
      </c>
      <c r="X311" s="115">
        <v>0</v>
      </c>
      <c r="Y311" s="115"/>
      <c r="Z311" s="115"/>
      <c r="AA311" s="115"/>
      <c r="AB311" s="115"/>
      <c r="AC311" s="110">
        <f t="shared" si="341"/>
        <v>75390</v>
      </c>
      <c r="AD311" s="120">
        <v>63262</v>
      </c>
      <c r="AE311" s="121">
        <f t="shared" si="344"/>
        <v>12128</v>
      </c>
      <c r="AF311" s="122">
        <f t="shared" si="289"/>
        <v>75.400000000000006</v>
      </c>
      <c r="AG311" s="123">
        <f t="shared" si="345"/>
        <v>63.3</v>
      </c>
      <c r="AH311" s="123">
        <f t="shared" si="346"/>
        <v>12.100000000000009</v>
      </c>
      <c r="AI311" s="123">
        <v>76731</v>
      </c>
      <c r="AJ311" s="124">
        <f t="shared" si="347"/>
        <v>1341</v>
      </c>
      <c r="AK311" s="108">
        <f t="shared" si="342"/>
        <v>61867</v>
      </c>
      <c r="AL311" s="108">
        <v>45896</v>
      </c>
      <c r="AM311" s="37">
        <f t="shared" si="294"/>
        <v>15971</v>
      </c>
      <c r="AQ311" s="108">
        <f t="shared" si="343"/>
        <v>0</v>
      </c>
      <c r="AR311" s="108">
        <v>0</v>
      </c>
      <c r="AS311" s="108">
        <f t="shared" si="295"/>
        <v>0</v>
      </c>
    </row>
    <row r="312" spans="1:45">
      <c r="A312" s="106"/>
      <c r="B312" s="31">
        <v>7703</v>
      </c>
      <c r="C312" s="113" t="s">
        <v>279</v>
      </c>
      <c r="D312" s="114">
        <v>272</v>
      </c>
      <c r="E312" s="115">
        <f t="shared" si="290"/>
        <v>87312</v>
      </c>
      <c r="F312" s="114">
        <v>0</v>
      </c>
      <c r="G312" s="115">
        <f t="shared" si="291"/>
        <v>0</v>
      </c>
      <c r="H312" s="114">
        <v>0</v>
      </c>
      <c r="I312" s="115">
        <f t="shared" si="292"/>
        <v>0</v>
      </c>
      <c r="J312" s="114">
        <v>742</v>
      </c>
      <c r="K312" s="115">
        <f t="shared" si="293"/>
        <v>43036</v>
      </c>
      <c r="L312" s="114">
        <v>0</v>
      </c>
      <c r="M312" s="115">
        <f t="shared" si="310"/>
        <v>0</v>
      </c>
      <c r="N312" s="116">
        <v>0</v>
      </c>
      <c r="O312" s="115">
        <f t="shared" si="337"/>
        <v>0</v>
      </c>
      <c r="P312" s="117">
        <v>0</v>
      </c>
      <c r="Q312" s="118">
        <f t="shared" si="338"/>
        <v>0</v>
      </c>
      <c r="R312" s="116">
        <v>0</v>
      </c>
      <c r="S312" s="115">
        <f t="shared" si="339"/>
        <v>0</v>
      </c>
      <c r="T312" s="119">
        <v>2</v>
      </c>
      <c r="U312" s="115">
        <f t="shared" si="340"/>
        <v>27046</v>
      </c>
      <c r="V312" s="115">
        <v>0</v>
      </c>
      <c r="W312" s="115">
        <f t="shared" si="311"/>
        <v>0</v>
      </c>
      <c r="X312" s="115">
        <v>0</v>
      </c>
      <c r="Y312" s="115"/>
      <c r="Z312" s="115"/>
      <c r="AA312" s="115"/>
      <c r="AB312" s="115"/>
      <c r="AC312" s="110">
        <f t="shared" si="341"/>
        <v>157394</v>
      </c>
      <c r="AD312" s="120">
        <v>128558</v>
      </c>
      <c r="AE312" s="121">
        <f t="shared" si="344"/>
        <v>28836</v>
      </c>
      <c r="AF312" s="122">
        <f t="shared" si="289"/>
        <v>157.4</v>
      </c>
      <c r="AG312" s="123">
        <f t="shared" si="345"/>
        <v>128.6</v>
      </c>
      <c r="AH312" s="123">
        <f t="shared" si="346"/>
        <v>28.800000000000011</v>
      </c>
      <c r="AI312" s="123">
        <v>160076</v>
      </c>
      <c r="AJ312" s="124">
        <f t="shared" si="347"/>
        <v>2682</v>
      </c>
      <c r="AK312" s="108">
        <f t="shared" si="342"/>
        <v>130348</v>
      </c>
      <c r="AL312" s="108">
        <v>94124</v>
      </c>
      <c r="AM312" s="37">
        <f t="shared" si="294"/>
        <v>36224</v>
      </c>
      <c r="AQ312" s="108">
        <f t="shared" si="343"/>
        <v>0</v>
      </c>
      <c r="AR312" s="108">
        <v>0</v>
      </c>
      <c r="AS312" s="108">
        <f t="shared" si="295"/>
        <v>0</v>
      </c>
    </row>
    <row r="313" spans="1:45">
      <c r="A313" s="106"/>
      <c r="B313" s="31">
        <v>7704</v>
      </c>
      <c r="C313" s="113" t="s">
        <v>280</v>
      </c>
      <c r="D313" s="114">
        <v>306</v>
      </c>
      <c r="E313" s="115">
        <f t="shared" si="290"/>
        <v>98226</v>
      </c>
      <c r="F313" s="114">
        <v>0</v>
      </c>
      <c r="G313" s="115">
        <f t="shared" si="291"/>
        <v>0</v>
      </c>
      <c r="H313" s="114">
        <v>0</v>
      </c>
      <c r="I313" s="115">
        <f t="shared" si="292"/>
        <v>0</v>
      </c>
      <c r="J313" s="114">
        <v>855</v>
      </c>
      <c r="K313" s="115">
        <f t="shared" si="293"/>
        <v>49590</v>
      </c>
      <c r="L313" s="114">
        <v>0</v>
      </c>
      <c r="M313" s="115">
        <f t="shared" si="310"/>
        <v>0</v>
      </c>
      <c r="N313" s="116">
        <v>0</v>
      </c>
      <c r="O313" s="115">
        <f t="shared" si="337"/>
        <v>0</v>
      </c>
      <c r="P313" s="117">
        <v>0</v>
      </c>
      <c r="Q313" s="118">
        <f t="shared" si="338"/>
        <v>0</v>
      </c>
      <c r="R313" s="116">
        <v>0</v>
      </c>
      <c r="S313" s="115">
        <f t="shared" si="339"/>
        <v>0</v>
      </c>
      <c r="T313" s="119">
        <v>2</v>
      </c>
      <c r="U313" s="115">
        <f t="shared" si="340"/>
        <v>27046</v>
      </c>
      <c r="V313" s="115">
        <v>0</v>
      </c>
      <c r="W313" s="115">
        <f t="shared" si="311"/>
        <v>0</v>
      </c>
      <c r="X313" s="115">
        <v>0</v>
      </c>
      <c r="Y313" s="115"/>
      <c r="Z313" s="115"/>
      <c r="AA313" s="115"/>
      <c r="AB313" s="115"/>
      <c r="AC313" s="110">
        <f t="shared" si="341"/>
        <v>174862</v>
      </c>
      <c r="AD313" s="120">
        <v>129210</v>
      </c>
      <c r="AE313" s="121">
        <f t="shared" si="344"/>
        <v>45652</v>
      </c>
      <c r="AF313" s="122">
        <f t="shared" si="289"/>
        <v>174.9</v>
      </c>
      <c r="AG313" s="123">
        <f t="shared" si="345"/>
        <v>129.19999999999999</v>
      </c>
      <c r="AH313" s="123">
        <f t="shared" si="346"/>
        <v>45.700000000000017</v>
      </c>
      <c r="AI313" s="123">
        <v>177544</v>
      </c>
      <c r="AJ313" s="124">
        <f t="shared" si="347"/>
        <v>2682</v>
      </c>
      <c r="AK313" s="108">
        <f t="shared" si="342"/>
        <v>147816</v>
      </c>
      <c r="AL313" s="108">
        <v>108190</v>
      </c>
      <c r="AM313" s="37">
        <f t="shared" si="294"/>
        <v>39626</v>
      </c>
      <c r="AQ313" s="108">
        <f t="shared" si="343"/>
        <v>0</v>
      </c>
      <c r="AR313" s="108">
        <v>0</v>
      </c>
      <c r="AS313" s="108">
        <f t="shared" si="295"/>
        <v>0</v>
      </c>
    </row>
    <row r="314" spans="1:45">
      <c r="A314" s="106"/>
      <c r="B314" s="31">
        <v>7705</v>
      </c>
      <c r="C314" s="113" t="s">
        <v>281</v>
      </c>
      <c r="D314" s="114">
        <v>182</v>
      </c>
      <c r="E314" s="115">
        <f t="shared" si="290"/>
        <v>58422</v>
      </c>
      <c r="F314" s="114">
        <v>0</v>
      </c>
      <c r="G314" s="115">
        <f t="shared" si="291"/>
        <v>0</v>
      </c>
      <c r="H314" s="114">
        <v>28</v>
      </c>
      <c r="I314" s="115">
        <f t="shared" si="292"/>
        <v>1596</v>
      </c>
      <c r="J314" s="114">
        <v>525</v>
      </c>
      <c r="K314" s="115">
        <f t="shared" si="293"/>
        <v>30450</v>
      </c>
      <c r="L314" s="114">
        <v>23</v>
      </c>
      <c r="M314" s="115">
        <f t="shared" si="310"/>
        <v>63756</v>
      </c>
      <c r="N314" s="116">
        <v>0</v>
      </c>
      <c r="O314" s="115">
        <f t="shared" si="337"/>
        <v>0</v>
      </c>
      <c r="P314" s="117">
        <v>0</v>
      </c>
      <c r="Q314" s="118">
        <f t="shared" si="338"/>
        <v>0</v>
      </c>
      <c r="R314" s="116">
        <v>0</v>
      </c>
      <c r="S314" s="115">
        <f t="shared" si="339"/>
        <v>0</v>
      </c>
      <c r="T314" s="119">
        <v>3</v>
      </c>
      <c r="U314" s="115">
        <f t="shared" si="340"/>
        <v>40569</v>
      </c>
      <c r="V314" s="115">
        <v>0</v>
      </c>
      <c r="W314" s="115">
        <f t="shared" si="311"/>
        <v>0</v>
      </c>
      <c r="X314" s="115">
        <v>0</v>
      </c>
      <c r="Y314" s="115"/>
      <c r="Z314" s="115"/>
      <c r="AA314" s="115"/>
      <c r="AB314" s="115"/>
      <c r="AC314" s="110">
        <f t="shared" si="341"/>
        <v>194793</v>
      </c>
      <c r="AD314" s="120">
        <v>141689</v>
      </c>
      <c r="AE314" s="121">
        <f t="shared" si="344"/>
        <v>53104</v>
      </c>
      <c r="AF314" s="122">
        <f t="shared" si="289"/>
        <v>194.8</v>
      </c>
      <c r="AG314" s="123">
        <f t="shared" si="345"/>
        <v>141.69999999999999</v>
      </c>
      <c r="AH314" s="123">
        <f t="shared" si="346"/>
        <v>53.100000000000023</v>
      </c>
      <c r="AI314" s="123">
        <v>198816</v>
      </c>
      <c r="AJ314" s="124">
        <f t="shared" si="347"/>
        <v>4023</v>
      </c>
      <c r="AK314" s="108">
        <f t="shared" si="342"/>
        <v>90468</v>
      </c>
      <c r="AL314" s="108">
        <v>61462</v>
      </c>
      <c r="AM314" s="37">
        <f t="shared" si="294"/>
        <v>29006</v>
      </c>
      <c r="AQ314" s="108">
        <f t="shared" si="343"/>
        <v>0</v>
      </c>
      <c r="AR314" s="108">
        <v>0</v>
      </c>
      <c r="AS314" s="108">
        <f t="shared" si="295"/>
        <v>0</v>
      </c>
    </row>
    <row r="315" spans="1:45">
      <c r="A315" s="106"/>
      <c r="B315" s="31">
        <v>7706</v>
      </c>
      <c r="C315" s="113" t="s">
        <v>282</v>
      </c>
      <c r="D315" s="114">
        <v>166</v>
      </c>
      <c r="E315" s="115">
        <f t="shared" si="290"/>
        <v>53286</v>
      </c>
      <c r="F315" s="114">
        <v>0</v>
      </c>
      <c r="G315" s="115">
        <f t="shared" si="291"/>
        <v>0</v>
      </c>
      <c r="H315" s="114">
        <v>0</v>
      </c>
      <c r="I315" s="115">
        <f t="shared" si="292"/>
        <v>0</v>
      </c>
      <c r="J315" s="114">
        <v>581</v>
      </c>
      <c r="K315" s="115">
        <f t="shared" si="293"/>
        <v>33698</v>
      </c>
      <c r="L315" s="114">
        <v>0</v>
      </c>
      <c r="M315" s="115">
        <f t="shared" si="310"/>
        <v>0</v>
      </c>
      <c r="N315" s="116">
        <v>0</v>
      </c>
      <c r="O315" s="115">
        <f t="shared" si="337"/>
        <v>0</v>
      </c>
      <c r="P315" s="117">
        <v>0</v>
      </c>
      <c r="Q315" s="118">
        <f t="shared" si="338"/>
        <v>0</v>
      </c>
      <c r="R315" s="116">
        <v>0</v>
      </c>
      <c r="S315" s="115">
        <f t="shared" si="339"/>
        <v>0</v>
      </c>
      <c r="T315" s="119">
        <v>1</v>
      </c>
      <c r="U315" s="115">
        <f t="shared" si="340"/>
        <v>13523</v>
      </c>
      <c r="V315" s="115">
        <v>0</v>
      </c>
      <c r="W315" s="115">
        <f t="shared" si="311"/>
        <v>0</v>
      </c>
      <c r="X315" s="115">
        <v>0</v>
      </c>
      <c r="Y315" s="115"/>
      <c r="Z315" s="115"/>
      <c r="AA315" s="115"/>
      <c r="AB315" s="115"/>
      <c r="AC315" s="110">
        <f t="shared" si="341"/>
        <v>100507</v>
      </c>
      <c r="AD315" s="120">
        <v>82213</v>
      </c>
      <c r="AE315" s="121">
        <f t="shared" si="344"/>
        <v>18294</v>
      </c>
      <c r="AF315" s="122">
        <f t="shared" si="289"/>
        <v>100.5</v>
      </c>
      <c r="AG315" s="123">
        <f t="shared" si="345"/>
        <v>82.2</v>
      </c>
      <c r="AH315" s="123">
        <f t="shared" si="346"/>
        <v>18.299999999999997</v>
      </c>
      <c r="AI315" s="123">
        <v>101848</v>
      </c>
      <c r="AJ315" s="124">
        <f t="shared" si="347"/>
        <v>1341</v>
      </c>
      <c r="AK315" s="108">
        <f t="shared" si="342"/>
        <v>86984</v>
      </c>
      <c r="AL315" s="108">
        <v>67382</v>
      </c>
      <c r="AM315" s="109">
        <f t="shared" si="294"/>
        <v>19602</v>
      </c>
      <c r="AQ315" s="108">
        <f t="shared" si="343"/>
        <v>0</v>
      </c>
      <c r="AR315" s="108">
        <v>0</v>
      </c>
      <c r="AS315" s="108">
        <f t="shared" si="295"/>
        <v>0</v>
      </c>
    </row>
    <row r="316" spans="1:45">
      <c r="A316" s="106"/>
      <c r="B316" s="31">
        <v>7707</v>
      </c>
      <c r="C316" s="113" t="s">
        <v>378</v>
      </c>
      <c r="D316" s="114">
        <v>460</v>
      </c>
      <c r="E316" s="115">
        <f t="shared" si="290"/>
        <v>147660</v>
      </c>
      <c r="F316" s="114">
        <v>0</v>
      </c>
      <c r="G316" s="115">
        <f t="shared" si="291"/>
        <v>0</v>
      </c>
      <c r="H316" s="114">
        <v>0</v>
      </c>
      <c r="I316" s="115">
        <f t="shared" si="292"/>
        <v>0</v>
      </c>
      <c r="J316" s="114">
        <v>1582</v>
      </c>
      <c r="K316" s="115">
        <f t="shared" si="293"/>
        <v>91756</v>
      </c>
      <c r="L316" s="114">
        <v>0</v>
      </c>
      <c r="M316" s="115">
        <f t="shared" si="310"/>
        <v>0</v>
      </c>
      <c r="N316" s="116">
        <v>35</v>
      </c>
      <c r="O316" s="115">
        <f t="shared" si="337"/>
        <v>276605</v>
      </c>
      <c r="P316" s="117">
        <v>35</v>
      </c>
      <c r="Q316" s="118">
        <f t="shared" si="338"/>
        <v>39375</v>
      </c>
      <c r="R316" s="116">
        <v>65</v>
      </c>
      <c r="S316" s="115">
        <f t="shared" si="339"/>
        <v>19630</v>
      </c>
      <c r="T316" s="119">
        <v>3</v>
      </c>
      <c r="U316" s="115">
        <f t="shared" si="340"/>
        <v>40569</v>
      </c>
      <c r="V316" s="115">
        <v>0</v>
      </c>
      <c r="W316" s="115">
        <f t="shared" si="311"/>
        <v>0</v>
      </c>
      <c r="X316" s="115">
        <v>0</v>
      </c>
      <c r="Y316" s="115"/>
      <c r="Z316" s="115"/>
      <c r="AA316" s="115"/>
      <c r="AB316" s="115"/>
      <c r="AC316" s="110">
        <f t="shared" si="341"/>
        <v>615595</v>
      </c>
      <c r="AD316" s="120">
        <v>501764</v>
      </c>
      <c r="AE316" s="121">
        <f t="shared" si="344"/>
        <v>113831</v>
      </c>
      <c r="AF316" s="122">
        <f t="shared" si="289"/>
        <v>615.6</v>
      </c>
      <c r="AG316" s="123">
        <f t="shared" si="345"/>
        <v>501.8</v>
      </c>
      <c r="AH316" s="123">
        <f t="shared" si="346"/>
        <v>113.80000000000001</v>
      </c>
      <c r="AI316" s="123">
        <v>633228</v>
      </c>
      <c r="AJ316" s="124">
        <f t="shared" si="347"/>
        <v>17633</v>
      </c>
      <c r="AK316" s="108">
        <f t="shared" si="342"/>
        <v>239416</v>
      </c>
      <c r="AL316" s="108">
        <v>174334</v>
      </c>
      <c r="AM316" s="37">
        <f t="shared" si="294"/>
        <v>65082</v>
      </c>
      <c r="AQ316" s="108">
        <f t="shared" si="343"/>
        <v>276605</v>
      </c>
      <c r="AR316" s="108">
        <v>209685</v>
      </c>
      <c r="AS316" s="108">
        <f t="shared" si="295"/>
        <v>66920</v>
      </c>
    </row>
    <row r="317" spans="1:45">
      <c r="A317" s="106"/>
      <c r="B317" s="31">
        <v>7708</v>
      </c>
      <c r="C317" s="113" t="s">
        <v>284</v>
      </c>
      <c r="D317" s="114">
        <v>126</v>
      </c>
      <c r="E317" s="115">
        <f t="shared" si="290"/>
        <v>40446</v>
      </c>
      <c r="F317" s="114">
        <v>0</v>
      </c>
      <c r="G317" s="115">
        <f t="shared" si="291"/>
        <v>0</v>
      </c>
      <c r="H317" s="114">
        <v>0</v>
      </c>
      <c r="I317" s="115">
        <f t="shared" si="292"/>
        <v>0</v>
      </c>
      <c r="J317" s="114">
        <v>445</v>
      </c>
      <c r="K317" s="115">
        <f t="shared" si="293"/>
        <v>25810</v>
      </c>
      <c r="L317" s="114">
        <v>16</v>
      </c>
      <c r="M317" s="115">
        <f t="shared" si="310"/>
        <v>44352</v>
      </c>
      <c r="N317" s="116">
        <v>0</v>
      </c>
      <c r="O317" s="115">
        <f t="shared" si="337"/>
        <v>0</v>
      </c>
      <c r="P317" s="117">
        <v>0</v>
      </c>
      <c r="Q317" s="118">
        <f t="shared" si="338"/>
        <v>0</v>
      </c>
      <c r="R317" s="116">
        <v>0</v>
      </c>
      <c r="S317" s="115">
        <f t="shared" si="339"/>
        <v>0</v>
      </c>
      <c r="T317" s="119">
        <v>2</v>
      </c>
      <c r="U317" s="115">
        <f t="shared" si="340"/>
        <v>27046</v>
      </c>
      <c r="V317" s="115">
        <v>0</v>
      </c>
      <c r="W317" s="115">
        <f t="shared" si="311"/>
        <v>0</v>
      </c>
      <c r="X317" s="115">
        <v>0</v>
      </c>
      <c r="Y317" s="115"/>
      <c r="Z317" s="115"/>
      <c r="AA317" s="115"/>
      <c r="AB317" s="115"/>
      <c r="AC317" s="110">
        <f t="shared" si="341"/>
        <v>137654</v>
      </c>
      <c r="AD317" s="120">
        <v>105837</v>
      </c>
      <c r="AE317" s="121">
        <f t="shared" si="344"/>
        <v>31817</v>
      </c>
      <c r="AF317" s="122">
        <f t="shared" si="289"/>
        <v>137.69999999999999</v>
      </c>
      <c r="AG317" s="123">
        <f t="shared" si="345"/>
        <v>105.8</v>
      </c>
      <c r="AH317" s="123">
        <f t="shared" si="346"/>
        <v>31.899999999999991</v>
      </c>
      <c r="AI317" s="123">
        <v>140336</v>
      </c>
      <c r="AJ317" s="124">
        <f t="shared" si="347"/>
        <v>2682</v>
      </c>
      <c r="AK317" s="108">
        <f t="shared" si="342"/>
        <v>66256</v>
      </c>
      <c r="AL317" s="108">
        <v>44672</v>
      </c>
      <c r="AM317" s="37">
        <f t="shared" si="294"/>
        <v>21584</v>
      </c>
      <c r="AQ317" s="108">
        <f t="shared" si="343"/>
        <v>0</v>
      </c>
      <c r="AR317" s="108">
        <v>0</v>
      </c>
      <c r="AS317" s="108">
        <f t="shared" si="295"/>
        <v>0</v>
      </c>
    </row>
    <row r="318" spans="1:45">
      <c r="A318" s="106"/>
      <c r="B318" s="31">
        <v>7709</v>
      </c>
      <c r="C318" s="113" t="s">
        <v>285</v>
      </c>
      <c r="D318" s="114">
        <v>81</v>
      </c>
      <c r="E318" s="115">
        <f t="shared" si="290"/>
        <v>26001</v>
      </c>
      <c r="F318" s="114">
        <v>0</v>
      </c>
      <c r="G318" s="115">
        <f t="shared" si="291"/>
        <v>0</v>
      </c>
      <c r="H318" s="114">
        <v>0</v>
      </c>
      <c r="I318" s="115">
        <f t="shared" si="292"/>
        <v>0</v>
      </c>
      <c r="J318" s="114">
        <v>198</v>
      </c>
      <c r="K318" s="115">
        <f t="shared" si="293"/>
        <v>12474</v>
      </c>
      <c r="L318" s="114">
        <v>0</v>
      </c>
      <c r="M318" s="115">
        <f t="shared" si="310"/>
        <v>0</v>
      </c>
      <c r="N318" s="116">
        <v>0</v>
      </c>
      <c r="O318" s="115">
        <f t="shared" si="337"/>
        <v>0</v>
      </c>
      <c r="P318" s="117">
        <v>0</v>
      </c>
      <c r="Q318" s="118">
        <f t="shared" si="338"/>
        <v>0</v>
      </c>
      <c r="R318" s="116">
        <v>0</v>
      </c>
      <c r="S318" s="115">
        <f t="shared" si="339"/>
        <v>0</v>
      </c>
      <c r="T318" s="119">
        <v>0</v>
      </c>
      <c r="U318" s="115">
        <f t="shared" si="340"/>
        <v>0</v>
      </c>
      <c r="V318" s="115">
        <v>0</v>
      </c>
      <c r="W318" s="115">
        <f t="shared" si="311"/>
        <v>0</v>
      </c>
      <c r="X318" s="115">
        <v>0</v>
      </c>
      <c r="Y318" s="115"/>
      <c r="Z318" s="115"/>
      <c r="AA318" s="115"/>
      <c r="AB318" s="115"/>
      <c r="AC318" s="110">
        <f t="shared" si="341"/>
        <v>38475</v>
      </c>
      <c r="AD318" s="120">
        <v>31652</v>
      </c>
      <c r="AE318" s="121">
        <f t="shared" si="344"/>
        <v>6823</v>
      </c>
      <c r="AF318" s="122">
        <f t="shared" si="289"/>
        <v>38.5</v>
      </c>
      <c r="AG318" s="123">
        <f t="shared" si="345"/>
        <v>31.7</v>
      </c>
      <c r="AH318" s="123">
        <f t="shared" si="346"/>
        <v>6.8000000000000007</v>
      </c>
      <c r="AI318" s="123">
        <v>38475</v>
      </c>
      <c r="AJ318" s="124">
        <f t="shared" si="347"/>
        <v>0</v>
      </c>
      <c r="AK318" s="108">
        <f t="shared" si="342"/>
        <v>38475</v>
      </c>
      <c r="AL318" s="108">
        <v>31066</v>
      </c>
      <c r="AM318" s="37">
        <f t="shared" si="294"/>
        <v>7409</v>
      </c>
      <c r="AQ318" s="108">
        <f t="shared" si="343"/>
        <v>0</v>
      </c>
      <c r="AR318" s="108">
        <v>0</v>
      </c>
      <c r="AS318" s="108">
        <f t="shared" si="295"/>
        <v>0</v>
      </c>
    </row>
    <row r="319" spans="1:45">
      <c r="A319" s="125"/>
      <c r="B319" s="31">
        <v>7710</v>
      </c>
      <c r="C319" s="113" t="s">
        <v>286</v>
      </c>
      <c r="D319" s="114">
        <v>2731</v>
      </c>
      <c r="E319" s="115">
        <f t="shared" si="290"/>
        <v>876651</v>
      </c>
      <c r="F319" s="114">
        <v>0</v>
      </c>
      <c r="G319" s="115">
        <f t="shared" si="291"/>
        <v>0</v>
      </c>
      <c r="H319" s="114">
        <v>60</v>
      </c>
      <c r="I319" s="115">
        <f t="shared" si="292"/>
        <v>3420</v>
      </c>
      <c r="J319" s="114">
        <v>9773</v>
      </c>
      <c r="K319" s="115">
        <f t="shared" si="293"/>
        <v>566834</v>
      </c>
      <c r="L319" s="114">
        <v>114</v>
      </c>
      <c r="M319" s="115">
        <f t="shared" si="310"/>
        <v>316008</v>
      </c>
      <c r="N319" s="116">
        <v>620</v>
      </c>
      <c r="O319" s="115">
        <f t="shared" si="337"/>
        <v>4899860</v>
      </c>
      <c r="P319" s="117">
        <v>620</v>
      </c>
      <c r="Q319" s="118">
        <f t="shared" si="338"/>
        <v>697500</v>
      </c>
      <c r="R319" s="116">
        <v>110</v>
      </c>
      <c r="S319" s="115">
        <f t="shared" si="339"/>
        <v>33220</v>
      </c>
      <c r="T319" s="119">
        <v>4</v>
      </c>
      <c r="U319" s="115">
        <f t="shared" si="340"/>
        <v>54092</v>
      </c>
      <c r="V319" s="115">
        <v>7</v>
      </c>
      <c r="W319" s="115">
        <f t="shared" si="311"/>
        <v>130627</v>
      </c>
      <c r="X319" s="115">
        <v>10000</v>
      </c>
      <c r="Y319" s="115"/>
      <c r="Z319" s="115"/>
      <c r="AA319" s="115"/>
      <c r="AB319" s="115"/>
      <c r="AC319" s="110">
        <f t="shared" si="341"/>
        <v>7588212</v>
      </c>
      <c r="AD319" s="120">
        <v>6223314</v>
      </c>
      <c r="AE319" s="121">
        <f t="shared" si="344"/>
        <v>1364898</v>
      </c>
      <c r="AF319" s="163">
        <f t="shared" si="289"/>
        <v>7588.2</v>
      </c>
      <c r="AG319" s="164">
        <f t="shared" si="345"/>
        <v>6223.3</v>
      </c>
      <c r="AH319" s="164">
        <f t="shared" si="346"/>
        <v>1364.8999999999996</v>
      </c>
      <c r="AI319" s="123">
        <v>7822097</v>
      </c>
      <c r="AJ319" s="124">
        <f t="shared" si="347"/>
        <v>233885</v>
      </c>
      <c r="AK319" s="108">
        <f t="shared" si="342"/>
        <v>1446905</v>
      </c>
      <c r="AL319" s="108">
        <v>967878</v>
      </c>
      <c r="AM319" s="37">
        <f t="shared" si="294"/>
        <v>479027</v>
      </c>
      <c r="AQ319" s="108">
        <f t="shared" si="343"/>
        <v>4899860</v>
      </c>
      <c r="AR319" s="108">
        <v>3714420</v>
      </c>
      <c r="AS319" s="108">
        <f t="shared" si="295"/>
        <v>1185440</v>
      </c>
    </row>
    <row r="320" spans="1:45">
      <c r="A320" s="125">
        <f>SUM(A310:A319)</f>
        <v>0</v>
      </c>
      <c r="B320" s="31">
        <v>7798</v>
      </c>
      <c r="C320" s="113"/>
      <c r="D320" s="126">
        <f t="shared" ref="D320:AC320" si="348">SUM(D310:D319)</f>
        <v>4673</v>
      </c>
      <c r="E320" s="126">
        <f t="shared" si="348"/>
        <v>1500033</v>
      </c>
      <c r="F320" s="126">
        <f t="shared" si="348"/>
        <v>0</v>
      </c>
      <c r="G320" s="126">
        <f t="shared" si="348"/>
        <v>0</v>
      </c>
      <c r="H320" s="126">
        <f t="shared" si="348"/>
        <v>88</v>
      </c>
      <c r="I320" s="126">
        <f t="shared" si="348"/>
        <v>5016</v>
      </c>
      <c r="J320" s="126">
        <f t="shared" si="348"/>
        <v>15904</v>
      </c>
      <c r="K320" s="126">
        <f t="shared" si="348"/>
        <v>923422</v>
      </c>
      <c r="L320" s="126">
        <f t="shared" si="348"/>
        <v>153</v>
      </c>
      <c r="M320" s="126">
        <f t="shared" si="348"/>
        <v>424116</v>
      </c>
      <c r="N320" s="126">
        <f t="shared" si="348"/>
        <v>690</v>
      </c>
      <c r="O320" s="126">
        <f t="shared" si="348"/>
        <v>5453070</v>
      </c>
      <c r="P320" s="127">
        <f t="shared" si="348"/>
        <v>690</v>
      </c>
      <c r="Q320" s="127">
        <f>Q309+Q310+Q311+Q312+Q313+Q314+Q315+Q316+Q317+Q318+Q319</f>
        <v>776250</v>
      </c>
      <c r="R320" s="126">
        <f t="shared" si="348"/>
        <v>220</v>
      </c>
      <c r="S320" s="126">
        <f t="shared" si="348"/>
        <v>66440</v>
      </c>
      <c r="T320" s="126">
        <f t="shared" si="348"/>
        <v>19</v>
      </c>
      <c r="U320" s="126">
        <f t="shared" si="348"/>
        <v>256937</v>
      </c>
      <c r="V320" s="126">
        <f t="shared" si="348"/>
        <v>7</v>
      </c>
      <c r="W320" s="126">
        <f t="shared" si="348"/>
        <v>130627</v>
      </c>
      <c r="X320" s="126">
        <f t="shared" si="348"/>
        <v>10000</v>
      </c>
      <c r="Y320" s="126">
        <f t="shared" si="348"/>
        <v>0</v>
      </c>
      <c r="Z320" s="126">
        <f t="shared" si="348"/>
        <v>0</v>
      </c>
      <c r="AA320" s="126">
        <f t="shared" si="348"/>
        <v>0</v>
      </c>
      <c r="AB320" s="126">
        <f t="shared" si="348"/>
        <v>0</v>
      </c>
      <c r="AC320" s="126">
        <f t="shared" si="348"/>
        <v>9545911</v>
      </c>
      <c r="AD320" s="126">
        <f>AD310+AD311+AD312+AD313+AD314+AD315+AD316+AD317+AD318+AD319</f>
        <v>7791692</v>
      </c>
      <c r="AE320" s="128">
        <f>AE310+AE311+AE312+AE313+AE314+AE315+AE316+AE317+AE318+AE319</f>
        <v>1754219</v>
      </c>
      <c r="AF320" s="165">
        <f t="shared" si="289"/>
        <v>9545.9</v>
      </c>
      <c r="AG320" s="131">
        <f>AG310+AG311+AG312+AG313+AG314+AG315+AG316+AG317+AG318+AG319</f>
        <v>7791.8</v>
      </c>
      <c r="AH320" s="131">
        <f>AH310+AH311+AH312+AH313+AH314+AH315+AH316+AH317+AH318+AH319</f>
        <v>1754.1999999999998</v>
      </c>
      <c r="AI320" s="131">
        <f>SUM(AI310:AI319)</f>
        <v>9826551</v>
      </c>
      <c r="AJ320" s="132">
        <f>SUM(AJ310:AJ319)</f>
        <v>280640</v>
      </c>
      <c r="AK320" s="126">
        <f>SUM(AK310:AK319)</f>
        <v>2428471</v>
      </c>
      <c r="AL320" s="126">
        <f>SUM(AL310:AL319)</f>
        <v>1686442</v>
      </c>
      <c r="AM320" s="128">
        <f>SUM(AM310:AM319)</f>
        <v>742029</v>
      </c>
      <c r="AQ320" s="126">
        <f>SUM(AQ310:AQ319)</f>
        <v>5453070</v>
      </c>
      <c r="AR320" s="126">
        <f>SUM(AR310:AR319)</f>
        <v>4115817</v>
      </c>
      <c r="AS320" s="126">
        <f>SUM(AS310:AS319)</f>
        <v>1337253</v>
      </c>
    </row>
    <row r="321" spans="1:45">
      <c r="A321" s="106"/>
      <c r="B321" s="31">
        <v>7799</v>
      </c>
      <c r="C321" s="113" t="s">
        <v>287</v>
      </c>
      <c r="D321" s="114">
        <v>0</v>
      </c>
      <c r="E321" s="115">
        <f t="shared" si="290"/>
        <v>0</v>
      </c>
      <c r="F321" s="114">
        <v>0</v>
      </c>
      <c r="G321" s="115">
        <f t="shared" si="291"/>
        <v>0</v>
      </c>
      <c r="H321" s="133">
        <v>0</v>
      </c>
      <c r="I321" s="115">
        <f t="shared" si="292"/>
        <v>0</v>
      </c>
      <c r="J321" s="114">
        <v>0</v>
      </c>
      <c r="K321" s="115">
        <f t="shared" si="293"/>
        <v>0</v>
      </c>
      <c r="L321" s="114">
        <v>0</v>
      </c>
      <c r="M321" s="115">
        <f t="shared" si="310"/>
        <v>0</v>
      </c>
      <c r="N321" s="116">
        <v>0</v>
      </c>
      <c r="O321" s="115">
        <f t="shared" ref="O321:O326" si="349">ROUND(N321*O$7,0)</f>
        <v>0</v>
      </c>
      <c r="P321" s="117">
        <v>0</v>
      </c>
      <c r="Q321" s="118">
        <f t="shared" ref="Q321:Q326" si="350">ROUND(P321*Q$7,0)</f>
        <v>0</v>
      </c>
      <c r="R321" s="116"/>
      <c r="S321" s="115">
        <f t="shared" ref="S321:S326" si="351">ROUND(R321*S$7,0)</f>
        <v>0</v>
      </c>
      <c r="T321" s="119">
        <v>0</v>
      </c>
      <c r="U321" s="115">
        <f t="shared" ref="U321:U326" si="352">ROUND(T321*U$7,0)</f>
        <v>0</v>
      </c>
      <c r="V321" s="115">
        <v>0</v>
      </c>
      <c r="W321" s="115">
        <f t="shared" si="311"/>
        <v>0</v>
      </c>
      <c r="X321" s="115">
        <v>0</v>
      </c>
      <c r="Y321" s="115"/>
      <c r="Z321" s="115"/>
      <c r="AA321" s="115"/>
      <c r="AB321" s="115"/>
      <c r="AC321" s="110">
        <f t="shared" ref="AC321:AC326" si="353">+E321+G321+I321+K321+M321+W321+X321+O321+S321+U321+Z321+AB321+Q321</f>
        <v>0</v>
      </c>
      <c r="AD321" s="120"/>
      <c r="AE321" s="121"/>
      <c r="AF321" s="166">
        <f t="shared" si="289"/>
        <v>0</v>
      </c>
      <c r="AG321" s="167"/>
      <c r="AH321" s="167">
        <f t="shared" si="303"/>
        <v>0</v>
      </c>
      <c r="AI321" s="123">
        <v>0</v>
      </c>
      <c r="AJ321" s="124">
        <v>0</v>
      </c>
      <c r="AK321" s="108">
        <f t="shared" ref="AK321:AK326" si="354">+E321+G321+I321+K321</f>
        <v>0</v>
      </c>
      <c r="AL321" s="108">
        <v>0</v>
      </c>
      <c r="AM321" s="37">
        <f t="shared" si="294"/>
        <v>0</v>
      </c>
      <c r="AQ321" s="108">
        <f t="shared" ref="AQ321:AQ326" si="355">+O321</f>
        <v>0</v>
      </c>
      <c r="AR321" s="108">
        <v>0</v>
      </c>
      <c r="AS321" s="108">
        <f t="shared" si="295"/>
        <v>0</v>
      </c>
    </row>
    <row r="322" spans="1:45">
      <c r="A322" s="106"/>
      <c r="B322" s="31">
        <v>7801</v>
      </c>
      <c r="C322" s="113" t="s">
        <v>288</v>
      </c>
      <c r="D322" s="114">
        <v>69</v>
      </c>
      <c r="E322" s="115">
        <f t="shared" si="290"/>
        <v>22149</v>
      </c>
      <c r="F322" s="114">
        <v>0</v>
      </c>
      <c r="G322" s="115">
        <f t="shared" si="291"/>
        <v>0</v>
      </c>
      <c r="H322" s="114">
        <v>0</v>
      </c>
      <c r="I322" s="115">
        <f t="shared" si="292"/>
        <v>0</v>
      </c>
      <c r="J322" s="114">
        <v>235</v>
      </c>
      <c r="K322" s="115">
        <f t="shared" si="293"/>
        <v>14805</v>
      </c>
      <c r="L322" s="114">
        <v>0</v>
      </c>
      <c r="M322" s="115">
        <f t="shared" si="310"/>
        <v>0</v>
      </c>
      <c r="N322" s="116">
        <v>0</v>
      </c>
      <c r="O322" s="115">
        <f t="shared" si="349"/>
        <v>0</v>
      </c>
      <c r="P322" s="117">
        <v>0</v>
      </c>
      <c r="Q322" s="118">
        <f t="shared" si="350"/>
        <v>0</v>
      </c>
      <c r="R322" s="116">
        <v>0</v>
      </c>
      <c r="S322" s="115">
        <f t="shared" si="351"/>
        <v>0</v>
      </c>
      <c r="T322" s="119">
        <v>1</v>
      </c>
      <c r="U322" s="115">
        <f t="shared" si="352"/>
        <v>13523</v>
      </c>
      <c r="V322" s="115">
        <v>0</v>
      </c>
      <c r="W322" s="115">
        <f t="shared" si="311"/>
        <v>0</v>
      </c>
      <c r="X322" s="115">
        <v>0</v>
      </c>
      <c r="Y322" s="115"/>
      <c r="Z322" s="115"/>
      <c r="AA322" s="115"/>
      <c r="AB322" s="115"/>
      <c r="AC322" s="110">
        <f t="shared" si="353"/>
        <v>50477</v>
      </c>
      <c r="AD322" s="120">
        <v>42560</v>
      </c>
      <c r="AE322" s="121">
        <f t="shared" ref="AE322:AE326" si="356">AC322-AD322</f>
        <v>7917</v>
      </c>
      <c r="AF322" s="122">
        <f t="shared" si="289"/>
        <v>50.5</v>
      </c>
      <c r="AG322" s="123">
        <f t="shared" ref="AG322:AG326" si="357">ROUND(AD322/1000,1)</f>
        <v>42.6</v>
      </c>
      <c r="AH322" s="123">
        <f t="shared" ref="AH322:AH326" si="358">AF322-AG322</f>
        <v>7.8999999999999986</v>
      </c>
      <c r="AI322" s="123">
        <v>51818</v>
      </c>
      <c r="AJ322" s="124">
        <f t="shared" ref="AJ322:AJ326" si="359">AI322-AC322</f>
        <v>1341</v>
      </c>
      <c r="AK322" s="108">
        <f t="shared" si="354"/>
        <v>36954</v>
      </c>
      <c r="AL322" s="108">
        <v>27680</v>
      </c>
      <c r="AM322" s="37">
        <f t="shared" si="294"/>
        <v>9274</v>
      </c>
      <c r="AQ322" s="108">
        <f t="shared" si="355"/>
        <v>0</v>
      </c>
      <c r="AR322" s="108">
        <v>0</v>
      </c>
      <c r="AS322" s="108">
        <f t="shared" si="295"/>
        <v>0</v>
      </c>
    </row>
    <row r="323" spans="1:45">
      <c r="A323" s="106"/>
      <c r="B323" s="31">
        <v>7802</v>
      </c>
      <c r="C323" s="113" t="s">
        <v>289</v>
      </c>
      <c r="D323" s="114">
        <v>333</v>
      </c>
      <c r="E323" s="115">
        <f t="shared" si="290"/>
        <v>106893</v>
      </c>
      <c r="F323" s="114">
        <v>0</v>
      </c>
      <c r="G323" s="115">
        <f t="shared" si="291"/>
        <v>0</v>
      </c>
      <c r="H323" s="114">
        <v>24</v>
      </c>
      <c r="I323" s="115">
        <f t="shared" si="292"/>
        <v>1368</v>
      </c>
      <c r="J323" s="114">
        <v>1445</v>
      </c>
      <c r="K323" s="115">
        <f t="shared" si="293"/>
        <v>83810</v>
      </c>
      <c r="L323" s="114">
        <v>19</v>
      </c>
      <c r="M323" s="115">
        <f t="shared" si="310"/>
        <v>52668</v>
      </c>
      <c r="N323" s="116">
        <v>0</v>
      </c>
      <c r="O323" s="115">
        <f t="shared" si="349"/>
        <v>0</v>
      </c>
      <c r="P323" s="117">
        <v>0</v>
      </c>
      <c r="Q323" s="118">
        <f t="shared" si="350"/>
        <v>0</v>
      </c>
      <c r="R323" s="116">
        <v>55</v>
      </c>
      <c r="S323" s="115">
        <f t="shared" si="351"/>
        <v>16610</v>
      </c>
      <c r="T323" s="119">
        <v>0</v>
      </c>
      <c r="U323" s="115">
        <f t="shared" si="352"/>
        <v>0</v>
      </c>
      <c r="V323" s="115">
        <v>0</v>
      </c>
      <c r="W323" s="115">
        <f t="shared" si="311"/>
        <v>0</v>
      </c>
      <c r="X323" s="115">
        <v>0</v>
      </c>
      <c r="Y323" s="115"/>
      <c r="Z323" s="115"/>
      <c r="AA323" s="115"/>
      <c r="AB323" s="115"/>
      <c r="AC323" s="110">
        <f t="shared" si="353"/>
        <v>261349</v>
      </c>
      <c r="AD323" s="120">
        <v>209326</v>
      </c>
      <c r="AE323" s="121">
        <f t="shared" si="356"/>
        <v>52023</v>
      </c>
      <c r="AF323" s="122">
        <f t="shared" si="289"/>
        <v>261.3</v>
      </c>
      <c r="AG323" s="123">
        <f t="shared" si="357"/>
        <v>209.3</v>
      </c>
      <c r="AH323" s="123">
        <f t="shared" si="358"/>
        <v>52</v>
      </c>
      <c r="AI323" s="123">
        <v>262944</v>
      </c>
      <c r="AJ323" s="124">
        <f t="shared" si="359"/>
        <v>1595</v>
      </c>
      <c r="AK323" s="108">
        <f t="shared" si="354"/>
        <v>192071</v>
      </c>
      <c r="AL323" s="108">
        <v>133004</v>
      </c>
      <c r="AM323" s="37">
        <f t="shared" si="294"/>
        <v>59067</v>
      </c>
      <c r="AQ323" s="108">
        <f t="shared" si="355"/>
        <v>0</v>
      </c>
      <c r="AR323" s="108">
        <v>0</v>
      </c>
      <c r="AS323" s="108">
        <f t="shared" si="295"/>
        <v>0</v>
      </c>
    </row>
    <row r="324" spans="1:45">
      <c r="A324" s="106"/>
      <c r="B324" s="31">
        <v>7803</v>
      </c>
      <c r="C324" s="113" t="s">
        <v>290</v>
      </c>
      <c r="D324" s="114">
        <v>345</v>
      </c>
      <c r="E324" s="115">
        <f t="shared" si="290"/>
        <v>110745</v>
      </c>
      <c r="F324" s="114">
        <v>0</v>
      </c>
      <c r="G324" s="115">
        <f t="shared" si="291"/>
        <v>0</v>
      </c>
      <c r="H324" s="114">
        <v>61</v>
      </c>
      <c r="I324" s="115">
        <f t="shared" si="292"/>
        <v>3477</v>
      </c>
      <c r="J324" s="114">
        <v>1043</v>
      </c>
      <c r="K324" s="115">
        <f t="shared" si="293"/>
        <v>60494</v>
      </c>
      <c r="L324" s="114">
        <v>19</v>
      </c>
      <c r="M324" s="115">
        <f t="shared" si="310"/>
        <v>52668</v>
      </c>
      <c r="N324" s="116">
        <v>0</v>
      </c>
      <c r="O324" s="115">
        <f t="shared" si="349"/>
        <v>0</v>
      </c>
      <c r="P324" s="117">
        <v>0</v>
      </c>
      <c r="Q324" s="118">
        <f t="shared" si="350"/>
        <v>0</v>
      </c>
      <c r="R324" s="116">
        <v>0</v>
      </c>
      <c r="S324" s="115">
        <f t="shared" si="351"/>
        <v>0</v>
      </c>
      <c r="T324" s="119">
        <v>3</v>
      </c>
      <c r="U324" s="115">
        <f t="shared" si="352"/>
        <v>40569</v>
      </c>
      <c r="V324" s="115">
        <v>0</v>
      </c>
      <c r="W324" s="115">
        <f t="shared" si="311"/>
        <v>0</v>
      </c>
      <c r="X324" s="115">
        <v>0</v>
      </c>
      <c r="Y324" s="115"/>
      <c r="Z324" s="115"/>
      <c r="AA324" s="115"/>
      <c r="AB324" s="115"/>
      <c r="AC324" s="110">
        <f t="shared" si="353"/>
        <v>267953</v>
      </c>
      <c r="AD324" s="120">
        <v>216554</v>
      </c>
      <c r="AE324" s="121">
        <f t="shared" si="356"/>
        <v>51399</v>
      </c>
      <c r="AF324" s="122">
        <f t="shared" si="289"/>
        <v>268</v>
      </c>
      <c r="AG324" s="123">
        <f t="shared" si="357"/>
        <v>216.6</v>
      </c>
      <c r="AH324" s="123">
        <f t="shared" si="358"/>
        <v>51.400000000000006</v>
      </c>
      <c r="AI324" s="123">
        <v>271976</v>
      </c>
      <c r="AJ324" s="124">
        <f t="shared" si="359"/>
        <v>4023</v>
      </c>
      <c r="AK324" s="108">
        <f t="shared" si="354"/>
        <v>174716</v>
      </c>
      <c r="AL324" s="108">
        <v>117410</v>
      </c>
      <c r="AM324" s="37">
        <f t="shared" si="294"/>
        <v>57306</v>
      </c>
      <c r="AQ324" s="108">
        <f t="shared" si="355"/>
        <v>0</v>
      </c>
      <c r="AR324" s="108">
        <v>0</v>
      </c>
      <c r="AS324" s="108">
        <f t="shared" si="295"/>
        <v>0</v>
      </c>
    </row>
    <row r="325" spans="1:45">
      <c r="A325" s="106"/>
      <c r="B325" s="31">
        <v>7804</v>
      </c>
      <c r="C325" s="113" t="s">
        <v>379</v>
      </c>
      <c r="D325" s="114">
        <v>489</v>
      </c>
      <c r="E325" s="115">
        <f t="shared" si="290"/>
        <v>156969</v>
      </c>
      <c r="F325" s="114">
        <v>0</v>
      </c>
      <c r="G325" s="115">
        <f t="shared" si="291"/>
        <v>0</v>
      </c>
      <c r="H325" s="114">
        <v>49</v>
      </c>
      <c r="I325" s="115">
        <f t="shared" si="292"/>
        <v>2793</v>
      </c>
      <c r="J325" s="114">
        <v>906</v>
      </c>
      <c r="K325" s="115">
        <f t="shared" si="293"/>
        <v>52548</v>
      </c>
      <c r="L325" s="114">
        <v>51</v>
      </c>
      <c r="M325" s="115">
        <f t="shared" si="310"/>
        <v>141372</v>
      </c>
      <c r="N325" s="116">
        <v>0</v>
      </c>
      <c r="O325" s="115">
        <f t="shared" si="349"/>
        <v>0</v>
      </c>
      <c r="P325" s="117">
        <v>0</v>
      </c>
      <c r="Q325" s="118">
        <f t="shared" si="350"/>
        <v>0</v>
      </c>
      <c r="R325" s="116">
        <v>0</v>
      </c>
      <c r="S325" s="115">
        <f t="shared" si="351"/>
        <v>0</v>
      </c>
      <c r="T325" s="119">
        <v>8</v>
      </c>
      <c r="U325" s="115">
        <f t="shared" si="352"/>
        <v>108184</v>
      </c>
      <c r="V325" s="115">
        <v>0</v>
      </c>
      <c r="W325" s="115">
        <f t="shared" si="311"/>
        <v>0</v>
      </c>
      <c r="X325" s="115">
        <v>0</v>
      </c>
      <c r="Y325" s="115"/>
      <c r="Z325" s="115"/>
      <c r="AA325" s="115"/>
      <c r="AB325" s="115"/>
      <c r="AC325" s="110">
        <f t="shared" si="353"/>
        <v>461866</v>
      </c>
      <c r="AD325" s="120">
        <v>345023</v>
      </c>
      <c r="AE325" s="121">
        <f t="shared" si="356"/>
        <v>116843</v>
      </c>
      <c r="AF325" s="122">
        <f t="shared" si="289"/>
        <v>461.9</v>
      </c>
      <c r="AG325" s="123">
        <f t="shared" si="357"/>
        <v>345</v>
      </c>
      <c r="AH325" s="123">
        <f t="shared" si="358"/>
        <v>116.89999999999998</v>
      </c>
      <c r="AI325" s="123">
        <v>472594</v>
      </c>
      <c r="AJ325" s="124">
        <f t="shared" si="359"/>
        <v>10728</v>
      </c>
      <c r="AK325" s="108">
        <f t="shared" si="354"/>
        <v>212310</v>
      </c>
      <c r="AL325" s="108">
        <v>143472</v>
      </c>
      <c r="AM325" s="37">
        <f t="shared" si="294"/>
        <v>68838</v>
      </c>
      <c r="AQ325" s="108">
        <f t="shared" si="355"/>
        <v>0</v>
      </c>
      <c r="AR325" s="108">
        <v>0</v>
      </c>
      <c r="AS325" s="108">
        <f t="shared" si="295"/>
        <v>0</v>
      </c>
    </row>
    <row r="326" spans="1:45">
      <c r="A326" s="125"/>
      <c r="B326" s="31">
        <v>7805</v>
      </c>
      <c r="C326" s="113" t="s">
        <v>292</v>
      </c>
      <c r="D326" s="114">
        <v>1937</v>
      </c>
      <c r="E326" s="115">
        <f t="shared" si="290"/>
        <v>621777</v>
      </c>
      <c r="F326" s="114">
        <v>0</v>
      </c>
      <c r="G326" s="115">
        <f t="shared" si="291"/>
        <v>0</v>
      </c>
      <c r="H326" s="114">
        <v>262</v>
      </c>
      <c r="I326" s="115">
        <f t="shared" si="292"/>
        <v>14934</v>
      </c>
      <c r="J326" s="114">
        <v>8661</v>
      </c>
      <c r="K326" s="115">
        <f t="shared" si="293"/>
        <v>502338</v>
      </c>
      <c r="L326" s="114">
        <v>237</v>
      </c>
      <c r="M326" s="115">
        <f t="shared" si="310"/>
        <v>656964</v>
      </c>
      <c r="N326" s="116">
        <v>155</v>
      </c>
      <c r="O326" s="115">
        <f t="shared" si="349"/>
        <v>1224965</v>
      </c>
      <c r="P326" s="117">
        <v>155</v>
      </c>
      <c r="Q326" s="118">
        <f t="shared" si="350"/>
        <v>174375</v>
      </c>
      <c r="R326" s="116">
        <v>630</v>
      </c>
      <c r="S326" s="115">
        <f t="shared" si="351"/>
        <v>190260</v>
      </c>
      <c r="T326" s="119">
        <v>3</v>
      </c>
      <c r="U326" s="115">
        <f t="shared" si="352"/>
        <v>40569</v>
      </c>
      <c r="V326" s="115">
        <v>8</v>
      </c>
      <c r="W326" s="115">
        <f t="shared" si="311"/>
        <v>149288</v>
      </c>
      <c r="X326" s="115">
        <v>10000</v>
      </c>
      <c r="Y326" s="115"/>
      <c r="Z326" s="115"/>
      <c r="AA326" s="115"/>
      <c r="AB326" s="115"/>
      <c r="AC326" s="110">
        <f t="shared" si="353"/>
        <v>3585470</v>
      </c>
      <c r="AD326" s="120">
        <v>2858122</v>
      </c>
      <c r="AE326" s="121">
        <f t="shared" si="356"/>
        <v>727348</v>
      </c>
      <c r="AF326" s="122">
        <f t="shared" si="289"/>
        <v>3585.5</v>
      </c>
      <c r="AG326" s="123">
        <f t="shared" si="357"/>
        <v>2858.1</v>
      </c>
      <c r="AH326" s="123">
        <f t="shared" si="358"/>
        <v>727.40000000000009</v>
      </c>
      <c r="AI326" s="123">
        <v>3668962</v>
      </c>
      <c r="AJ326" s="124">
        <f t="shared" si="359"/>
        <v>83492</v>
      </c>
      <c r="AK326" s="108">
        <f t="shared" si="354"/>
        <v>1139049</v>
      </c>
      <c r="AL326" s="108">
        <v>758058</v>
      </c>
      <c r="AM326" s="37">
        <f t="shared" si="294"/>
        <v>380991</v>
      </c>
      <c r="AQ326" s="108">
        <f t="shared" si="355"/>
        <v>1224965</v>
      </c>
      <c r="AR326" s="108">
        <v>916623</v>
      </c>
      <c r="AS326" s="108">
        <f t="shared" si="295"/>
        <v>308342</v>
      </c>
    </row>
    <row r="327" spans="1:45">
      <c r="A327" s="125">
        <f>SUM(A322:A326)</f>
        <v>0</v>
      </c>
      <c r="C327" s="113"/>
      <c r="D327" s="126">
        <f t="shared" ref="D327:AC327" si="360">SUM(D322:D326)</f>
        <v>3173</v>
      </c>
      <c r="E327" s="126">
        <f t="shared" si="360"/>
        <v>1018533</v>
      </c>
      <c r="F327" s="126">
        <f t="shared" si="360"/>
        <v>0</v>
      </c>
      <c r="G327" s="126">
        <f t="shared" si="360"/>
        <v>0</v>
      </c>
      <c r="H327" s="126">
        <f t="shared" si="360"/>
        <v>396</v>
      </c>
      <c r="I327" s="126">
        <f t="shared" si="360"/>
        <v>22572</v>
      </c>
      <c r="J327" s="126">
        <f t="shared" si="360"/>
        <v>12290</v>
      </c>
      <c r="K327" s="126">
        <f t="shared" si="360"/>
        <v>713995</v>
      </c>
      <c r="L327" s="126">
        <f t="shared" si="360"/>
        <v>326</v>
      </c>
      <c r="M327" s="126">
        <f t="shared" si="360"/>
        <v>903672</v>
      </c>
      <c r="N327" s="126">
        <f t="shared" si="360"/>
        <v>155</v>
      </c>
      <c r="O327" s="126">
        <f t="shared" si="360"/>
        <v>1224965</v>
      </c>
      <c r="P327" s="127">
        <f t="shared" si="360"/>
        <v>155</v>
      </c>
      <c r="Q327" s="127">
        <f>Q321+Q322+Q323+Q324+Q325+Q326</f>
        <v>174375</v>
      </c>
      <c r="R327" s="126">
        <f t="shared" si="360"/>
        <v>685</v>
      </c>
      <c r="S327" s="126">
        <f t="shared" si="360"/>
        <v>206870</v>
      </c>
      <c r="T327" s="126">
        <f t="shared" si="360"/>
        <v>15</v>
      </c>
      <c r="U327" s="126">
        <f t="shared" si="360"/>
        <v>202845</v>
      </c>
      <c r="V327" s="126">
        <f t="shared" si="360"/>
        <v>8</v>
      </c>
      <c r="W327" s="126">
        <f t="shared" si="360"/>
        <v>149288</v>
      </c>
      <c r="X327" s="126">
        <f t="shared" si="360"/>
        <v>10000</v>
      </c>
      <c r="Y327" s="126">
        <f t="shared" si="360"/>
        <v>0</v>
      </c>
      <c r="Z327" s="126">
        <f t="shared" si="360"/>
        <v>0</v>
      </c>
      <c r="AA327" s="126">
        <f t="shared" si="360"/>
        <v>0</v>
      </c>
      <c r="AB327" s="126">
        <f t="shared" si="360"/>
        <v>0</v>
      </c>
      <c r="AC327" s="126">
        <f t="shared" si="360"/>
        <v>4627115</v>
      </c>
      <c r="AD327" s="126">
        <f>AD322+AD323+AD324+AD325+AD326</f>
        <v>3671585</v>
      </c>
      <c r="AE327" s="128">
        <f>AE322+AE323+AE324+AE325+AE326</f>
        <v>955530</v>
      </c>
      <c r="AF327" s="165">
        <f t="shared" si="289"/>
        <v>4627.1000000000004</v>
      </c>
      <c r="AG327" s="168">
        <f>AG322+AG323+AG324+AG325+AG326</f>
        <v>3671.6</v>
      </c>
      <c r="AH327" s="168">
        <f>AH322+AH323+AH324+AH325+AH326</f>
        <v>955.60000000000014</v>
      </c>
      <c r="AI327" s="168">
        <f>SUM(AI322:AI326)</f>
        <v>4728294</v>
      </c>
      <c r="AJ327" s="132">
        <f>SUM(AJ322:AJ326)</f>
        <v>101179</v>
      </c>
      <c r="AK327" s="126">
        <f>SUM(AK322:AK326)</f>
        <v>1755100</v>
      </c>
      <c r="AL327" s="126">
        <f>SUM(AL322:AL326)</f>
        <v>1179624</v>
      </c>
      <c r="AM327" s="128">
        <f>SUM(AM322:AM326)</f>
        <v>575476</v>
      </c>
      <c r="AQ327" s="126">
        <f>SUM(AQ322:AQ326)</f>
        <v>1224965</v>
      </c>
      <c r="AR327" s="126">
        <f>SUM(AR322:AR326)</f>
        <v>916623</v>
      </c>
      <c r="AS327" s="126">
        <f>SUM(AS322:AS326)</f>
        <v>308342</v>
      </c>
    </row>
    <row r="328" spans="1:45" s="170" customFormat="1" ht="46.5" customHeight="1" thickBot="1">
      <c r="A328" s="169">
        <f>A24+A39+A53+A65+A78+A90+A96+A106+A115+A126+A136+A149+A163+A171+A184+A204+A213+A223+A232+A238+A250+A251+A275+A288+A295+A308+A320+A327</f>
        <v>0</v>
      </c>
      <c r="C328" s="171" t="s">
        <v>380</v>
      </c>
      <c r="D328" s="172">
        <f t="shared" ref="D328:AB328" si="361">D24+D39+D53+D65+D78+D90+D96+D106+D115+D126+D136+D149+D163+D171+D184+D204+D213+D223+D232+D238+D250+D251+D275+D288+D295+D308+D320+D327</f>
        <v>196119</v>
      </c>
      <c r="E328" s="172">
        <f t="shared" si="361"/>
        <v>63047523</v>
      </c>
      <c r="F328" s="172">
        <f t="shared" si="361"/>
        <v>1677</v>
      </c>
      <c r="G328" s="172">
        <f t="shared" si="361"/>
        <v>556764</v>
      </c>
      <c r="H328" s="172">
        <f t="shared" si="361"/>
        <v>10503</v>
      </c>
      <c r="I328" s="172">
        <f t="shared" si="361"/>
        <v>598671</v>
      </c>
      <c r="J328" s="172">
        <f t="shared" si="361"/>
        <v>674470</v>
      </c>
      <c r="K328" s="172">
        <f t="shared" si="361"/>
        <v>39158965</v>
      </c>
      <c r="L328" s="172">
        <f t="shared" si="361"/>
        <v>17257</v>
      </c>
      <c r="M328" s="172">
        <f t="shared" si="361"/>
        <v>47836404</v>
      </c>
      <c r="N328" s="172">
        <f t="shared" si="361"/>
        <v>15661</v>
      </c>
      <c r="O328" s="172">
        <f t="shared" si="361"/>
        <v>123768883</v>
      </c>
      <c r="P328" s="173">
        <f t="shared" si="361"/>
        <v>15661</v>
      </c>
      <c r="Q328" s="173">
        <f>Q327+Q320+Q308+Q295+Q288+Q251+Q250+Q238+Q232+Q223+Q213+Q204+Q184+Q171+Q163+Q149+Q136+Q126+Q115+Q106+Q96+Q90+Q78+Q65+Q53+Q39+Q24+Q275</f>
        <v>17618625</v>
      </c>
      <c r="R328" s="172">
        <f>R24+R39+R53+R65+R78+R90+R96+R106+R115+R126+R136+R149+R163+R171+R184+R204+R213+R223+R232+R238+R250+R251+R275+R288+R295+R308+R320+R327</f>
        <v>26988</v>
      </c>
      <c r="S328" s="172">
        <f t="shared" si="361"/>
        <v>8150376</v>
      </c>
      <c r="T328" s="172">
        <f t="shared" si="361"/>
        <v>307</v>
      </c>
      <c r="U328" s="172">
        <f t="shared" si="361"/>
        <v>4151561</v>
      </c>
      <c r="V328" s="172">
        <f>V24+V39+V53+V65+V78+V90+V96+V106+V115+V126+V136+V149+V163+V171+V184+V204+V213+V223+V232+V238+V250+V251+V275+V288+V295+V308+V320+V327</f>
        <v>251</v>
      </c>
      <c r="W328" s="172">
        <f t="shared" si="361"/>
        <v>4683911</v>
      </c>
      <c r="X328" s="172">
        <f t="shared" si="361"/>
        <v>310000</v>
      </c>
      <c r="Y328" s="172">
        <f t="shared" si="361"/>
        <v>105</v>
      </c>
      <c r="Z328" s="172">
        <f t="shared" si="361"/>
        <v>441000</v>
      </c>
      <c r="AA328" s="172">
        <f t="shared" si="361"/>
        <v>105</v>
      </c>
      <c r="AB328" s="172">
        <f t="shared" si="361"/>
        <v>1278900</v>
      </c>
      <c r="AC328" s="174">
        <f>AC24+AC39+AC53+AC65+AC78+AC90+AC96+AC106+AC115+AC126+AC136+AC149+AC163+AC171+AC184+AC204+AC213+AC223+AC232+AC238+AC250+AC251+AC275+AC288+AC295+AC308+AC320+AC327</f>
        <v>311601583</v>
      </c>
      <c r="AD328" s="174">
        <f>AD327+AD320+AD308+AD295+AD288+AD275+AD251+AD250+AD238+AD232+AD223+AD213+AD204+AD184+AD171+AD163+AD149+AD136+AD126+AD115+AD106+AD96+AD90+AD78+AD65+AD53+AD39+AD24</f>
        <v>246751376</v>
      </c>
      <c r="AE328" s="175">
        <f>AE327+AE320+AE308+AE295+AE288+AE275+AE251+AE250+AE238+AE232+AE223+AE213+AE204+AE184+AE171+AE163+AE149+AE136+AE126+AE115+AE106+AE96+AE90+AE78+AE65+AE53+AE39+AE24</f>
        <v>64850207</v>
      </c>
      <c r="AF328" s="166">
        <f t="shared" si="289"/>
        <v>311601.59999999998</v>
      </c>
      <c r="AG328" s="176">
        <f>AG327+AG320+AG308+AG295+AG288+AG275+AG251+AG250+AG238+AG232+AG223+AG213+AG204+AG184+AG171+AG163+AG149+AG136+AG126+AG115+AG106+AG96+AG90+AG78+AG65+AG53+AG39+AG24</f>
        <v>246749.6</v>
      </c>
      <c r="AH328" s="176">
        <f>AH327+AH320+AH308+AH295+AH288+AH275+AH251+AH250+AH238+AH232+AH223+AH213+AH204+AH184+AH171+AH163+AH149+AH136+AH126+AH115+AH106+AH96+AH90+AH78+AH65+AH53+AH39+AH24</f>
        <v>64852.399999999994</v>
      </c>
      <c r="AI328" s="176">
        <f>AI327+AI320+AI308+AI295+AI288+AI275+AI251+AI250+AI238+AI232+AI223+AI213+AI204+AI184+AI171+AI163+AI149+AI136+AI126+AI115+AI106+AI96+AI90+AI78+AI65+AI53+AI39+AI24</f>
        <v>318437180</v>
      </c>
      <c r="AJ328" s="177">
        <f>AJ327+AJ320+AJ308+AJ295+AJ288+AJ275+AJ251+AJ250+AJ238+AJ232+AJ223+AJ213+AJ204+AJ184+AJ171+AJ163+AJ149+AJ136+AJ126+AJ115+AJ106+AJ96+AJ90+AJ78+AJ65+AJ53+AJ39+AJ24</f>
        <v>6835597</v>
      </c>
      <c r="AK328" s="178">
        <f>AK24+AK39+AK53+AK65+AK78+AK90+AK96+AK106+AK115+AK126+AK136+AK149+AK163+AK171+AK184+AK204+AK213+AK223+AK232+AK238+AK250+AK251+AK275+AK288+AK295+AK308+AK320+AK327</f>
        <v>103361923</v>
      </c>
      <c r="AL328" s="178">
        <f>AL24+AL39+AL53+AL65+AL78+AL90+AL96+AL106+AL115+AL126+AL136+AL149+AL163+AL171+AL184+AL204+AL213+AL223+AL232+AL238+AL250+AL251+AL275+AL288+AL295+AL308+AL320+AL327</f>
        <v>68856946</v>
      </c>
      <c r="AM328" s="179">
        <f>AM24+AM39+AM53+AM65+AM78+AM90+AM96+AM106+AM115+AM126+AM136+AM149+AM163+AM171+AM184+AM204+AM213+AM223+AM232+AM238+AM250+AM251+AM275+AM288+AM295+AM308+AM320+AM327</f>
        <v>34504977</v>
      </c>
      <c r="AQ328" s="178">
        <f>AQ24+AQ39+AQ53+AQ65+AQ78+AQ90+AQ96+AQ106+AQ115+AQ126+AQ136+AQ149+AQ163+AQ171+AQ184+AQ204+AQ213+AQ223+AQ232+AQ238+AQ250+AQ251+AQ275+AQ288+AQ295+AQ308+AQ320+AQ327</f>
        <v>123768883</v>
      </c>
      <c r="AR328" s="178">
        <f>AR24+AR39+AR53+AR65+AR78+AR90+AR96+AR106+AR115+AR126+AR136+AR149+AR163+AR171+AR184+AR204+AR213+AR223+AR232+AR238+AR250+AR251+AR275+AR288+AR295+AR308+AR320+AR327</f>
        <v>92495049</v>
      </c>
      <c r="AS328" s="178">
        <f>AS24+AS39+AS53+AS65+AS78+AS90+AS96+AS106+AS115+AS126+AS136+AS149+AS163+AS171+AS184+AS204+AS213+AS223+AS232+AS238+AS250+AS251+AS275+AS288+AS295+AS308+AS320+AS327</f>
        <v>31273834</v>
      </c>
    </row>
    <row r="329" spans="1:45" ht="16.5" thickTop="1">
      <c r="C329" s="180" t="s">
        <v>381</v>
      </c>
      <c r="D329" s="181"/>
      <c r="E329" s="182">
        <f>ROUND(E328/1000,1)</f>
        <v>63047.5</v>
      </c>
      <c r="F329" s="181"/>
      <c r="G329" s="182">
        <f>ROUND(G328/1000,1)</f>
        <v>556.79999999999995</v>
      </c>
      <c r="H329" s="181"/>
      <c r="I329" s="182">
        <f>ROUND(I328/1000,1)</f>
        <v>598.70000000000005</v>
      </c>
      <c r="J329" s="181"/>
      <c r="K329" s="182">
        <f>ROUND(K328/1000,1)</f>
        <v>39159</v>
      </c>
      <c r="L329" s="181"/>
      <c r="M329" s="182">
        <f>ROUND(M328/1000,1)</f>
        <v>47836.4</v>
      </c>
      <c r="N329" s="181"/>
      <c r="O329" s="182">
        <f>ROUND(O328/1000,1)</f>
        <v>123768.9</v>
      </c>
      <c r="P329" s="183"/>
      <c r="Q329" s="182">
        <f>ROUND(Q328/1000,1)</f>
        <v>17618.599999999999</v>
      </c>
      <c r="R329" s="181"/>
      <c r="S329" s="182">
        <f>ROUND(S328/1000,1)</f>
        <v>8150.4</v>
      </c>
      <c r="T329" s="181"/>
      <c r="U329" s="182">
        <f>ROUND(U328/1000,1)</f>
        <v>4151.6000000000004</v>
      </c>
      <c r="V329" s="181"/>
      <c r="W329" s="182">
        <f>ROUND(W328/1000,1)</f>
        <v>4683.8999999999996</v>
      </c>
      <c r="X329" s="182">
        <f>ROUND(X328/1000,1)</f>
        <v>310</v>
      </c>
      <c r="Y329" s="108"/>
      <c r="Z329" s="182">
        <f>ROUND(Z328/1000,1)</f>
        <v>441</v>
      </c>
      <c r="AA329" s="108"/>
      <c r="AB329" s="182">
        <f>ROUND(AB328/1000,1)</f>
        <v>1278.9000000000001</v>
      </c>
      <c r="AC329" s="184">
        <f>AB329+Z329+X329+W329+U329+S329+Q329+O329+M329+K329+I329+G329+E329</f>
        <v>311601.69999999995</v>
      </c>
      <c r="AD329" s="182">
        <f>ROUND(AD328/1000,1)</f>
        <v>246751.4</v>
      </c>
      <c r="AE329" s="182">
        <f>ROUND(AE328/1000,1)</f>
        <v>64850.2</v>
      </c>
      <c r="AF329" s="37"/>
    </row>
    <row r="330" spans="1:45"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5"/>
      <c r="P330" s="186"/>
      <c r="Q330" s="186"/>
      <c r="R330" s="185"/>
      <c r="S330" s="181"/>
      <c r="T330" s="181"/>
      <c r="U330" s="181"/>
      <c r="V330" s="181"/>
      <c r="W330" s="108"/>
      <c r="X330" s="108"/>
      <c r="Y330" s="108"/>
      <c r="Z330" s="108"/>
      <c r="AA330" s="108"/>
      <c r="AB330" s="108"/>
      <c r="AI330" s="187"/>
    </row>
    <row r="331" spans="1:45"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9"/>
      <c r="Q331" s="109"/>
      <c r="R331" s="108"/>
      <c r="S331" s="108"/>
      <c r="T331" s="108"/>
      <c r="V331" s="108"/>
      <c r="W331" s="108"/>
      <c r="X331" s="108"/>
      <c r="Y331" s="108"/>
      <c r="Z331" s="108"/>
      <c r="AA331" s="108"/>
      <c r="AB331" s="108"/>
    </row>
    <row r="332" spans="1:45" ht="31.15" customHeight="1">
      <c r="E332" s="34"/>
      <c r="K332" s="34"/>
      <c r="R332" s="108"/>
      <c r="U332" s="108"/>
      <c r="AB332" s="108"/>
      <c r="AC332" s="108"/>
      <c r="AD332" s="108"/>
      <c r="AE332" s="37"/>
      <c r="AF332" s="37"/>
    </row>
    <row r="333" spans="1:45">
      <c r="C333" s="32" t="s">
        <v>382</v>
      </c>
      <c r="D333" s="37">
        <f>SUMIF(D10:D327,"&lt;=40")</f>
        <v>308</v>
      </c>
      <c r="I333" s="108" t="s">
        <v>383</v>
      </c>
      <c r="J333" s="37">
        <f>SUMIF(J9:J327,"&lt;=300")</f>
        <v>7941</v>
      </c>
      <c r="K333" s="37"/>
    </row>
    <row r="334" spans="1:45">
      <c r="C334" s="32" t="s">
        <v>384</v>
      </c>
      <c r="D334" s="37">
        <f>+D328-D333</f>
        <v>195811</v>
      </c>
      <c r="I334" s="108" t="s">
        <v>385</v>
      </c>
      <c r="J334" s="37">
        <f>+J328-J333</f>
        <v>666529</v>
      </c>
      <c r="K334" s="37"/>
      <c r="M334" s="108"/>
    </row>
    <row r="335" spans="1:45">
      <c r="D335" s="108">
        <f>+D333+D334</f>
        <v>196119</v>
      </c>
      <c r="J335" s="108">
        <f>+J333+J334</f>
        <v>674470</v>
      </c>
      <c r="K335" s="108"/>
    </row>
    <row r="336" spans="1:45">
      <c r="E336" s="108"/>
      <c r="F336" s="108"/>
      <c r="G336" s="108"/>
      <c r="I336" s="108">
        <v>192541</v>
      </c>
      <c r="K336" s="108"/>
      <c r="M336" s="108"/>
      <c r="W336" s="108"/>
    </row>
    <row r="337" spans="3:3">
      <c r="C337" s="31"/>
    </row>
    <row r="338" spans="3:3">
      <c r="C338" s="31"/>
    </row>
    <row r="339" spans="3:3">
      <c r="C339" s="31"/>
    </row>
    <row r="340" spans="3:3">
      <c r="C340" s="31"/>
    </row>
    <row r="341" spans="3:3">
      <c r="C341" s="31"/>
    </row>
    <row r="342" spans="3:3">
      <c r="C342" s="31"/>
    </row>
  </sheetData>
  <mergeCells count="16">
    <mergeCell ref="D5:E5"/>
    <mergeCell ref="F5:G5"/>
    <mergeCell ref="H5:I5"/>
    <mergeCell ref="J5:K5"/>
    <mergeCell ref="AF5:AH5"/>
    <mergeCell ref="AJ6:AJ8"/>
    <mergeCell ref="Y7:Z7"/>
    <mergeCell ref="AA7:AB7"/>
    <mergeCell ref="AE7:AE8"/>
    <mergeCell ref="N8:O8"/>
    <mergeCell ref="P8:Q8"/>
    <mergeCell ref="R8:S8"/>
    <mergeCell ref="T8:U8"/>
    <mergeCell ref="V8:W8"/>
    <mergeCell ref="AI5:AI8"/>
    <mergeCell ref="Y6:AB6"/>
  </mergeCells>
  <conditionalFormatting sqref="K4:M4">
    <cfRule type="cellIs" dxfId="5" priority="6" stopIfTrue="1" operator="greaterThan">
      <formula>0</formula>
    </cfRule>
  </conditionalFormatting>
  <conditionalFormatting sqref="D4:E4 H4:I4">
    <cfRule type="cellIs" dxfId="4" priority="5" stopIfTrue="1" operator="greaterThan">
      <formula>0</formula>
    </cfRule>
  </conditionalFormatting>
  <conditionalFormatting sqref="F4:G4">
    <cfRule type="cellIs" dxfId="3" priority="4" stopIfTrue="1" operator="greaterThan">
      <formula>0</formula>
    </cfRule>
  </conditionalFormatting>
  <conditionalFormatting sqref="J4">
    <cfRule type="cellIs" dxfId="2" priority="3" stopIfTrue="1" operator="greaterThan">
      <formula>0</formula>
    </cfRule>
  </conditionalFormatting>
  <conditionalFormatting sqref="V4:W4">
    <cfRule type="cellIs" dxfId="1" priority="2" stopIfTrue="1" operator="greaterThan">
      <formula>0</formula>
    </cfRule>
  </conditionalFormatting>
  <conditionalFormatting sqref="X4:AB4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</vt:lpstr>
      <vt:lpstr>РМС съпоставка</vt:lpstr>
      <vt:lpstr>разшифровка</vt:lpstr>
      <vt:lpstr>for</vt:lpstr>
      <vt:lpstr>Приложение!Print_Area</vt:lpstr>
      <vt:lpstr>Приложение!Print_Titles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FO</dc:creator>
  <cp:lastModifiedBy>Цветелина Цветанова</cp:lastModifiedBy>
  <cp:lastPrinted>2023-02-09T15:26:11Z</cp:lastPrinted>
  <dcterms:created xsi:type="dcterms:W3CDTF">2023-01-12T09:11:05Z</dcterms:created>
  <dcterms:modified xsi:type="dcterms:W3CDTF">2023-02-27T08:07:26Z</dcterms:modified>
</cp:coreProperties>
</file>