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1730" activeTab="0"/>
  </bookViews>
  <sheets>
    <sheet name="SCF_financial info_EUR_BUL" sheetId="5" r:id="rId1"/>
  </sheets>
  <definedNames>
    <definedName name="_xlnm.Print_Area" localSheetId="0">'SCF_financial info_EUR_BUL'!$A$1:$M$22</definedName>
  </definedNames>
  <calcPr calcId="162913"/>
</workbook>
</file>

<file path=xl/sharedStrings.xml><?xml version="1.0" encoding="utf-8"?>
<sst xmlns="http://schemas.openxmlformats.org/spreadsheetml/2006/main" count="47" uniqueCount="29">
  <si>
    <t xml:space="preserve">ОП / Фонд </t>
  </si>
  <si>
    <t>валута</t>
  </si>
  <si>
    <t>ЕС - част</t>
  </si>
  <si>
    <t>евро</t>
  </si>
  <si>
    <t>Сума</t>
  </si>
  <si>
    <t>НС - част</t>
  </si>
  <si>
    <t>1. ОП "Транспорт и транспортна инфраструктура" / ЕФРР и КФ</t>
  </si>
  <si>
    <t>2. ОП "Околна среда 2014-2020" / ЕФРР и КФ</t>
  </si>
  <si>
    <t>5. ОП "Развитие на човешките ресурси 2014-2020" / ЕСФ</t>
  </si>
  <si>
    <t xml:space="preserve">  ЕФРР</t>
  </si>
  <si>
    <t xml:space="preserve">  КФ </t>
  </si>
  <si>
    <t xml:space="preserve">  ЕСФ</t>
  </si>
  <si>
    <t>4. ОП "Региони в растеж" / ЕФРР</t>
  </si>
  <si>
    <t>3. ОП "Наука и образование за интелигентен растеж" /ЕФРР и ЕСФ</t>
  </si>
  <si>
    <t>7. ОП "Инициатива за малки и средни предприятия" /ЕФРР</t>
  </si>
  <si>
    <t>8. ОП "Добро управление" / ЕСФ</t>
  </si>
  <si>
    <t xml:space="preserve">9. ОП "Фонд за европейско подпомагане на най-нуждаещите се лица" </t>
  </si>
  <si>
    <t>Бюджет по оперативна програма - ЕС финансиране</t>
  </si>
  <si>
    <t>Бюджет по оперативна програма - национално съфинасиране</t>
  </si>
  <si>
    <t>Бюджет по оперативна програма - ОБЩО</t>
  </si>
  <si>
    <t>6. ОП "Иновации и конкурентоспособност " / ЕФРР *</t>
  </si>
  <si>
    <t>* отчетени са извършените плащания по схема BG16RFOP002-2.073 „Подкрепа на микро и малки предприятия за преодоляване на икономическите последствия от пандемията COVID-19”</t>
  </si>
  <si>
    <t>Обща сума на получените средства от ЕК като предварително финансиране към 30.11.2022</t>
  </si>
  <si>
    <t>Получени средства от ЕК на основание изпратени заявления за плащане към 30.11.2022</t>
  </si>
  <si>
    <t>Общо получени средства от ЕК към 30.11.2022</t>
  </si>
  <si>
    <t>Платено към 30.11.2022</t>
  </si>
  <si>
    <t>Общо платено към 30.11.2022</t>
  </si>
  <si>
    <t>Обща сума на публичните разходи, декларирани пред ЕК със Заявления за плащане 
към 30.11.2022</t>
  </si>
  <si>
    <t>Обща сума на публичните разходи, сертифицрани пред ЕК с Годишни счетоводни отчети 
към 30.11.2022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</si>
</sst>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\ [$€-1];\-#,##0.00\ [$€-1]"/>
    <numFmt numFmtId="167" formatCode="_-* #,##0\ [$€-1]_-;\-* #,##0\ [$€-1]_-;_-* &quot;-&quot;??\ [$€-1]_-;_-@_-"/>
    <numFmt numFmtId="168" formatCode="#,##0.00_ ;\-#,##0.00\ "/>
    <numFmt numFmtId="169" formatCode="_-* #,##0\ [$€-1]_-;\-* #,##0\ [$€-1]_-;_-* &quot;-&quot;\ [$€-1]_-;_-@_-"/>
    <numFmt numFmtId="170" formatCode="_-* #,##0.0000\ _л_в_-;\-* #,##0.0000\ _л_в_-;_-* &quot;-&quot;????\ _л_в_-;_-@_-"/>
    <numFmt numFmtId="171" formatCode="#,##0\ [$€-1];\-#,##0\ [$€-1]"/>
    <numFmt numFmtId="172" formatCode="_-* #,##0.00\ _л_в_-;\-* #,##0.00\ _л_в_-;_-* &quot;-&quot;????\ _л_в_-;_-@_-"/>
  </numFmts>
  <fonts count="12">
    <font>
      <sz val="10"/>
      <name val="Arial"/>
      <family val="2"/>
    </font>
    <font>
      <sz val="8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9"/>
      <color theme="1"/>
      <name val="Times New Roman"/>
      <family val="1"/>
    </font>
    <font>
      <sz val="9"/>
      <name val="Arial"/>
      <family val="2"/>
    </font>
    <font>
      <b/>
      <sz val="11"/>
      <color theme="0" tint="-0.3499799966812134"/>
      <name val="Times New Roman"/>
      <family val="1"/>
    </font>
    <font>
      <b/>
      <u val="single"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0">
    <xf numFmtId="0" fontId="0" fillId="0" borderId="0" xfId="0"/>
    <xf numFmtId="0" fontId="2" fillId="2" borderId="0" xfId="0" applyFont="1" applyFill="1" applyBorder="1"/>
    <xf numFmtId="169" fontId="2" fillId="2" borderId="1" xfId="0" applyNumberFormat="1" applyFont="1" applyFill="1" applyBorder="1" applyAlignment="1">
      <alignment horizontal="center" vertical="center"/>
    </xf>
    <xf numFmtId="167" fontId="2" fillId="2" borderId="0" xfId="16" applyNumberFormat="1" applyFont="1" applyFill="1" applyBorder="1" applyAlignment="1">
      <alignment horizontal="center" vertical="center" wrapText="1"/>
    </xf>
    <xf numFmtId="3" fontId="3" fillId="2" borderId="0" xfId="16" applyNumberFormat="1" applyFont="1" applyFill="1" applyBorder="1" applyAlignment="1">
      <alignment vertical="center" wrapText="1"/>
    </xf>
    <xf numFmtId="169" fontId="2" fillId="2" borderId="0" xfId="16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169" fontId="6" fillId="2" borderId="1" xfId="0" applyNumberFormat="1" applyFont="1" applyFill="1" applyBorder="1" applyAlignment="1">
      <alignment horizontal="center" vertical="center"/>
    </xf>
    <xf numFmtId="172" fontId="2" fillId="2" borderId="0" xfId="0" applyNumberFormat="1" applyFont="1" applyFill="1" applyBorder="1" applyAlignment="1">
      <alignment horizontal="center" vertical="center"/>
    </xf>
    <xf numFmtId="170" fontId="2" fillId="2" borderId="0" xfId="0" applyNumberFormat="1" applyFont="1" applyFill="1" applyAlignment="1">
      <alignment horizontal="center" vertical="center"/>
    </xf>
    <xf numFmtId="166" fontId="2" fillId="2" borderId="0" xfId="16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170" fontId="2" fillId="2" borderId="0" xfId="0" applyNumberFormat="1" applyFont="1" applyFill="1" applyBorder="1" applyAlignment="1">
      <alignment horizontal="center" vertical="center"/>
    </xf>
    <xf numFmtId="168" fontId="3" fillId="2" borderId="0" xfId="0" applyNumberFormat="1" applyFont="1" applyFill="1"/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0" xfId="0" applyNumberFormat="1" applyFont="1" applyFill="1"/>
    <xf numFmtId="0" fontId="2" fillId="2" borderId="0" xfId="0" applyFont="1" applyFill="1"/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0" xfId="0" applyNumberFormat="1" applyFont="1" applyFill="1"/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/>
    <xf numFmtId="0" fontId="2" fillId="2" borderId="2" xfId="0" applyFont="1" applyFill="1" applyBorder="1" applyAlignment="1">
      <alignment vertical="center" wrapText="1"/>
    </xf>
    <xf numFmtId="167" fontId="10" fillId="2" borderId="0" xfId="16" applyNumberFormat="1" applyFont="1" applyFill="1" applyBorder="1" applyAlignment="1">
      <alignment horizontal="center" vertical="center" wrapText="1"/>
    </xf>
    <xf numFmtId="3" fontId="11" fillId="2" borderId="0" xfId="0" applyNumberFormat="1" applyFont="1" applyFill="1"/>
    <xf numFmtId="3" fontId="2" fillId="2" borderId="0" xfId="0" applyNumberFormat="1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3" fontId="3" fillId="2" borderId="1" xfId="18" applyNumberFormat="1" applyFont="1" applyFill="1" applyBorder="1" applyAlignment="1">
      <alignment vertical="center" wrapText="1"/>
    </xf>
    <xf numFmtId="169" fontId="3" fillId="2" borderId="1" xfId="0" applyNumberFormat="1" applyFont="1" applyFill="1" applyBorder="1" applyAlignment="1">
      <alignment horizontal="center" vertical="center"/>
    </xf>
    <xf numFmtId="169" fontId="5" fillId="2" borderId="1" xfId="0" applyNumberFormat="1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/>
    </xf>
    <xf numFmtId="171" fontId="0" fillId="2" borderId="1" xfId="18" applyNumberFormat="1" applyFont="1" applyFill="1" applyBorder="1" applyAlignment="1">
      <alignment horizontal="right" vertical="center"/>
    </xf>
    <xf numFmtId="167" fontId="5" fillId="2" borderId="2" xfId="0" applyNumberFormat="1" applyFont="1" applyFill="1" applyBorder="1" applyAlignment="1">
      <alignment horizontal="center" vertical="center"/>
    </xf>
    <xf numFmtId="169" fontId="2" fillId="2" borderId="1" xfId="18" applyNumberFormat="1" applyFont="1" applyFill="1" applyBorder="1" applyAlignment="1">
      <alignment horizontal="right" vertical="center"/>
    </xf>
    <xf numFmtId="169" fontId="3" fillId="2" borderId="1" xfId="18" applyNumberFormat="1" applyFont="1" applyFill="1" applyBorder="1" applyAlignment="1">
      <alignment horizontal="right" vertical="center"/>
    </xf>
    <xf numFmtId="171" fontId="4" fillId="2" borderId="1" xfId="18" applyNumberFormat="1" applyFont="1" applyFill="1" applyBorder="1" applyAlignment="1">
      <alignment horizontal="right" vertical="center"/>
    </xf>
    <xf numFmtId="171" fontId="7" fillId="2" borderId="1" xfId="18" applyNumberFormat="1" applyFont="1" applyFill="1" applyBorder="1" applyAlignment="1">
      <alignment horizontal="right" vertical="center"/>
    </xf>
    <xf numFmtId="167" fontId="6" fillId="2" borderId="2" xfId="0" applyNumberFormat="1" applyFont="1" applyFill="1" applyBorder="1" applyAlignment="1">
      <alignment horizontal="center" vertical="center"/>
    </xf>
    <xf numFmtId="167" fontId="6" fillId="2" borderId="1" xfId="18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Currency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abSelected="1" view="pageBreakPreview" zoomScale="80" zoomScaleSheetLayoutView="80"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M20" sqref="M20"/>
    </sheetView>
  </sheetViews>
  <sheetFormatPr defaultColWidth="9.140625" defaultRowHeight="12.75"/>
  <cols>
    <col min="1" max="1" width="37.8515625" style="6" customWidth="1"/>
    <col min="2" max="2" width="7.8515625" style="11" customWidth="1"/>
    <col min="3" max="3" width="18.00390625" style="11" customWidth="1"/>
    <col min="4" max="4" width="16.28125" style="11" customWidth="1"/>
    <col min="5" max="5" width="18.57421875" style="11" customWidth="1"/>
    <col min="6" max="6" width="19.140625" style="11" customWidth="1"/>
    <col min="7" max="7" width="18.7109375" style="11" customWidth="1"/>
    <col min="8" max="8" width="17.00390625" style="11" customWidth="1"/>
    <col min="9" max="9" width="16.421875" style="6" customWidth="1"/>
    <col min="10" max="10" width="16.28125" style="6" customWidth="1"/>
    <col min="11" max="11" width="18.140625" style="6" customWidth="1"/>
    <col min="12" max="12" width="22.140625" style="6" customWidth="1"/>
    <col min="13" max="13" width="21.7109375" style="6" customWidth="1"/>
    <col min="14" max="15" width="17.8515625" style="6" customWidth="1"/>
    <col min="16" max="16" width="19.140625" style="6" customWidth="1"/>
    <col min="17" max="17" width="14.57421875" style="6" customWidth="1"/>
    <col min="18" max="18" width="21.28125" style="6" customWidth="1"/>
    <col min="19" max="19" width="11.28125" style="6" bestFit="1" customWidth="1"/>
    <col min="20" max="16384" width="9.140625" style="6" customWidth="1"/>
  </cols>
  <sheetData>
    <row r="1" spans="1:8" s="1" customFormat="1" ht="11.25" customHeight="1">
      <c r="A1" s="16"/>
      <c r="B1" s="16"/>
      <c r="C1" s="10"/>
      <c r="D1" s="10"/>
      <c r="E1" s="10"/>
      <c r="F1" s="10"/>
      <c r="G1" s="10"/>
      <c r="H1" s="10"/>
    </row>
    <row r="2" spans="1:13" s="17" customFormat="1" ht="12.75" customHeight="1">
      <c r="A2" s="53" t="s">
        <v>0</v>
      </c>
      <c r="B2" s="53" t="s">
        <v>1</v>
      </c>
      <c r="C2" s="51" t="s">
        <v>17</v>
      </c>
      <c r="D2" s="56" t="s">
        <v>18</v>
      </c>
      <c r="E2" s="51" t="s">
        <v>19</v>
      </c>
      <c r="F2" s="51" t="s">
        <v>22</v>
      </c>
      <c r="G2" s="51" t="s">
        <v>23</v>
      </c>
      <c r="H2" s="51" t="s">
        <v>24</v>
      </c>
      <c r="I2" s="58" t="s">
        <v>25</v>
      </c>
      <c r="J2" s="59"/>
      <c r="K2" s="51" t="s">
        <v>26</v>
      </c>
      <c r="L2" s="51" t="s">
        <v>27</v>
      </c>
      <c r="M2" s="51" t="s">
        <v>28</v>
      </c>
    </row>
    <row r="3" spans="1:13" s="17" customFormat="1" ht="80.25" customHeight="1">
      <c r="A3" s="54"/>
      <c r="B3" s="54"/>
      <c r="C3" s="55"/>
      <c r="D3" s="57"/>
      <c r="E3" s="55"/>
      <c r="F3" s="55"/>
      <c r="G3" s="55"/>
      <c r="H3" s="55"/>
      <c r="I3" s="31" t="s">
        <v>2</v>
      </c>
      <c r="J3" s="31" t="s">
        <v>5</v>
      </c>
      <c r="K3" s="52"/>
      <c r="L3" s="52"/>
      <c r="M3" s="52"/>
    </row>
    <row r="4" spans="1:13" s="17" customFormat="1" ht="18.75" customHeight="1">
      <c r="A4" s="18">
        <v>1</v>
      </c>
      <c r="B4" s="32">
        <v>2</v>
      </c>
      <c r="C4" s="33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33">
        <v>10</v>
      </c>
      <c r="K4" s="33">
        <v>11</v>
      </c>
      <c r="L4" s="33">
        <v>12</v>
      </c>
      <c r="M4" s="33">
        <v>13</v>
      </c>
    </row>
    <row r="5" spans="1:17" s="21" customFormat="1" ht="39.6" customHeight="1">
      <c r="A5" s="13" t="s">
        <v>6</v>
      </c>
      <c r="B5" s="19" t="s">
        <v>3</v>
      </c>
      <c r="C5" s="7">
        <f>C6+C7</f>
        <v>1520755090</v>
      </c>
      <c r="D5" s="7">
        <f>D6+D7</f>
        <v>268368549</v>
      </c>
      <c r="E5" s="7">
        <f>E6+E7</f>
        <v>1789123639</v>
      </c>
      <c r="F5" s="7">
        <f aca="true" t="shared" si="0" ref="F5:M5">F6+F7</f>
        <v>176293590.60999998</v>
      </c>
      <c r="G5" s="7">
        <f t="shared" si="0"/>
        <v>793751716.05</v>
      </c>
      <c r="H5" s="7">
        <f t="shared" si="0"/>
        <v>970045306.6599998</v>
      </c>
      <c r="I5" s="2">
        <f>+I6+I7</f>
        <v>981595866.2078327</v>
      </c>
      <c r="J5" s="2">
        <f>+J6+J7</f>
        <v>173222799.9190293</v>
      </c>
      <c r="K5" s="7">
        <f>K6+K7</f>
        <v>1154818666.126862</v>
      </c>
      <c r="L5" s="2">
        <f>L6+L7</f>
        <v>1030411843.3500154</v>
      </c>
      <c r="M5" s="7">
        <f t="shared" si="0"/>
        <v>883068065.3499999</v>
      </c>
      <c r="N5" s="17"/>
      <c r="O5" s="17"/>
      <c r="P5" s="1"/>
      <c r="Q5" s="20"/>
    </row>
    <row r="6" spans="1:17" ht="29.25" customHeight="1">
      <c r="A6" s="22" t="s">
        <v>9</v>
      </c>
      <c r="B6" s="23" t="s">
        <v>3</v>
      </c>
      <c r="C6" s="34">
        <v>438611756</v>
      </c>
      <c r="D6" s="34">
        <v>77402076</v>
      </c>
      <c r="E6" s="35">
        <f>+C6+D6</f>
        <v>516013832</v>
      </c>
      <c r="F6" s="36">
        <v>61510576.30375</v>
      </c>
      <c r="G6" s="35">
        <v>361451104.8099999</v>
      </c>
      <c r="H6" s="35">
        <f>F6+G6</f>
        <v>422961681.11374986</v>
      </c>
      <c r="I6" s="36">
        <v>407085275.4883729</v>
      </c>
      <c r="J6" s="37">
        <v>71838578.02735992</v>
      </c>
      <c r="K6" s="35">
        <f>+I6+J6</f>
        <v>478923853.5157328</v>
      </c>
      <c r="L6" s="2">
        <f>467081927.939727+9795318.92/1.9558+3365156.39/1.9558</f>
        <v>473810875.3320984</v>
      </c>
      <c r="M6" s="35">
        <v>428410147.77</v>
      </c>
      <c r="N6" s="17"/>
      <c r="O6" s="17"/>
      <c r="P6" s="17"/>
      <c r="Q6" s="20"/>
    </row>
    <row r="7" spans="1:17" ht="29.25" customHeight="1">
      <c r="A7" s="22" t="s">
        <v>10</v>
      </c>
      <c r="B7" s="23" t="s">
        <v>3</v>
      </c>
      <c r="C7" s="34">
        <v>1082143334</v>
      </c>
      <c r="D7" s="34">
        <v>190966473</v>
      </c>
      <c r="E7" s="35">
        <f>+C7+D7</f>
        <v>1273109807</v>
      </c>
      <c r="F7" s="36">
        <v>114783014.30624999</v>
      </c>
      <c r="G7" s="35">
        <v>432300611.24</v>
      </c>
      <c r="H7" s="35">
        <f>F7+G7</f>
        <v>547083625.54625</v>
      </c>
      <c r="I7" s="36">
        <v>574510590.7194598</v>
      </c>
      <c r="J7" s="37">
        <v>101384221.89166938</v>
      </c>
      <c r="K7" s="35">
        <f>+I7+J7</f>
        <v>675894812.6111292</v>
      </c>
      <c r="L7" s="2">
        <f>510917310.665427+67159964.77/1.9558+22188132.28/1.9558</f>
        <v>556600968.017917</v>
      </c>
      <c r="M7" s="35">
        <v>454657917.58</v>
      </c>
      <c r="N7" s="17"/>
      <c r="O7" s="17"/>
      <c r="P7" s="17"/>
      <c r="Q7" s="20"/>
    </row>
    <row r="8" spans="1:17" s="21" customFormat="1" ht="29.25" customHeight="1">
      <c r="A8" s="13" t="s">
        <v>7</v>
      </c>
      <c r="B8" s="19" t="s">
        <v>3</v>
      </c>
      <c r="C8" s="7">
        <f>C9+C10</f>
        <v>1474466160</v>
      </c>
      <c r="D8" s="7">
        <f aca="true" t="shared" si="1" ref="D8:K8">D9+D10</f>
        <v>260199914</v>
      </c>
      <c r="E8" s="7">
        <f>E9+E10</f>
        <v>1734666074</v>
      </c>
      <c r="F8" s="7">
        <f t="shared" si="1"/>
        <v>147558105.94125</v>
      </c>
      <c r="G8" s="7">
        <f t="shared" si="1"/>
        <v>683354981.49</v>
      </c>
      <c r="H8" s="7">
        <f>H9+H10</f>
        <v>830913087.4312501</v>
      </c>
      <c r="I8" s="2">
        <f>+I9+I10</f>
        <v>902265819.5023181</v>
      </c>
      <c r="J8" s="2">
        <f>+J9+J10</f>
        <v>159223379.91217378</v>
      </c>
      <c r="K8" s="7">
        <f t="shared" si="1"/>
        <v>1061489199.4144919</v>
      </c>
      <c r="L8" s="2">
        <f>L9+L10</f>
        <v>849001577.0739378</v>
      </c>
      <c r="M8" s="7">
        <f>M9+M10</f>
        <v>619487216.91</v>
      </c>
      <c r="N8" s="17"/>
      <c r="O8" s="17"/>
      <c r="P8" s="17"/>
      <c r="Q8" s="20"/>
    </row>
    <row r="9" spans="1:18" ht="29.25" customHeight="1">
      <c r="A9" s="22" t="s">
        <v>9</v>
      </c>
      <c r="B9" s="23" t="s">
        <v>3</v>
      </c>
      <c r="C9" s="34">
        <v>349712078</v>
      </c>
      <c r="D9" s="34">
        <v>61713898</v>
      </c>
      <c r="E9" s="35">
        <f>+C9+D9</f>
        <v>411425976</v>
      </c>
      <c r="F9" s="36">
        <v>36031152.32875</v>
      </c>
      <c r="G9" s="35">
        <v>159100194.73</v>
      </c>
      <c r="H9" s="35">
        <f>F9+G9</f>
        <v>195131347.05874997</v>
      </c>
      <c r="I9" s="36">
        <v>220441269.44604766</v>
      </c>
      <c r="J9" s="37">
        <v>38901400.490479</v>
      </c>
      <c r="K9" s="35">
        <f>I9+J9</f>
        <v>259342669.93652666</v>
      </c>
      <c r="L9" s="2">
        <f>196111946.474288-71370776.78/1.9558+24934033.73/1.9558</f>
        <v>172368852.57409367</v>
      </c>
      <c r="M9" s="35">
        <v>140843473.66</v>
      </c>
      <c r="N9" s="17"/>
      <c r="O9" s="17"/>
      <c r="P9" s="1"/>
      <c r="Q9" s="20"/>
      <c r="R9" s="24"/>
    </row>
    <row r="10" spans="1:18" ht="29.25" customHeight="1">
      <c r="A10" s="22" t="s">
        <v>10</v>
      </c>
      <c r="B10" s="23" t="s">
        <v>3</v>
      </c>
      <c r="C10" s="34">
        <v>1124754082</v>
      </c>
      <c r="D10" s="34">
        <v>198486016</v>
      </c>
      <c r="E10" s="35">
        <f>+C10+D10</f>
        <v>1323240098</v>
      </c>
      <c r="F10" s="36">
        <v>111526953.6125</v>
      </c>
      <c r="G10" s="38">
        <v>524254786.76000005</v>
      </c>
      <c r="H10" s="35">
        <f>F10+G10</f>
        <v>635781740.3725001</v>
      </c>
      <c r="I10" s="36">
        <v>681824550.0562705</v>
      </c>
      <c r="J10" s="37">
        <v>120321979.42169479</v>
      </c>
      <c r="K10" s="35">
        <f>I10+J10</f>
        <v>802146529.4779652</v>
      </c>
      <c r="L10" s="2">
        <f>587234615.444726+82970948.67/1.9558+91873873.02/1.9558</f>
        <v>676632724.4998441</v>
      </c>
      <c r="M10" s="35">
        <v>478643743.25</v>
      </c>
      <c r="N10" s="17"/>
      <c r="O10" s="17"/>
      <c r="P10" s="17"/>
      <c r="Q10" s="20"/>
      <c r="R10" s="24"/>
    </row>
    <row r="11" spans="1:18" s="21" customFormat="1" ht="27.75" customHeight="1">
      <c r="A11" s="13" t="s">
        <v>13</v>
      </c>
      <c r="B11" s="19" t="s">
        <v>3</v>
      </c>
      <c r="C11" s="7">
        <f>C12+C13</f>
        <v>595110177</v>
      </c>
      <c r="D11" s="7">
        <f aca="true" t="shared" si="2" ref="D11:M11">D12+D13</f>
        <v>95133839</v>
      </c>
      <c r="E11" s="7">
        <f t="shared" si="2"/>
        <v>690244016</v>
      </c>
      <c r="F11" s="7">
        <f t="shared" si="2"/>
        <v>78731164.9075</v>
      </c>
      <c r="G11" s="7">
        <f t="shared" si="2"/>
        <v>344386610.69000006</v>
      </c>
      <c r="H11" s="7">
        <f t="shared" si="2"/>
        <v>423117775.5975001</v>
      </c>
      <c r="I11" s="2">
        <f>+I12+I13</f>
        <v>480817103.01638126</v>
      </c>
      <c r="J11" s="2">
        <f>+J12+J13</f>
        <v>78140418.10645714</v>
      </c>
      <c r="K11" s="7">
        <f t="shared" si="2"/>
        <v>558957521.1228385</v>
      </c>
      <c r="L11" s="2">
        <f>L12+L13</f>
        <v>462649593.554653</v>
      </c>
      <c r="M11" s="7">
        <f t="shared" si="2"/>
        <v>276940925.13</v>
      </c>
      <c r="N11" s="17"/>
      <c r="O11" s="17"/>
      <c r="P11" s="17"/>
      <c r="Q11" s="20"/>
      <c r="R11" s="24"/>
    </row>
    <row r="12" spans="1:18" s="25" customFormat="1" ht="29.25" customHeight="1">
      <c r="A12" s="22" t="s">
        <v>9</v>
      </c>
      <c r="B12" s="23" t="s">
        <v>3</v>
      </c>
      <c r="C12" s="34">
        <v>186989211</v>
      </c>
      <c r="D12" s="34">
        <v>32998097</v>
      </c>
      <c r="E12" s="35">
        <f>+C12+D12</f>
        <v>219987308</v>
      </c>
      <c r="F12" s="35">
        <v>20725274.9975</v>
      </c>
      <c r="G12" s="38">
        <v>75304272.10999998</v>
      </c>
      <c r="H12" s="35">
        <f aca="true" t="shared" si="3" ref="H12:H19">F12+G12</f>
        <v>96029547.10749999</v>
      </c>
      <c r="I12" s="36">
        <v>119195712.00146154</v>
      </c>
      <c r="J12" s="39">
        <v>21034537.412022624</v>
      </c>
      <c r="K12" s="35">
        <f aca="true" t="shared" si="4" ref="K12:K18">I12+J12</f>
        <v>140230249.41348416</v>
      </c>
      <c r="L12" s="40">
        <f>88079004.35+11377481.1/1.9558+6976944.78/1.9558+7298625.93/1.9558+7044068.54/1.9558</f>
        <v>104797032.95721954</v>
      </c>
      <c r="M12" s="41">
        <v>64280869.95</v>
      </c>
      <c r="N12" s="17"/>
      <c r="O12" s="17"/>
      <c r="P12" s="17"/>
      <c r="Q12" s="20"/>
      <c r="R12" s="24"/>
    </row>
    <row r="13" spans="1:19" s="21" customFormat="1" ht="29.25" customHeight="1">
      <c r="A13" s="22" t="s">
        <v>11</v>
      </c>
      <c r="B13" s="23" t="s">
        <v>3</v>
      </c>
      <c r="C13" s="34">
        <f>352102522+56018444</f>
        <v>408120966</v>
      </c>
      <c r="D13" s="34">
        <v>62135742</v>
      </c>
      <c r="E13" s="35">
        <f aca="true" t="shared" si="5" ref="E13:E19">+C13+D13</f>
        <v>470256708</v>
      </c>
      <c r="F13" s="35">
        <v>58005889.910000004</v>
      </c>
      <c r="G13" s="42">
        <v>269082338.58000004</v>
      </c>
      <c r="H13" s="35">
        <f t="shared" si="3"/>
        <v>327088228.49000007</v>
      </c>
      <c r="I13" s="36">
        <f>323599990.601796+38021400.4131238</f>
        <v>361621391.01491976</v>
      </c>
      <c r="J13" s="37">
        <v>57105880.694434516</v>
      </c>
      <c r="K13" s="35">
        <f>I13+J13</f>
        <v>418727271.7093543</v>
      </c>
      <c r="L13" s="2">
        <f>299930094.874967+29838579.51/1.9558+53094506.04/1.9558+7431431.04/1.9558+22920241.87/1.9558</f>
        <v>357852560.59743345</v>
      </c>
      <c r="M13" s="35">
        <v>212660055.18</v>
      </c>
      <c r="N13" s="17"/>
      <c r="O13" s="17"/>
      <c r="P13" s="1"/>
      <c r="Q13" s="20"/>
      <c r="R13" s="24"/>
      <c r="S13" s="26"/>
    </row>
    <row r="14" spans="1:18" s="25" customFormat="1" ht="29.25" customHeight="1">
      <c r="A14" s="13" t="s">
        <v>12</v>
      </c>
      <c r="B14" s="19" t="s">
        <v>3</v>
      </c>
      <c r="C14" s="2">
        <f>1311704793+66095345</f>
        <v>1377800138</v>
      </c>
      <c r="D14" s="2">
        <v>231477320</v>
      </c>
      <c r="E14" s="7">
        <f t="shared" si="5"/>
        <v>1609277458</v>
      </c>
      <c r="F14" s="43">
        <v>170820505.10625002</v>
      </c>
      <c r="G14" s="2">
        <v>730506965.8800001</v>
      </c>
      <c r="H14" s="2">
        <f t="shared" si="3"/>
        <v>901327470.9862502</v>
      </c>
      <c r="I14" s="7">
        <f>992413112.96684+2271059.58084292</f>
        <v>994684172.547683</v>
      </c>
      <c r="J14" s="44">
        <v>175131725.81767756</v>
      </c>
      <c r="K14" s="2">
        <f t="shared" si="4"/>
        <v>1169815898.3653605</v>
      </c>
      <c r="L14" s="2">
        <f>864484798.210451+20005954.71+36236103.39/1.9558+21320399.48/1.9558+23748358.12/1.9558+43633556.83/1.9558</f>
        <v>948371731.4560887</v>
      </c>
      <c r="M14" s="2">
        <v>774311954.5</v>
      </c>
      <c r="N14" s="17"/>
      <c r="O14" s="17"/>
      <c r="P14" s="17"/>
      <c r="Q14" s="29"/>
      <c r="R14" s="24"/>
    </row>
    <row r="15" spans="1:19" s="25" customFormat="1" ht="29.25" customHeight="1">
      <c r="A15" s="12" t="s">
        <v>8</v>
      </c>
      <c r="B15" s="19" t="s">
        <v>3</v>
      </c>
      <c r="C15" s="2">
        <f>996896918+173640925+36375789</f>
        <v>1206913632</v>
      </c>
      <c r="D15" s="2">
        <v>164909543</v>
      </c>
      <c r="E15" s="2">
        <f>+C15+D15</f>
        <v>1371823175</v>
      </c>
      <c r="F15" s="2">
        <v>213668743.45000002</v>
      </c>
      <c r="G15" s="2">
        <v>855630475.12</v>
      </c>
      <c r="H15" s="2">
        <f t="shared" si="3"/>
        <v>1069299218.57</v>
      </c>
      <c r="I15" s="45">
        <v>1063854309.6812828</v>
      </c>
      <c r="J15" s="45">
        <v>149655156.34137234</v>
      </c>
      <c r="K15" s="2">
        <f t="shared" si="4"/>
        <v>1213509466.022655</v>
      </c>
      <c r="L15" s="2">
        <f>1010724037.97219+75712538.53/1.9558+39401614.76/1.9558+59451272.38/1.9558+34271891.52/1.9558</f>
        <v>1117502500.591067</v>
      </c>
      <c r="M15" s="2">
        <v>816629319.61</v>
      </c>
      <c r="N15" s="17"/>
      <c r="O15" s="17"/>
      <c r="P15" s="17"/>
      <c r="Q15" s="20"/>
      <c r="R15" s="24"/>
      <c r="S15" s="30"/>
    </row>
    <row r="16" spans="1:18" s="25" customFormat="1" ht="43.15" customHeight="1">
      <c r="A16" s="13" t="s">
        <v>20</v>
      </c>
      <c r="B16" s="19" t="s">
        <v>3</v>
      </c>
      <c r="C16" s="2">
        <v>1428375935</v>
      </c>
      <c r="D16" s="2">
        <f>218481923+1</f>
        <v>218481924</v>
      </c>
      <c r="E16" s="2">
        <f t="shared" si="5"/>
        <v>1646857859</v>
      </c>
      <c r="F16" s="2">
        <v>193800150.84625</v>
      </c>
      <c r="G16" s="2">
        <v>1017632001.8299998</v>
      </c>
      <c r="H16" s="2">
        <f>F16+G16</f>
        <v>1211432152.6762497</v>
      </c>
      <c r="I16" s="7">
        <f>1074407775.0192+82747046.2361248+30246915.1204348</f>
        <v>1187401736.3757596</v>
      </c>
      <c r="J16" s="44">
        <v>189601372.06221154</v>
      </c>
      <c r="K16" s="2">
        <f>I16+J16</f>
        <v>1377003108.437971</v>
      </c>
      <c r="L16" s="2">
        <f>1058345959.16948+120561324.85/1.9558+311021229.97/1.9558+37044630.8/1.9558+8171084.86/1.9558</f>
        <v>1302132783.221019</v>
      </c>
      <c r="M16" s="2">
        <v>804907160.69</v>
      </c>
      <c r="N16" s="17"/>
      <c r="O16" s="17"/>
      <c r="P16" s="17"/>
      <c r="Q16" s="20"/>
      <c r="R16" s="24"/>
    </row>
    <row r="17" spans="1:18" s="25" customFormat="1" ht="29.25" customHeight="1">
      <c r="A17" s="27" t="s">
        <v>14</v>
      </c>
      <c r="B17" s="19" t="s">
        <v>3</v>
      </c>
      <c r="C17" s="2">
        <v>102000000</v>
      </c>
      <c r="D17" s="2">
        <v>0</v>
      </c>
      <c r="E17" s="2">
        <f t="shared" si="5"/>
        <v>102000000</v>
      </c>
      <c r="F17" s="2">
        <v>6502500</v>
      </c>
      <c r="G17" s="2">
        <v>95497500</v>
      </c>
      <c r="H17" s="2">
        <f t="shared" si="3"/>
        <v>102000000</v>
      </c>
      <c r="I17" s="7">
        <v>102000000</v>
      </c>
      <c r="J17" s="44">
        <v>0</v>
      </c>
      <c r="K17" s="2">
        <f t="shared" si="4"/>
        <v>102000000</v>
      </c>
      <c r="L17" s="2">
        <v>102001564.57</v>
      </c>
      <c r="M17" s="2">
        <v>102001564.5746058</v>
      </c>
      <c r="N17" s="17"/>
      <c r="O17" s="17"/>
      <c r="P17" s="1"/>
      <c r="Q17" s="20"/>
      <c r="R17" s="24"/>
    </row>
    <row r="18" spans="1:18" s="25" customFormat="1" ht="29.25" customHeight="1">
      <c r="A18" s="13" t="s">
        <v>15</v>
      </c>
      <c r="B18" s="19" t="s">
        <v>3</v>
      </c>
      <c r="C18" s="2">
        <v>238398862</v>
      </c>
      <c r="D18" s="2">
        <v>42070389</v>
      </c>
      <c r="E18" s="2">
        <f t="shared" si="5"/>
        <v>280469251</v>
      </c>
      <c r="F18" s="2">
        <v>27968047.555</v>
      </c>
      <c r="G18" s="2">
        <v>132973448.37000002</v>
      </c>
      <c r="H18" s="2">
        <f t="shared" si="3"/>
        <v>160941495.925</v>
      </c>
      <c r="I18" s="7">
        <v>181222490.1370788</v>
      </c>
      <c r="J18" s="44">
        <v>31980439.435955077</v>
      </c>
      <c r="K18" s="2">
        <f t="shared" si="4"/>
        <v>213202929.57303387</v>
      </c>
      <c r="L18" s="2">
        <f>161758837.617266+4869431.22/1.9558+7728273.33/1.9558+9821080.83/1.9558</f>
        <v>173221556.39219186</v>
      </c>
      <c r="M18" s="2">
        <v>128240749.79</v>
      </c>
      <c r="N18" s="17"/>
      <c r="O18" s="17"/>
      <c r="P18" s="17"/>
      <c r="Q18" s="20"/>
      <c r="R18" s="24"/>
    </row>
    <row r="19" spans="1:18" s="25" customFormat="1" ht="46.15" customHeight="1">
      <c r="A19" s="13" t="s">
        <v>16</v>
      </c>
      <c r="B19" s="19" t="s">
        <v>3</v>
      </c>
      <c r="C19" s="2">
        <f>104815264+19940383+18624211</f>
        <v>143379858</v>
      </c>
      <c r="D19" s="2">
        <v>18496812</v>
      </c>
      <c r="E19" s="2">
        <f t="shared" si="5"/>
        <v>161876670</v>
      </c>
      <c r="F19" s="2">
        <v>13723121.170000002</v>
      </c>
      <c r="G19" s="2">
        <v>119884142.58999996</v>
      </c>
      <c r="H19" s="2">
        <f t="shared" si="3"/>
        <v>133607263.75999996</v>
      </c>
      <c r="I19" s="7">
        <f>104951122.463729+32790623.4437553</f>
        <v>137741745.9074843</v>
      </c>
      <c r="J19" s="44">
        <v>18520786.31712865</v>
      </c>
      <c r="K19" s="2">
        <f>I19+J19</f>
        <v>156262532.22461295</v>
      </c>
      <c r="L19" s="2">
        <f>137696920.128865+9014688.52/1.9558+1691477.34/1.9558+11190438.81/1.9558+11355983.17/1.9558</f>
        <v>154698959.11035594</v>
      </c>
      <c r="M19" s="2">
        <v>114184217.97</v>
      </c>
      <c r="N19" s="17"/>
      <c r="O19" s="17"/>
      <c r="P19" s="17"/>
      <c r="Q19" s="20"/>
      <c r="R19" s="24"/>
    </row>
    <row r="20" spans="1:18" s="21" customFormat="1" ht="36" customHeight="1">
      <c r="A20" s="46" t="s">
        <v>4</v>
      </c>
      <c r="B20" s="47"/>
      <c r="C20" s="7">
        <f>+C5+C8+C11+C14+C15+C16+C17+C18+C19</f>
        <v>8087199852</v>
      </c>
      <c r="D20" s="7">
        <f>+D5+D8+D11+D14+D15+D16+D17+D18+D19</f>
        <v>1299138290</v>
      </c>
      <c r="E20" s="7">
        <f>+C20+D20</f>
        <v>9386338142</v>
      </c>
      <c r="F20" s="7">
        <f aca="true" t="shared" si="6" ref="F20:M20">+F5+F8+F11+F14+F15+F16+F17+F18+F19</f>
        <v>1029065929.5862501</v>
      </c>
      <c r="G20" s="7">
        <f t="shared" si="6"/>
        <v>4773617842.0199995</v>
      </c>
      <c r="H20" s="7">
        <f t="shared" si="6"/>
        <v>5802683771.606251</v>
      </c>
      <c r="I20" s="2">
        <f t="shared" si="6"/>
        <v>6031583243.37582</v>
      </c>
      <c r="J20" s="2">
        <f t="shared" si="6"/>
        <v>975476077.9120053</v>
      </c>
      <c r="K20" s="2">
        <f t="shared" si="6"/>
        <v>7007059321.287827</v>
      </c>
      <c r="L20" s="7">
        <f>+L5+L8+L11+L14+L15+L16+L17+L18+L19</f>
        <v>6139992109.319328</v>
      </c>
      <c r="M20" s="7">
        <f t="shared" si="6"/>
        <v>4519771174.524607</v>
      </c>
      <c r="N20" s="17"/>
      <c r="O20" s="17"/>
      <c r="P20" s="17"/>
      <c r="Q20" s="20"/>
      <c r="R20" s="6"/>
    </row>
    <row r="21" spans="1:17" s="21" customFormat="1" ht="36" customHeight="1" hidden="1">
      <c r="A21" s="48" t="s">
        <v>21</v>
      </c>
      <c r="B21" s="49"/>
      <c r="C21" s="49"/>
      <c r="D21" s="49"/>
      <c r="E21" s="50"/>
      <c r="F21" s="50"/>
      <c r="G21" s="50"/>
      <c r="H21" s="3"/>
      <c r="I21" s="4">
        <v>5313111035</v>
      </c>
      <c r="J21" s="3">
        <v>863951362</v>
      </c>
      <c r="K21" s="3">
        <v>6177062397</v>
      </c>
      <c r="L21" s="8">
        <v>5210023103.362309</v>
      </c>
      <c r="M21" s="14"/>
      <c r="N21" s="17"/>
      <c r="O21" s="17"/>
      <c r="P21" s="1"/>
      <c r="Q21" s="20"/>
    </row>
    <row r="22" spans="1:18" s="21" customFormat="1" ht="36" customHeight="1" hidden="1">
      <c r="A22" s="46" t="s">
        <v>4</v>
      </c>
      <c r="B22" s="47"/>
      <c r="C22" s="7">
        <v>8050824063</v>
      </c>
      <c r="D22" s="7">
        <v>1299138290</v>
      </c>
      <c r="E22" s="7">
        <v>9349962353</v>
      </c>
      <c r="F22" s="7">
        <v>1029065929.5862501</v>
      </c>
      <c r="G22" s="7">
        <v>4635435304.68</v>
      </c>
      <c r="H22" s="7">
        <v>5664501234.26625</v>
      </c>
      <c r="I22" s="2">
        <v>5870050430.181767</v>
      </c>
      <c r="J22" s="2">
        <v>950886002.7139227</v>
      </c>
      <c r="K22" s="2">
        <v>6820936432.895691</v>
      </c>
      <c r="L22" s="7">
        <v>5994533434.516179</v>
      </c>
      <c r="M22" s="7">
        <v>4519771174.524607</v>
      </c>
      <c r="N22" s="17"/>
      <c r="O22" s="17"/>
      <c r="P22" s="17"/>
      <c r="Q22" s="20"/>
      <c r="R22" s="6"/>
    </row>
    <row r="23" spans="1:17" s="21" customFormat="1" ht="27" customHeight="1">
      <c r="A23" s="16"/>
      <c r="B23" s="1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17"/>
      <c r="O23" s="17"/>
      <c r="P23" s="17"/>
      <c r="Q23" s="20"/>
    </row>
    <row r="24" spans="1:17" s="21" customFormat="1" ht="29.25" customHeight="1">
      <c r="A24" s="16"/>
      <c r="B24" s="16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7"/>
      <c r="O24" s="17"/>
      <c r="P24" s="17"/>
      <c r="Q24" s="20"/>
    </row>
    <row r="25" spans="1:13" s="21" customFormat="1" ht="29.25" customHeight="1">
      <c r="A25" s="16"/>
      <c r="B25" s="16"/>
      <c r="C25" s="28"/>
      <c r="D25" s="3"/>
      <c r="E25" s="3"/>
      <c r="F25" s="3"/>
      <c r="G25" s="3"/>
      <c r="H25" s="3"/>
      <c r="I25" s="3"/>
      <c r="J25" s="3"/>
      <c r="K25" s="3"/>
      <c r="L25" s="9"/>
      <c r="M25" s="9"/>
    </row>
    <row r="26" spans="1:13" s="21" customFormat="1" ht="29.25" customHeight="1">
      <c r="A26" s="16"/>
      <c r="B26" s="16"/>
      <c r="C26" s="28"/>
      <c r="D26" s="3"/>
      <c r="E26" s="3"/>
      <c r="F26" s="3"/>
      <c r="G26" s="3"/>
      <c r="H26" s="3"/>
      <c r="I26" s="3"/>
      <c r="J26" s="3"/>
      <c r="K26" s="3"/>
      <c r="L26" s="9"/>
      <c r="M26" s="9"/>
    </row>
    <row r="27" spans="1:13" s="21" customFormat="1" ht="29.25" customHeight="1">
      <c r="A27" s="16"/>
      <c r="B27" s="16"/>
      <c r="C27" s="28"/>
      <c r="D27" s="3"/>
      <c r="E27" s="3"/>
      <c r="F27" s="3"/>
      <c r="G27" s="3"/>
      <c r="H27" s="3"/>
      <c r="I27" s="3"/>
      <c r="J27" s="3"/>
      <c r="K27" s="3"/>
      <c r="L27" s="9"/>
      <c r="M27" s="9"/>
    </row>
    <row r="28" spans="2:13" ht="12.75">
      <c r="B28" s="16"/>
      <c r="C28" s="28"/>
      <c r="D28" s="3"/>
      <c r="E28" s="3"/>
      <c r="F28" s="3"/>
      <c r="G28" s="3"/>
      <c r="H28" s="3"/>
      <c r="I28" s="5"/>
      <c r="J28" s="3"/>
      <c r="K28" s="3"/>
      <c r="L28" s="9"/>
      <c r="M28" s="9"/>
    </row>
    <row r="29" ht="12.75">
      <c r="K29" s="15"/>
    </row>
    <row r="30" ht="12.75">
      <c r="K30" s="15"/>
    </row>
    <row r="31" ht="12.75">
      <c r="K31" s="15"/>
    </row>
    <row r="32" ht="12.75">
      <c r="K32" s="15"/>
    </row>
    <row r="33" spans="2:11" ht="12.75">
      <c r="B33" s="6"/>
      <c r="C33" s="6"/>
      <c r="D33" s="6"/>
      <c r="E33" s="6"/>
      <c r="F33" s="6"/>
      <c r="G33" s="6"/>
      <c r="H33" s="6"/>
      <c r="K33" s="15"/>
    </row>
  </sheetData>
  <mergeCells count="15">
    <mergeCell ref="A22:B22"/>
    <mergeCell ref="A21:G21"/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55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Мартин Войнов</cp:lastModifiedBy>
  <cp:lastPrinted>2019-08-07T11:48:05Z</cp:lastPrinted>
  <dcterms:created xsi:type="dcterms:W3CDTF">2007-11-29T09:10:22Z</dcterms:created>
  <dcterms:modified xsi:type="dcterms:W3CDTF">2022-12-23T07:49:34Z</dcterms:modified>
  <cp:category/>
  <cp:version/>
  <cp:contentType/>
  <cp:contentStatus/>
</cp:coreProperties>
</file>