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info_EUR_BUL'!$A$1:$M$22</definedName>
  </definedNames>
  <calcPr calcId="162913"/>
</workbook>
</file>

<file path=xl/sharedStrings.xml><?xml version="1.0" encoding="utf-8"?>
<sst xmlns="http://schemas.openxmlformats.org/spreadsheetml/2006/main" count="47" uniqueCount="29">
  <si>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</si>
  <si>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</si>
  <si>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</si>
  <si>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</si>
  <si>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</si>
  <si>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</si>
  <si>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</si>
  <si>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</si>
  <si>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</si>
  <si>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</si>
  <si>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</si>
  <si>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</si>
  <si>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</si>
  <si>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</si>
  <si>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</si>
  <si>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</si>
  <si>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</si>
  <si>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</si>
  <si>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</si>
  <si>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</si>
  <si>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</si>
  <si>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</si>
  <si>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31.10.2022</t>
  </si>
  <si>
    <t>Получени средства от ЕК на основание изпратени заявления за плащане към 31.10.2022</t>
  </si>
  <si>
    <t>Общо получени средства от ЕК към 31.10.2022</t>
  </si>
  <si>
    <t>Платено към 31.10.2022</t>
  </si>
  <si>
    <t>Общо платено към 31.10.2022</t>
  </si>
  <si>
    <t>Обща сума на публичните разходи, декларирани пред ЕК със Заявления за плащане 
към 31.10.2022</t>
  </si>
  <si>
    <t>Обща сума на публичните разходи, сертифицрани пред ЕК с Годишни счетоводни отчети 
към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</si>
</sst>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2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  <font>
      <b/>
      <u val="single"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6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2" fillId="2" borderId="3" xfId="0" applyFont="1" applyFill="1" applyBorder="1" applyAlignment="1">
      <alignment vertical="center" wrapText="1"/>
    </xf>
    <xf numFmtId="167" fontId="10" fillId="2" borderId="0" xfId="16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3" fontId="3" fillId="0" borderId="1" xfId="18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71" fontId="7" fillId="0" borderId="1" xfId="18" applyNumberFormat="1" applyFont="1" applyFill="1" applyBorder="1" applyAlignment="1">
      <alignment horizontal="right" vertical="center"/>
    </xf>
    <xf numFmtId="3" fontId="11" fillId="2" borderId="0" xfId="0" applyNumberFormat="1" applyFont="1" applyFill="1"/>
    <xf numFmtId="3" fontId="2" fillId="2" borderId="0" xfId="0" applyNumberFormat="1" applyFont="1" applyFill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71" fontId="0" fillId="0" borderId="1" xfId="18" applyNumberFormat="1" applyFont="1" applyFill="1" applyBorder="1" applyAlignment="1">
      <alignment horizontal="right" vertical="center"/>
    </xf>
    <xf numFmtId="167" fontId="5" fillId="0" borderId="3" xfId="0" applyNumberFormat="1" applyFont="1" applyFill="1" applyBorder="1" applyAlignment="1">
      <alignment horizontal="center" vertical="center"/>
    </xf>
    <xf numFmtId="169" fontId="2" fillId="0" borderId="1" xfId="18" applyNumberFormat="1" applyFont="1" applyFill="1" applyBorder="1" applyAlignment="1">
      <alignment horizontal="right" vertical="center"/>
    </xf>
    <xf numFmtId="169" fontId="3" fillId="0" borderId="1" xfId="18" applyNumberFormat="1" applyFont="1" applyFill="1" applyBorder="1" applyAlignment="1">
      <alignment horizontal="right" vertical="center"/>
    </xf>
    <xf numFmtId="171" fontId="4" fillId="0" borderId="1" xfId="18" applyNumberFormat="1" applyFont="1" applyFill="1" applyBorder="1" applyAlignment="1">
      <alignment horizontal="right" vertical="center"/>
    </xf>
    <xf numFmtId="167" fontId="6" fillId="0" borderId="3" xfId="0" applyNumberFormat="1" applyFont="1" applyFill="1" applyBorder="1" applyAlignment="1">
      <alignment horizontal="center" vertical="center"/>
    </xf>
    <xf numFmtId="167" fontId="6" fillId="0" borderId="1" xfId="18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80" zoomScaleSheetLayoutView="80" workbookViewId="0" topLeftCell="A1">
      <pane xSplit="1" ySplit="3" topLeftCell="I7" activePane="bottomRight" state="frozen"/>
      <selection pane="topRight" activeCell="B1" sqref="B1"/>
      <selection pane="bottomLeft" activeCell="A4" sqref="A4"/>
      <selection pane="bottomRight" activeCell="J25" sqref="J25"/>
    </sheetView>
  </sheetViews>
  <sheetFormatPr defaultColWidth="9.140625" defaultRowHeight="12.75"/>
  <cols>
    <col min="1" max="1" width="37.8515625" style="6" customWidth="1"/>
    <col min="2" max="2" width="7.8515625" style="12" customWidth="1"/>
    <col min="3" max="3" width="18.00390625" style="12" customWidth="1"/>
    <col min="4" max="4" width="16.28125" style="12" customWidth="1"/>
    <col min="5" max="5" width="18.57421875" style="12" customWidth="1"/>
    <col min="6" max="6" width="19.140625" style="12" customWidth="1"/>
    <col min="7" max="7" width="18.7109375" style="12" customWidth="1"/>
    <col min="8" max="8" width="17.00390625" style="12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19.7109375" style="6" customWidth="1"/>
    <col min="14" max="14" width="18.421875" style="6" customWidth="1"/>
    <col min="15" max="15" width="17.8515625" style="6" customWidth="1"/>
    <col min="16" max="16" width="19.140625" style="6" customWidth="1"/>
    <col min="17" max="17" width="14.57421875" style="6" customWidth="1"/>
    <col min="18" max="18" width="21.28125" style="6" customWidth="1"/>
    <col min="19" max="19" width="11.28125" style="6" bestFit="1" customWidth="1"/>
    <col min="20" max="16384" width="9.140625" style="6" customWidth="1"/>
  </cols>
  <sheetData>
    <row r="1" spans="1:8" s="1" customFormat="1" ht="11.25" customHeight="1">
      <c r="A1" s="19"/>
      <c r="B1" s="19"/>
      <c r="C1" s="11"/>
      <c r="D1" s="11"/>
      <c r="E1" s="11"/>
      <c r="F1" s="11"/>
      <c r="G1" s="11"/>
      <c r="H1" s="11"/>
    </row>
    <row r="2" spans="1:13" s="20" customFormat="1" ht="12.75" customHeight="1">
      <c r="A2" s="55" t="s">
        <v>0</v>
      </c>
      <c r="B2" s="55" t="s">
        <v>1</v>
      </c>
      <c r="C2" s="53" t="s">
        <v>17</v>
      </c>
      <c r="D2" s="58" t="s">
        <v>18</v>
      </c>
      <c r="E2" s="53" t="s">
        <v>19</v>
      </c>
      <c r="F2" s="53" t="s">
        <v>22</v>
      </c>
      <c r="G2" s="53" t="s">
        <v>23</v>
      </c>
      <c r="H2" s="53" t="s">
        <v>24</v>
      </c>
      <c r="I2" s="60" t="s">
        <v>25</v>
      </c>
      <c r="J2" s="61"/>
      <c r="K2" s="53" t="s">
        <v>26</v>
      </c>
      <c r="L2" s="53" t="s">
        <v>27</v>
      </c>
      <c r="M2" s="53" t="s">
        <v>28</v>
      </c>
    </row>
    <row r="3" spans="1:13" s="20" customFormat="1" ht="80.25" customHeight="1">
      <c r="A3" s="56"/>
      <c r="B3" s="56"/>
      <c r="C3" s="57"/>
      <c r="D3" s="59"/>
      <c r="E3" s="57"/>
      <c r="F3" s="57"/>
      <c r="G3" s="57"/>
      <c r="H3" s="57"/>
      <c r="I3" s="15" t="s">
        <v>2</v>
      </c>
      <c r="J3" s="15" t="s">
        <v>5</v>
      </c>
      <c r="K3" s="54"/>
      <c r="L3" s="54"/>
      <c r="M3" s="54"/>
    </row>
    <row r="4" spans="1:13" s="20" customFormat="1" ht="18.75" customHeight="1">
      <c r="A4" s="21">
        <v>1</v>
      </c>
      <c r="B4" s="8">
        <v>2</v>
      </c>
      <c r="C4" s="1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18">
        <v>10</v>
      </c>
      <c r="K4" s="18">
        <v>11</v>
      </c>
      <c r="L4" s="18">
        <v>12</v>
      </c>
      <c r="M4" s="18">
        <v>13</v>
      </c>
    </row>
    <row r="5" spans="1:17" s="24" customFormat="1" ht="39.6" customHeight="1">
      <c r="A5" s="14" t="s">
        <v>6</v>
      </c>
      <c r="B5" s="22" t="s">
        <v>3</v>
      </c>
      <c r="C5" s="7">
        <f>C6+C7</f>
        <v>1520755090</v>
      </c>
      <c r="D5" s="7">
        <f>D6+D7</f>
        <v>268368549</v>
      </c>
      <c r="E5" s="7">
        <f>E6+E7</f>
        <v>1789123639</v>
      </c>
      <c r="F5" s="7">
        <f aca="true" t="shared" si="0" ref="F5:M5">F6+F7</f>
        <v>176293590.60999998</v>
      </c>
      <c r="G5" s="7">
        <f t="shared" si="0"/>
        <v>783756693.15</v>
      </c>
      <c r="H5" s="7">
        <f t="shared" si="0"/>
        <v>960050283.76</v>
      </c>
      <c r="I5" s="2">
        <f>+I6+I7</f>
        <v>980855860.896277</v>
      </c>
      <c r="J5" s="2">
        <f>+J6+J7</f>
        <v>173092210.7464018</v>
      </c>
      <c r="K5" s="7">
        <f>K6+K7</f>
        <v>1153948071.6426787</v>
      </c>
      <c r="L5" s="2">
        <f>L6+L7</f>
        <v>1030411843.3500154</v>
      </c>
      <c r="M5" s="7">
        <f t="shared" si="0"/>
        <v>883068065.3499999</v>
      </c>
      <c r="N5" s="23"/>
      <c r="O5" s="23"/>
      <c r="P5" s="23"/>
      <c r="Q5" s="23"/>
    </row>
    <row r="6" spans="1:17" ht="29.25" customHeight="1">
      <c r="A6" s="25" t="s">
        <v>9</v>
      </c>
      <c r="B6" s="26" t="s">
        <v>3</v>
      </c>
      <c r="C6" s="35">
        <v>438611756</v>
      </c>
      <c r="D6" s="35">
        <v>77402076</v>
      </c>
      <c r="E6" s="32">
        <f>+C6+D6</f>
        <v>516013832</v>
      </c>
      <c r="F6" s="36">
        <v>61510576.30375</v>
      </c>
      <c r="G6" s="32">
        <v>360134843.12</v>
      </c>
      <c r="H6" s="32">
        <f>F6+G6</f>
        <v>421645419.42375</v>
      </c>
      <c r="I6" s="36">
        <v>406438388.5779563</v>
      </c>
      <c r="J6" s="40">
        <v>71724421.51375699</v>
      </c>
      <c r="K6" s="32">
        <f>+I6+J6</f>
        <v>478162810.0917133</v>
      </c>
      <c r="L6" s="34">
        <f>467081927.939727+9795318.92/1.9558+3365156.39/1.9558</f>
        <v>473810875.3320984</v>
      </c>
      <c r="M6" s="32">
        <v>428410147.77</v>
      </c>
      <c r="N6" s="23"/>
      <c r="O6" s="23"/>
      <c r="P6" s="38"/>
      <c r="Q6" s="23"/>
    </row>
    <row r="7" spans="1:17" ht="29.25" customHeight="1">
      <c r="A7" s="25" t="s">
        <v>10</v>
      </c>
      <c r="B7" s="26" t="s">
        <v>3</v>
      </c>
      <c r="C7" s="35">
        <v>1082143334</v>
      </c>
      <c r="D7" s="35">
        <v>190966473</v>
      </c>
      <c r="E7" s="32">
        <f>+C7+D7</f>
        <v>1273109807</v>
      </c>
      <c r="F7" s="36">
        <v>114783014.30624999</v>
      </c>
      <c r="G7" s="32">
        <v>423621850.03</v>
      </c>
      <c r="H7" s="32">
        <f>F7+G7</f>
        <v>538404864.33625</v>
      </c>
      <c r="I7" s="36">
        <v>574417472.3183206</v>
      </c>
      <c r="J7" s="40">
        <v>101367789.23264481</v>
      </c>
      <c r="K7" s="32">
        <f>+I7+J7</f>
        <v>675785261.5509654</v>
      </c>
      <c r="L7" s="34">
        <f>510917310.665427+67159964.77/1.9558+22188132.28/1.9558</f>
        <v>556600968.017917</v>
      </c>
      <c r="M7" s="32">
        <v>454657917.58</v>
      </c>
      <c r="N7" s="23"/>
      <c r="O7" s="23"/>
      <c r="P7" s="38"/>
      <c r="Q7" s="23"/>
    </row>
    <row r="8" spans="1:17" s="24" customFormat="1" ht="29.25" customHeight="1">
      <c r="A8" s="14" t="s">
        <v>7</v>
      </c>
      <c r="B8" s="22" t="s">
        <v>3</v>
      </c>
      <c r="C8" s="33">
        <f>C9+C10</f>
        <v>1474466160</v>
      </c>
      <c r="D8" s="33">
        <f aca="true" t="shared" si="1" ref="D8:K8">D9+D10</f>
        <v>260199914</v>
      </c>
      <c r="E8" s="33">
        <f>E9+E10</f>
        <v>1734666074</v>
      </c>
      <c r="F8" s="33">
        <f t="shared" si="1"/>
        <v>147558105.94125</v>
      </c>
      <c r="G8" s="33">
        <f t="shared" si="1"/>
        <v>637666235.97</v>
      </c>
      <c r="H8" s="33">
        <f>H9+H10</f>
        <v>785224341.91125</v>
      </c>
      <c r="I8" s="34">
        <f>+I9+I10</f>
        <v>863676638.0895675</v>
      </c>
      <c r="J8" s="34">
        <f>+J9+J10</f>
        <v>152413524.36874717</v>
      </c>
      <c r="K8" s="33">
        <f t="shared" si="1"/>
        <v>1016090162.4583147</v>
      </c>
      <c r="L8" s="34">
        <f>L9+L10</f>
        <v>849001577.0739378</v>
      </c>
      <c r="M8" s="33">
        <f>M9+M10</f>
        <v>619487216.91</v>
      </c>
      <c r="N8" s="23"/>
      <c r="O8" s="23"/>
      <c r="P8" s="23"/>
      <c r="Q8" s="23"/>
    </row>
    <row r="9" spans="1:18" ht="29.25" customHeight="1">
      <c r="A9" s="25" t="s">
        <v>9</v>
      </c>
      <c r="B9" s="26" t="s">
        <v>3</v>
      </c>
      <c r="C9" s="35">
        <v>349712078</v>
      </c>
      <c r="D9" s="35">
        <v>61713898</v>
      </c>
      <c r="E9" s="32">
        <f>+C9+D9</f>
        <v>411425976</v>
      </c>
      <c r="F9" s="36">
        <v>36031152.32875</v>
      </c>
      <c r="G9" s="32">
        <v>149347389.88</v>
      </c>
      <c r="H9" s="32">
        <f>F9+G9</f>
        <v>185378542.20875</v>
      </c>
      <c r="I9" s="36">
        <v>203193556.40887162</v>
      </c>
      <c r="J9" s="40">
        <v>35857686.42509499</v>
      </c>
      <c r="K9" s="32">
        <f>I9+J9</f>
        <v>239051242.8339666</v>
      </c>
      <c r="L9" s="34">
        <f>196111946.474288-71370776.78/1.9558+24934033.73/1.9558</f>
        <v>172368852.57409367</v>
      </c>
      <c r="M9" s="32">
        <v>140843473.66</v>
      </c>
      <c r="N9" s="23"/>
      <c r="O9" s="23"/>
      <c r="P9" s="38"/>
      <c r="Q9" s="23"/>
      <c r="R9" s="27"/>
    </row>
    <row r="10" spans="1:18" ht="29.25" customHeight="1">
      <c r="A10" s="25" t="s">
        <v>10</v>
      </c>
      <c r="B10" s="26" t="s">
        <v>3</v>
      </c>
      <c r="C10" s="35">
        <v>1124754082</v>
      </c>
      <c r="D10" s="35">
        <v>198486016</v>
      </c>
      <c r="E10" s="32">
        <f>+C10+D10</f>
        <v>1323240098</v>
      </c>
      <c r="F10" s="36">
        <v>111526953.6125</v>
      </c>
      <c r="G10" s="41">
        <v>488318846.09000003</v>
      </c>
      <c r="H10" s="32">
        <f>F10+G10</f>
        <v>599845799.7025</v>
      </c>
      <c r="I10" s="36">
        <v>660483081.6806959</v>
      </c>
      <c r="J10" s="40">
        <v>116555837.9436522</v>
      </c>
      <c r="K10" s="32">
        <f>I10+J10</f>
        <v>777038919.624348</v>
      </c>
      <c r="L10" s="34">
        <f>587234615.444726+82970948.67/1.9558+91873873.02/1.9558</f>
        <v>676632724.4998441</v>
      </c>
      <c r="M10" s="32">
        <v>478643743.25</v>
      </c>
      <c r="N10" s="23"/>
      <c r="O10" s="23"/>
      <c r="P10" s="38"/>
      <c r="Q10" s="23"/>
      <c r="R10" s="27"/>
    </row>
    <row r="11" spans="1:18" s="24" customFormat="1" ht="27.75" customHeight="1">
      <c r="A11" s="14" t="s">
        <v>13</v>
      </c>
      <c r="B11" s="22" t="s">
        <v>3</v>
      </c>
      <c r="C11" s="33">
        <f>C12+C13</f>
        <v>595110177</v>
      </c>
      <c r="D11" s="33">
        <f aca="true" t="shared" si="2" ref="D11:M11">D12+D13</f>
        <v>95133839</v>
      </c>
      <c r="E11" s="33">
        <f t="shared" si="2"/>
        <v>690244016</v>
      </c>
      <c r="F11" s="33">
        <f t="shared" si="2"/>
        <v>78731164.9075</v>
      </c>
      <c r="G11" s="33">
        <f t="shared" si="2"/>
        <v>341479848.92</v>
      </c>
      <c r="H11" s="33">
        <f t="shared" si="2"/>
        <v>420211013.8275</v>
      </c>
      <c r="I11" s="34">
        <f>+I12+I13</f>
        <v>472362922.1363956</v>
      </c>
      <c r="J11" s="34">
        <f>+J12+J13</f>
        <v>76654174.79824515</v>
      </c>
      <c r="K11" s="33">
        <f t="shared" si="2"/>
        <v>549017096.9346408</v>
      </c>
      <c r="L11" s="34">
        <f>L12+L13</f>
        <v>447328849.9152216</v>
      </c>
      <c r="M11" s="33">
        <f t="shared" si="2"/>
        <v>276940925.13</v>
      </c>
      <c r="N11" s="23"/>
      <c r="O11" s="23"/>
      <c r="P11" s="23"/>
      <c r="Q11" s="23"/>
      <c r="R11" s="27"/>
    </row>
    <row r="12" spans="1:18" s="28" customFormat="1" ht="29.25" customHeight="1">
      <c r="A12" s="25" t="s">
        <v>9</v>
      </c>
      <c r="B12" s="26" t="s">
        <v>3</v>
      </c>
      <c r="C12" s="35">
        <v>186989211</v>
      </c>
      <c r="D12" s="35">
        <v>32998097</v>
      </c>
      <c r="E12" s="32">
        <f>+C12+D12</f>
        <v>219987308</v>
      </c>
      <c r="F12" s="32">
        <v>20725274.9975</v>
      </c>
      <c r="G12" s="41">
        <v>75304272.10999998</v>
      </c>
      <c r="H12" s="32">
        <f aca="true" t="shared" si="3" ref="H12:H19">F12+G12</f>
        <v>96029547.10749999</v>
      </c>
      <c r="I12" s="36">
        <v>117133708.90379968</v>
      </c>
      <c r="J12" s="42">
        <v>20670654.512435235</v>
      </c>
      <c r="K12" s="32">
        <f aca="true" t="shared" si="4" ref="K12:K18">I12+J12</f>
        <v>137804363.4162349</v>
      </c>
      <c r="L12" s="43">
        <f>88079004.35+11377481.1/1.9558+6976944.78/1.9558+7298625.93/1.9558</f>
        <v>101195402.6575979</v>
      </c>
      <c r="M12" s="44">
        <v>64280869.95</v>
      </c>
      <c r="N12" s="23"/>
      <c r="O12" s="23"/>
      <c r="P12" s="38"/>
      <c r="Q12" s="23"/>
      <c r="R12" s="27"/>
    </row>
    <row r="13" spans="1:19" s="24" customFormat="1" ht="29.25" customHeight="1">
      <c r="A13" s="25" t="s">
        <v>11</v>
      </c>
      <c r="B13" s="26" t="s">
        <v>3</v>
      </c>
      <c r="C13" s="35">
        <f>352102522+56018444</f>
        <v>408120966</v>
      </c>
      <c r="D13" s="35">
        <v>62135742</v>
      </c>
      <c r="E13" s="32">
        <f aca="true" t="shared" si="5" ref="E13:E19">+C13+D13</f>
        <v>470256708</v>
      </c>
      <c r="F13" s="32">
        <v>58005889.910000004</v>
      </c>
      <c r="G13" s="45">
        <v>266175576.81000003</v>
      </c>
      <c r="H13" s="32">
        <f t="shared" si="3"/>
        <v>324181466.72</v>
      </c>
      <c r="I13" s="36">
        <f>317239948.286256+37989264.9463399</f>
        <v>355229213.2325959</v>
      </c>
      <c r="J13" s="40">
        <v>55983520.28580991</v>
      </c>
      <c r="K13" s="32">
        <f>I13+J13</f>
        <v>411212733.51840585</v>
      </c>
      <c r="L13" s="34">
        <f>299930094.874967+29838579.51/1.9558+53094506.04/1.9558+7431431.04/1.9558</f>
        <v>346133447.2576237</v>
      </c>
      <c r="M13" s="32">
        <v>212660055.18</v>
      </c>
      <c r="N13" s="23"/>
      <c r="O13" s="23"/>
      <c r="P13" s="38"/>
      <c r="Q13" s="23"/>
      <c r="R13" s="27"/>
      <c r="S13" s="29"/>
    </row>
    <row r="14" spans="1:18" s="28" customFormat="1" ht="29.25" customHeight="1">
      <c r="A14" s="14" t="s">
        <v>12</v>
      </c>
      <c r="B14" s="22" t="s">
        <v>3</v>
      </c>
      <c r="C14" s="34">
        <f>1311704793+66095345</f>
        <v>1377800138</v>
      </c>
      <c r="D14" s="34">
        <v>231477320</v>
      </c>
      <c r="E14" s="33">
        <f t="shared" si="5"/>
        <v>1609277458</v>
      </c>
      <c r="F14" s="37">
        <v>170820505.10625002</v>
      </c>
      <c r="G14" s="34">
        <v>713439949.3700001</v>
      </c>
      <c r="H14" s="34">
        <f t="shared" si="3"/>
        <v>884260454.4762502</v>
      </c>
      <c r="I14" s="33">
        <f>981511336.735783+2271059.58084292</f>
        <v>983782396.316626</v>
      </c>
      <c r="J14" s="46">
        <v>173207882.95337355</v>
      </c>
      <c r="K14" s="34">
        <f t="shared" si="4"/>
        <v>1156990279.2699995</v>
      </c>
      <c r="L14" s="34">
        <f>864484798.210451+20005954.71+36236103.39/1.9558+21320399.48/1.9558+23748358.12/1.9558+43633556.83/1.9558</f>
        <v>948371731.4560887</v>
      </c>
      <c r="M14" s="34">
        <v>774311954.5</v>
      </c>
      <c r="N14" s="23"/>
      <c r="O14" s="23"/>
      <c r="P14" s="38"/>
      <c r="Q14" s="38"/>
      <c r="R14" s="27"/>
    </row>
    <row r="15" spans="1:19" s="28" customFormat="1" ht="29.25" customHeight="1">
      <c r="A15" s="13" t="s">
        <v>8</v>
      </c>
      <c r="B15" s="22" t="s">
        <v>3</v>
      </c>
      <c r="C15" s="34">
        <f>996896918+173640925</f>
        <v>1170537843</v>
      </c>
      <c r="D15" s="34">
        <v>164909543</v>
      </c>
      <c r="E15" s="34">
        <f>+C15+D15</f>
        <v>1335447386</v>
      </c>
      <c r="F15" s="34">
        <v>213668743.45000002</v>
      </c>
      <c r="G15" s="34">
        <v>840877379.51</v>
      </c>
      <c r="H15" s="34">
        <f t="shared" si="3"/>
        <v>1054546122.96</v>
      </c>
      <c r="I15" s="47">
        <v>1044238543.421952</v>
      </c>
      <c r="J15" s="47">
        <v>146489954.73029286</v>
      </c>
      <c r="K15" s="34">
        <f t="shared" si="4"/>
        <v>1190728498.1522448</v>
      </c>
      <c r="L15" s="34">
        <f>1010724037.97219+75712538.53/1.9558+39401614.76/1.9558+59451272.38/1.9558+34271891.52/1.9558</f>
        <v>1117502500.591067</v>
      </c>
      <c r="M15" s="34">
        <v>816629319.61</v>
      </c>
      <c r="N15" s="23"/>
      <c r="O15" s="23"/>
      <c r="P15" s="38"/>
      <c r="Q15" s="23"/>
      <c r="R15" s="27"/>
      <c r="S15" s="39"/>
    </row>
    <row r="16" spans="1:18" s="28" customFormat="1" ht="43.15" customHeight="1">
      <c r="A16" s="14" t="s">
        <v>20</v>
      </c>
      <c r="B16" s="22" t="s">
        <v>3</v>
      </c>
      <c r="C16" s="34">
        <v>1428375935</v>
      </c>
      <c r="D16" s="34">
        <f>218481923+1</f>
        <v>218481924</v>
      </c>
      <c r="E16" s="34">
        <f t="shared" si="5"/>
        <v>1646857859</v>
      </c>
      <c r="F16" s="34">
        <v>193800150.84625</v>
      </c>
      <c r="G16" s="34">
        <v>1014435928.6599998</v>
      </c>
      <c r="H16" s="34">
        <f>F16+G16</f>
        <v>1208236079.50625</v>
      </c>
      <c r="I16" s="33">
        <f>1067172582.42305+82543671.832419+12577824</f>
        <v>1162294078.255469</v>
      </c>
      <c r="J16" s="46">
        <v>188324573.36877313</v>
      </c>
      <c r="K16" s="34">
        <f>I16+J16</f>
        <v>1350618651.6242423</v>
      </c>
      <c r="L16" s="34">
        <f>1058345959.16948+120561324.85/1.9558+311021229.97/1.9558+37044630.8/1.9558+8171084.86/1.9558</f>
        <v>1302132783.221019</v>
      </c>
      <c r="M16" s="34">
        <v>804907160.69</v>
      </c>
      <c r="N16" s="23"/>
      <c r="O16" s="23"/>
      <c r="P16" s="38"/>
      <c r="Q16" s="23"/>
      <c r="R16" s="27"/>
    </row>
    <row r="17" spans="1:18" s="28" customFormat="1" ht="29.25" customHeight="1">
      <c r="A17" s="30" t="s">
        <v>14</v>
      </c>
      <c r="B17" s="22" t="s">
        <v>3</v>
      </c>
      <c r="C17" s="34">
        <v>102000000</v>
      </c>
      <c r="D17" s="34">
        <v>0</v>
      </c>
      <c r="E17" s="34">
        <f t="shared" si="5"/>
        <v>102000000</v>
      </c>
      <c r="F17" s="34">
        <v>6502500</v>
      </c>
      <c r="G17" s="34">
        <v>95497500</v>
      </c>
      <c r="H17" s="34">
        <f t="shared" si="3"/>
        <v>102000000</v>
      </c>
      <c r="I17" s="33">
        <v>102000000</v>
      </c>
      <c r="J17" s="46">
        <v>0</v>
      </c>
      <c r="K17" s="34">
        <f t="shared" si="4"/>
        <v>102000000</v>
      </c>
      <c r="L17" s="34">
        <v>102001564.57</v>
      </c>
      <c r="M17" s="34">
        <v>102001564.5746058</v>
      </c>
      <c r="N17" s="23"/>
      <c r="O17" s="23"/>
      <c r="P17" s="23"/>
      <c r="Q17" s="23"/>
      <c r="R17" s="27"/>
    </row>
    <row r="18" spans="1:18" s="28" customFormat="1" ht="29.25" customHeight="1">
      <c r="A18" s="14" t="s">
        <v>15</v>
      </c>
      <c r="B18" s="22" t="s">
        <v>3</v>
      </c>
      <c r="C18" s="34">
        <v>238398862</v>
      </c>
      <c r="D18" s="34">
        <v>42070389</v>
      </c>
      <c r="E18" s="34">
        <f t="shared" si="5"/>
        <v>280469251</v>
      </c>
      <c r="F18" s="34">
        <v>27968047.555</v>
      </c>
      <c r="G18" s="34">
        <v>132973448.37000002</v>
      </c>
      <c r="H18" s="34">
        <f t="shared" si="3"/>
        <v>160941495.925</v>
      </c>
      <c r="I18" s="33">
        <v>161024306.51196823</v>
      </c>
      <c r="J18" s="46">
        <v>28416054.09034733</v>
      </c>
      <c r="K18" s="34">
        <f t="shared" si="4"/>
        <v>189440360.60231555</v>
      </c>
      <c r="L18" s="34">
        <f>161758837.617266+4869431.22/1.9558+7728273.33/1.9558+9821080.83/1.9558</f>
        <v>173221556.39219186</v>
      </c>
      <c r="M18" s="34">
        <v>128240749.79</v>
      </c>
      <c r="N18" s="23"/>
      <c r="O18" s="23"/>
      <c r="P18" s="23"/>
      <c r="Q18" s="23"/>
      <c r="R18" s="27"/>
    </row>
    <row r="19" spans="1:18" s="28" customFormat="1" ht="46.15" customHeight="1">
      <c r="A19" s="14" t="s">
        <v>16</v>
      </c>
      <c r="B19" s="22" t="s">
        <v>3</v>
      </c>
      <c r="C19" s="34">
        <f>104815264+19940383+18624211</f>
        <v>143379858</v>
      </c>
      <c r="D19" s="34">
        <v>18496812</v>
      </c>
      <c r="E19" s="34">
        <f t="shared" si="5"/>
        <v>161876670</v>
      </c>
      <c r="F19" s="34">
        <v>13723121.170000002</v>
      </c>
      <c r="G19" s="34">
        <v>119884142.58999996</v>
      </c>
      <c r="H19" s="34">
        <f t="shared" si="3"/>
        <v>133607263.75999996</v>
      </c>
      <c r="I19" s="33">
        <f>104951118.521925+30373486.6731771</f>
        <v>135324605.1951021</v>
      </c>
      <c r="J19" s="46">
        <v>18520785.62151613</v>
      </c>
      <c r="K19" s="34">
        <f>I19+J19</f>
        <v>153845390.81661823</v>
      </c>
      <c r="L19" s="34">
        <f>137696920.128865+9014688.52/1.9558+1691477.34/1.9558+11190438.81/1.9558</f>
        <v>148892648.05094293</v>
      </c>
      <c r="M19" s="34">
        <v>114184217.97</v>
      </c>
      <c r="N19" s="23"/>
      <c r="O19" s="23"/>
      <c r="P19" s="23"/>
      <c r="Q19" s="23"/>
      <c r="R19" s="27"/>
    </row>
    <row r="20" spans="1:18" s="24" customFormat="1" ht="36" customHeight="1">
      <c r="A20" s="48" t="s">
        <v>4</v>
      </c>
      <c r="B20" s="49"/>
      <c r="C20" s="7">
        <f>+C5+C8+C11+C14+C15+C16+C17+C18+C19</f>
        <v>8050824063</v>
      </c>
      <c r="D20" s="7">
        <f>+D5+D8+D11+D14+D15+D16+D17+D18+D19</f>
        <v>1299138290</v>
      </c>
      <c r="E20" s="7">
        <f>+C20+D20</f>
        <v>9349962353</v>
      </c>
      <c r="F20" s="7">
        <f aca="true" t="shared" si="6" ref="F20:M20">+F5+F8+F11+F14+F15+F16+F17+F18+F19</f>
        <v>1029065929.5862501</v>
      </c>
      <c r="G20" s="33">
        <f t="shared" si="6"/>
        <v>4680011126.54</v>
      </c>
      <c r="H20" s="33">
        <f t="shared" si="6"/>
        <v>5709077056.12625</v>
      </c>
      <c r="I20" s="34">
        <f t="shared" si="6"/>
        <v>5905559350.823358</v>
      </c>
      <c r="J20" s="34">
        <f t="shared" si="6"/>
        <v>957119160.677697</v>
      </c>
      <c r="K20" s="34">
        <f t="shared" si="6"/>
        <v>6862678511.501055</v>
      </c>
      <c r="L20" s="33">
        <f>+L5+L8+L11+L14+L15+L16+L17+L18+L19</f>
        <v>6118865054.620484</v>
      </c>
      <c r="M20" s="33">
        <f t="shared" si="6"/>
        <v>4519771174.524607</v>
      </c>
      <c r="N20" s="23"/>
      <c r="O20" s="23"/>
      <c r="P20" s="23"/>
      <c r="Q20" s="23"/>
      <c r="R20" s="6"/>
    </row>
    <row r="21" spans="1:17" s="24" customFormat="1" ht="36" customHeight="1" hidden="1">
      <c r="A21" s="50" t="s">
        <v>21</v>
      </c>
      <c r="B21" s="51"/>
      <c r="C21" s="51"/>
      <c r="D21" s="51"/>
      <c r="E21" s="52"/>
      <c r="F21" s="52"/>
      <c r="G21" s="52"/>
      <c r="H21" s="3"/>
      <c r="I21" s="4">
        <v>5313111035</v>
      </c>
      <c r="J21" s="3">
        <v>863951362</v>
      </c>
      <c r="K21" s="3">
        <v>6177062397</v>
      </c>
      <c r="L21" s="9">
        <v>5210023103.362309</v>
      </c>
      <c r="M21" s="16"/>
      <c r="N21" s="23"/>
      <c r="P21" s="23"/>
      <c r="Q21" s="23"/>
    </row>
    <row r="22" spans="1:18" s="24" customFormat="1" ht="36" customHeight="1" hidden="1">
      <c r="A22" s="48" t="s">
        <v>4</v>
      </c>
      <c r="B22" s="49"/>
      <c r="C22" s="7">
        <v>8050824063</v>
      </c>
      <c r="D22" s="7">
        <v>1299138290</v>
      </c>
      <c r="E22" s="7">
        <v>9349962353</v>
      </c>
      <c r="F22" s="7">
        <v>1029065929.5862501</v>
      </c>
      <c r="G22" s="7">
        <v>4635435304.68</v>
      </c>
      <c r="H22" s="7">
        <v>5664501234.26625</v>
      </c>
      <c r="I22" s="2">
        <v>5870050430.181767</v>
      </c>
      <c r="J22" s="2">
        <v>950886002.7139227</v>
      </c>
      <c r="K22" s="2">
        <v>6820936432.895691</v>
      </c>
      <c r="L22" s="7">
        <v>5994533434.516179</v>
      </c>
      <c r="M22" s="7">
        <v>4519771174.524607</v>
      </c>
      <c r="N22" s="23"/>
      <c r="O22" s="23"/>
      <c r="P22" s="23"/>
      <c r="Q22" s="23"/>
      <c r="R22" s="6"/>
    </row>
    <row r="23" spans="1:17" s="24" customFormat="1" ht="27" customHeight="1">
      <c r="A23" s="19"/>
      <c r="B23" s="1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3"/>
      <c r="P23" s="23"/>
      <c r="Q23" s="23"/>
    </row>
    <row r="24" spans="1:17" s="24" customFormat="1" ht="29.25" customHeight="1">
      <c r="A24" s="19"/>
      <c r="B24" s="1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3"/>
      <c r="O24" s="23"/>
      <c r="P24" s="23"/>
      <c r="Q24" s="23"/>
    </row>
    <row r="25" spans="1:13" s="24" customFormat="1" ht="29.25" customHeight="1">
      <c r="A25" s="19"/>
      <c r="B25" s="19"/>
      <c r="C25" s="31"/>
      <c r="D25" s="3"/>
      <c r="E25" s="3"/>
      <c r="F25" s="3"/>
      <c r="G25" s="3"/>
      <c r="H25" s="3"/>
      <c r="I25" s="3"/>
      <c r="J25" s="3"/>
      <c r="K25" s="3"/>
      <c r="L25" s="10"/>
      <c r="M25" s="10"/>
    </row>
    <row r="26" spans="1:13" s="24" customFormat="1" ht="29.25" customHeight="1">
      <c r="A26" s="19"/>
      <c r="B26" s="19"/>
      <c r="C26" s="31"/>
      <c r="D26" s="3"/>
      <c r="E26" s="3"/>
      <c r="F26" s="3"/>
      <c r="G26" s="3"/>
      <c r="H26" s="3"/>
      <c r="I26" s="3"/>
      <c r="J26" s="3"/>
      <c r="K26" s="3"/>
      <c r="L26" s="10"/>
      <c r="M26" s="10"/>
    </row>
    <row r="27" spans="1:13" s="24" customFormat="1" ht="29.25" customHeight="1">
      <c r="A27" s="19"/>
      <c r="B27" s="19"/>
      <c r="C27" s="31"/>
      <c r="D27" s="3"/>
      <c r="E27" s="3"/>
      <c r="F27" s="3"/>
      <c r="G27" s="3"/>
      <c r="H27" s="3"/>
      <c r="I27" s="3"/>
      <c r="J27" s="3"/>
      <c r="K27" s="3"/>
      <c r="L27" s="10"/>
      <c r="M27" s="10"/>
    </row>
    <row r="28" spans="2:13" ht="12.75">
      <c r="B28" s="19"/>
      <c r="C28" s="31"/>
      <c r="D28" s="3"/>
      <c r="E28" s="3"/>
      <c r="F28" s="3"/>
      <c r="G28" s="3"/>
      <c r="H28" s="3"/>
      <c r="I28" s="5"/>
      <c r="J28" s="3"/>
      <c r="K28" s="3"/>
      <c r="L28" s="10"/>
      <c r="M28" s="10"/>
    </row>
    <row r="29" ht="12.75">
      <c r="K29" s="17"/>
    </row>
    <row r="30" ht="12.75">
      <c r="K30" s="17"/>
    </row>
    <row r="31" ht="12.75">
      <c r="K31" s="17"/>
    </row>
    <row r="32" ht="12.75">
      <c r="K32" s="17"/>
    </row>
    <row r="33" spans="2:11" ht="12.75">
      <c r="B33" s="6"/>
      <c r="C33" s="6"/>
      <c r="D33" s="6"/>
      <c r="E33" s="6"/>
      <c r="F33" s="6"/>
      <c r="G33" s="6"/>
      <c r="H33" s="6"/>
      <c r="K33" s="17"/>
    </row>
  </sheetData>
  <mergeCells count="15">
    <mergeCell ref="A22:B22"/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2019-08-07T11:48:05Z</cp:lastPrinted>
  <dcterms:created xsi:type="dcterms:W3CDTF">2007-11-29T09:10:22Z</dcterms:created>
  <dcterms:modified xsi:type="dcterms:W3CDTF">2022-11-30T09:03:25Z</dcterms:modified>
  <cp:category/>
  <cp:version/>
  <cp:contentType/>
  <cp:contentStatus/>
</cp:coreProperties>
</file>