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370" windowHeight="3675" activeTab="0"/>
  </bookViews>
  <sheets>
    <sheet name="SCF_financial info_EUR_ENG" sheetId="5" r:id="rId1"/>
  </sheets>
  <definedNames>
    <definedName name="_xlnm.Print_Area" localSheetId="0">'SCF_financial info_EUR_ENG'!$A$1:$M$21</definedName>
  </definedNames>
  <calcPr calcId="162913"/>
</workbook>
</file>

<file path=xl/sharedStrings.xml><?xml version="1.0" encoding="utf-8"?>
<sst xmlns="http://schemas.openxmlformats.org/spreadsheetml/2006/main" count="47" uniqueCount="31">
  <si>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</si>
  <si>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</si>
  <si>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</si>
  <si>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</si>
  <si>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</si>
  <si>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</si>
  <si>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</si>
  <si>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</si>
  <si>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</si>
  <si>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</si>
  <si>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</si>
  <si>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</si>
  <si>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</si>
  <si>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</si>
  <si>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</si>
  <si>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</si>
  <si>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</si>
  <si>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7. OP SME Initiative /ERDF</t>
  </si>
  <si>
    <t>8. OP Good Governance / ESF</t>
  </si>
  <si>
    <t>9. OP Fund for EU Aid for the most deprived</t>
  </si>
  <si>
    <t>Total</t>
  </si>
  <si>
    <t xml:space="preserve"> </t>
  </si>
  <si>
    <t>6. OP Innovation and Competitiveness 2014-2020  / ERDF *</t>
  </si>
  <si>
    <t xml:space="preserve">* payments made under the scheme BG16RFOP002-2.073 Support for micro and small enterprises to overcome the economic consequences of the COVID-19 pandemic are reported  </t>
  </si>
  <si>
    <t>Total pre-financing received from the EC up to 30.06.2022</t>
  </si>
  <si>
    <t>Funds received from the EC based on submitted applications for payment up to  30.06.2022</t>
  </si>
  <si>
    <t>Total funds received from the EC up to  30.06.2022</t>
  </si>
  <si>
    <t>Paid up to  30.06.2022</t>
  </si>
  <si>
    <t>Total paid up to 30.06.2022</t>
  </si>
  <si>
    <t>Total public expenditure declared to the EC with Payment claims
 as per  30.06.2022</t>
  </si>
  <si>
    <t>Total public expenditure certified to the EC with Annual Accounts 
as per 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</si>
</sst>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14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969696"/>
      <name val="Times New Roman"/>
      <family val="1"/>
    </font>
    <font>
      <sz val="11"/>
      <color rgb="FF969696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7" fillId="3" borderId="2" xfId="0" applyNumberFormat="1" applyFont="1" applyFill="1" applyBorder="1" applyAlignment="1">
      <alignment horizontal="center" vertical="center"/>
    </xf>
    <xf numFmtId="170" fontId="6" fillId="3" borderId="2" xfId="0" applyNumberFormat="1" applyFont="1" applyFill="1" applyBorder="1" applyAlignment="1">
      <alignment horizontal="center" vertical="center"/>
    </xf>
    <xf numFmtId="3" fontId="7" fillId="3" borderId="2" xfId="18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170" fontId="2" fillId="3" borderId="0" xfId="0" applyNumberFormat="1" applyFont="1" applyFill="1" applyBorder="1" applyAlignment="1">
      <alignment horizontal="center" vertical="center"/>
    </xf>
    <xf numFmtId="170" fontId="7" fillId="3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7" fillId="0" borderId="0" xfId="18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3" fontId="9" fillId="0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/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/>
    <xf numFmtId="165" fontId="9" fillId="0" borderId="0" xfId="18" applyFont="1" applyFill="1" applyAlignment="1">
      <alignment horizontal="center" vertical="center"/>
    </xf>
    <xf numFmtId="10" fontId="9" fillId="0" borderId="0" xfId="0" applyNumberFormat="1" applyFont="1" applyFill="1"/>
    <xf numFmtId="3" fontId="9" fillId="3" borderId="0" xfId="0" applyNumberFormat="1" applyFont="1" applyFill="1"/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9" fillId="4" borderId="0" xfId="0" applyFont="1" applyFill="1"/>
    <xf numFmtId="168" fontId="2" fillId="3" borderId="0" xfId="16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167" fontId="11" fillId="3" borderId="2" xfId="1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168" fontId="6" fillId="0" borderId="0" xfId="16" applyNumberFormat="1" applyFont="1" applyFill="1" applyBorder="1" applyAlignment="1">
      <alignment horizontal="center" vertical="center" wrapText="1"/>
    </xf>
    <xf numFmtId="168" fontId="6" fillId="3" borderId="0" xfId="16" applyNumberFormat="1" applyFont="1" applyFill="1" applyBorder="1" applyAlignment="1">
      <alignment horizontal="center" vertical="center" wrapText="1"/>
    </xf>
    <xf numFmtId="167" fontId="0" fillId="3" borderId="2" xfId="18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170" fontId="4" fillId="3" borderId="2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172" fontId="8" fillId="3" borderId="2" xfId="18" applyNumberFormat="1" applyFont="1" applyFill="1" applyBorder="1" applyAlignment="1">
      <alignment horizontal="right" vertical="center"/>
    </xf>
    <xf numFmtId="172" fontId="0" fillId="3" borderId="2" xfId="18" applyNumberFormat="1" applyFont="1" applyFill="1" applyBorder="1" applyAlignment="1">
      <alignment horizontal="right" vertical="center"/>
    </xf>
    <xf numFmtId="170" fontId="7" fillId="3" borderId="2" xfId="18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view="pageBreakPreview" zoomScale="90" zoomScaleSheetLayoutView="9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N8" sqref="N8"/>
    </sheetView>
  </sheetViews>
  <sheetFormatPr defaultColWidth="9.140625" defaultRowHeight="12.75" outlineLevelRow="1"/>
  <cols>
    <col min="1" max="1" width="34.7109375" style="13" customWidth="1"/>
    <col min="2" max="2" width="7.8515625" style="5" customWidth="1"/>
    <col min="3" max="3" width="17.57421875" style="5" customWidth="1"/>
    <col min="4" max="4" width="17.8515625" style="5" customWidth="1"/>
    <col min="5" max="5" width="19.7109375" style="5" customWidth="1"/>
    <col min="6" max="6" width="18.140625" style="64" customWidth="1"/>
    <col min="7" max="7" width="19.421875" style="64" customWidth="1"/>
    <col min="8" max="8" width="16.7109375" style="5" customWidth="1"/>
    <col min="9" max="9" width="17.8515625" style="13" customWidth="1"/>
    <col min="10" max="10" width="16.7109375" style="13" customWidth="1"/>
    <col min="11" max="11" width="17.57421875" style="13" customWidth="1"/>
    <col min="12" max="12" width="19.00390625" style="19" customWidth="1"/>
    <col min="13" max="25" width="17.7109375" style="7" customWidth="1"/>
    <col min="26" max="26" width="25.57421875" style="54" customWidth="1"/>
    <col min="27" max="27" width="28.421875" style="54" customWidth="1"/>
    <col min="28" max="28" width="13.57421875" style="54" customWidth="1"/>
    <col min="29" max="29" width="24.28125" style="54" customWidth="1"/>
    <col min="30" max="16384" width="9.140625" style="13" customWidth="1"/>
  </cols>
  <sheetData>
    <row r="1" spans="1:29" s="9" customFormat="1" ht="11.25" customHeight="1">
      <c r="A1" s="1"/>
      <c r="B1" s="1"/>
      <c r="C1" s="2"/>
      <c r="D1" s="2"/>
      <c r="E1" s="2"/>
      <c r="F1" s="23"/>
      <c r="G1" s="23"/>
      <c r="H1" s="23"/>
      <c r="I1" s="24"/>
      <c r="J1" s="24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48"/>
      <c r="AA1" s="48"/>
      <c r="AB1" s="48"/>
      <c r="AC1" s="48"/>
    </row>
    <row r="2" spans="1:29" s="10" customFormat="1" ht="12.75" customHeight="1">
      <c r="A2" s="87" t="s">
        <v>0</v>
      </c>
      <c r="B2" s="88" t="s">
        <v>1</v>
      </c>
      <c r="C2" s="90" t="s">
        <v>2</v>
      </c>
      <c r="D2" s="90" t="s">
        <v>3</v>
      </c>
      <c r="E2" s="90" t="s">
        <v>4</v>
      </c>
      <c r="F2" s="83" t="s">
        <v>24</v>
      </c>
      <c r="G2" s="83" t="s">
        <v>25</v>
      </c>
      <c r="H2" s="83" t="s">
        <v>26</v>
      </c>
      <c r="I2" s="92" t="s">
        <v>27</v>
      </c>
      <c r="J2" s="93"/>
      <c r="K2" s="83" t="s">
        <v>28</v>
      </c>
      <c r="L2" s="81" t="s">
        <v>29</v>
      </c>
      <c r="M2" s="81" t="s">
        <v>30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9"/>
      <c r="AA2" s="49"/>
      <c r="AB2" s="49"/>
      <c r="AC2" s="49"/>
    </row>
    <row r="3" spans="1:29" s="10" customFormat="1" ht="75" customHeight="1">
      <c r="A3" s="87"/>
      <c r="B3" s="89"/>
      <c r="C3" s="91"/>
      <c r="D3" s="91"/>
      <c r="E3" s="91"/>
      <c r="F3" s="94"/>
      <c r="G3" s="94"/>
      <c r="H3" s="94"/>
      <c r="I3" s="35" t="s">
        <v>5</v>
      </c>
      <c r="J3" s="36" t="s">
        <v>6</v>
      </c>
      <c r="K3" s="84"/>
      <c r="L3" s="82"/>
      <c r="M3" s="82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9"/>
      <c r="AA3" s="49"/>
      <c r="AB3" s="49"/>
      <c r="AC3" s="49"/>
    </row>
    <row r="4" spans="1:29" s="10" customFormat="1" ht="18.75" customHeight="1">
      <c r="A4" s="11">
        <v>1</v>
      </c>
      <c r="B4" s="3">
        <v>2</v>
      </c>
      <c r="C4" s="8">
        <v>3</v>
      </c>
      <c r="D4" s="3">
        <v>4</v>
      </c>
      <c r="E4" s="3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70">
        <v>11</v>
      </c>
      <c r="L4" s="70">
        <v>12</v>
      </c>
      <c r="M4" s="20">
        <v>13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9"/>
      <c r="AA4" s="49"/>
      <c r="AB4" s="49"/>
      <c r="AC4" s="49"/>
    </row>
    <row r="5" spans="1:29" s="12" customFormat="1" ht="29.25" customHeight="1">
      <c r="A5" s="30" t="s">
        <v>7</v>
      </c>
      <c r="B5" s="27" t="s">
        <v>8</v>
      </c>
      <c r="C5" s="21">
        <f>C6+C7</f>
        <v>1520755090</v>
      </c>
      <c r="D5" s="21">
        <f>D6+D7</f>
        <v>268368549</v>
      </c>
      <c r="E5" s="21">
        <f>E6+E7</f>
        <v>1789123639</v>
      </c>
      <c r="F5" s="21">
        <f aca="true" t="shared" si="0" ref="F5:M5">F6+F7</f>
        <v>170627310.85</v>
      </c>
      <c r="G5" s="21">
        <f t="shared" si="0"/>
        <v>753656073.53</v>
      </c>
      <c r="H5" s="21">
        <f t="shared" si="0"/>
        <v>924283384.3799999</v>
      </c>
      <c r="I5" s="38">
        <f>+I6+I7</f>
        <v>963173046.1217312</v>
      </c>
      <c r="J5" s="38">
        <f>+J6+J7</f>
        <v>169971714.02148196</v>
      </c>
      <c r="K5" s="21">
        <f>K6+K7</f>
        <v>1133144760.143213</v>
      </c>
      <c r="L5" s="38">
        <f>L6+L7</f>
        <v>977999238.6051549</v>
      </c>
      <c r="M5" s="21">
        <f t="shared" si="0"/>
        <v>883068065.3499999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50"/>
      <c r="AA5" s="50">
        <f>+AA6+AA7</f>
        <v>2216238516.2309003</v>
      </c>
      <c r="AB5" s="51">
        <v>1461442349.48</v>
      </c>
      <c r="AC5" s="52">
        <f>+AA5-AB5</f>
        <v>754796166.7509003</v>
      </c>
    </row>
    <row r="6" spans="1:27" ht="29.25" customHeight="1" outlineLevel="1">
      <c r="A6" s="31" t="s">
        <v>9</v>
      </c>
      <c r="B6" s="32" t="s">
        <v>8</v>
      </c>
      <c r="C6" s="39">
        <v>438611756</v>
      </c>
      <c r="D6" s="39">
        <v>77402076</v>
      </c>
      <c r="E6" s="37">
        <f>C6+D6</f>
        <v>516013832</v>
      </c>
      <c r="F6" s="37">
        <v>55844296.54375</v>
      </c>
      <c r="G6" s="37">
        <v>356303460.1199999</v>
      </c>
      <c r="H6" s="37">
        <v>412147756.6637499</v>
      </c>
      <c r="I6" s="71">
        <v>404686707.3019763</v>
      </c>
      <c r="J6" s="72">
        <v>71415301.28858405</v>
      </c>
      <c r="K6" s="37">
        <f>+I6+J6</f>
        <v>476102008.5905604</v>
      </c>
      <c r="L6" s="37">
        <f>456355934.300296+20977898.36/1.9558</f>
        <v>467081927.9397274</v>
      </c>
      <c r="M6" s="38">
        <v>428410147.77</v>
      </c>
      <c r="N6" s="44"/>
      <c r="O6" s="43"/>
      <c r="P6" s="44"/>
      <c r="Q6" s="44"/>
      <c r="R6" s="44"/>
      <c r="S6" s="44"/>
      <c r="T6" s="44"/>
      <c r="U6" s="44"/>
      <c r="V6" s="44"/>
      <c r="W6" s="44"/>
      <c r="X6" s="44"/>
      <c r="Y6" s="44"/>
      <c r="Z6" s="50">
        <f>+K6*1.9558</f>
        <v>931160308.401418</v>
      </c>
      <c r="AA6" s="53">
        <f>+K6*1.95583</f>
        <v>931174591.4616756</v>
      </c>
    </row>
    <row r="7" spans="1:27" ht="29.25" customHeight="1" outlineLevel="1">
      <c r="A7" s="31" t="s">
        <v>10</v>
      </c>
      <c r="B7" s="32" t="s">
        <v>8</v>
      </c>
      <c r="C7" s="39">
        <v>1082143334</v>
      </c>
      <c r="D7" s="39">
        <v>190966473</v>
      </c>
      <c r="E7" s="37">
        <f>C7+D7</f>
        <v>1273109807</v>
      </c>
      <c r="F7" s="69">
        <v>114783014.30624999</v>
      </c>
      <c r="G7" s="37">
        <v>397352613.41</v>
      </c>
      <c r="H7" s="37">
        <v>512135627.71625</v>
      </c>
      <c r="I7" s="71">
        <v>558486338.8197548</v>
      </c>
      <c r="J7" s="72">
        <v>98556412.73289791</v>
      </c>
      <c r="K7" s="37">
        <f>+I7+J7</f>
        <v>657042751.5526527</v>
      </c>
      <c r="L7" s="37">
        <f>481951302.198304+56651719.36/1.9558</f>
        <v>510917310.66542745</v>
      </c>
      <c r="M7" s="38">
        <v>454657917.58</v>
      </c>
      <c r="N7" s="44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50">
        <f aca="true" t="shared" si="1" ref="Z7:Z19">+K7*1.9558</f>
        <v>1285044213.4866781</v>
      </c>
      <c r="AA7" s="53">
        <f aca="true" t="shared" si="2" ref="AA7:AA19">+K7*1.95583</f>
        <v>1285063924.7692246</v>
      </c>
    </row>
    <row r="8" spans="1:29" s="12" customFormat="1" ht="29.25" customHeight="1">
      <c r="A8" s="30" t="s">
        <v>11</v>
      </c>
      <c r="B8" s="27" t="s">
        <v>8</v>
      </c>
      <c r="C8" s="21">
        <f>C9+C10</f>
        <v>1474466160</v>
      </c>
      <c r="D8" s="21">
        <f aca="true" t="shared" si="3" ref="D8:K8">D9+D10</f>
        <v>260199914</v>
      </c>
      <c r="E8" s="21">
        <f>E9+E10</f>
        <v>1734666074</v>
      </c>
      <c r="F8" s="21">
        <f t="shared" si="3"/>
        <v>147558105.94125</v>
      </c>
      <c r="G8" s="21">
        <f t="shared" si="3"/>
        <v>605212623.31</v>
      </c>
      <c r="H8" s="21">
        <f>H9+H10</f>
        <v>752770729.25125</v>
      </c>
      <c r="I8" s="38">
        <f>+I9+I10</f>
        <v>801242169.1863396</v>
      </c>
      <c r="J8" s="38">
        <f>+J9+J10</f>
        <v>141395676.91523638</v>
      </c>
      <c r="K8" s="21">
        <f t="shared" si="3"/>
        <v>942637846.1015759</v>
      </c>
      <c r="L8" s="38">
        <f>L9+L10</f>
        <v>783346561.9190142</v>
      </c>
      <c r="M8" s="21">
        <f>M9+M10</f>
        <v>619487216.91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50">
        <f t="shared" si="1"/>
        <v>1843611099.405462</v>
      </c>
      <c r="AA8" s="50">
        <f t="shared" si="2"/>
        <v>1843639378.5408452</v>
      </c>
      <c r="AB8" s="51">
        <v>942880842.37</v>
      </c>
      <c r="AC8" s="52">
        <f>+AA8-AB8</f>
        <v>900758536.1708452</v>
      </c>
    </row>
    <row r="9" spans="1:28" ht="29.25" customHeight="1" outlineLevel="1">
      <c r="A9" s="31" t="s">
        <v>9</v>
      </c>
      <c r="B9" s="32" t="s">
        <v>8</v>
      </c>
      <c r="C9" s="39">
        <v>349712078</v>
      </c>
      <c r="D9" s="39">
        <v>61713898</v>
      </c>
      <c r="E9" s="37">
        <f>+C9+D9</f>
        <v>411425976</v>
      </c>
      <c r="F9" s="71">
        <v>36031152.32875</v>
      </c>
      <c r="G9" s="77">
        <v>149347389.88</v>
      </c>
      <c r="H9" s="37">
        <f>F9+G9</f>
        <v>185378542.20875</v>
      </c>
      <c r="I9" s="71">
        <v>187928703.13941568</v>
      </c>
      <c r="J9" s="72">
        <v>33163888.789308645</v>
      </c>
      <c r="K9" s="37">
        <f>I9+J9</f>
        <v>221092591.92872432</v>
      </c>
      <c r="L9" s="37">
        <v>196111946.47428825</v>
      </c>
      <c r="M9" s="37">
        <v>140843473.66</v>
      </c>
      <c r="N9" s="45"/>
      <c r="O9" s="43"/>
      <c r="P9" s="45"/>
      <c r="Q9" s="45"/>
      <c r="R9" s="45"/>
      <c r="S9" s="45"/>
      <c r="T9" s="45"/>
      <c r="U9" s="45"/>
      <c r="V9" s="45"/>
      <c r="W9" s="45"/>
      <c r="X9" s="45"/>
      <c r="Y9" s="45"/>
      <c r="Z9" s="50">
        <f t="shared" si="1"/>
        <v>432412891.294199</v>
      </c>
      <c r="AA9" s="53">
        <f t="shared" si="2"/>
        <v>432419524.0719569</v>
      </c>
      <c r="AB9" s="53"/>
    </row>
    <row r="10" spans="1:28" ht="29.25" customHeight="1" outlineLevel="1">
      <c r="A10" s="31" t="s">
        <v>10</v>
      </c>
      <c r="B10" s="32" t="s">
        <v>8</v>
      </c>
      <c r="C10" s="39">
        <v>1124754082</v>
      </c>
      <c r="D10" s="39">
        <v>198486016</v>
      </c>
      <c r="E10" s="37">
        <f>+C10+D10</f>
        <v>1323240098</v>
      </c>
      <c r="F10" s="71">
        <v>111526953.6125</v>
      </c>
      <c r="G10" s="77">
        <v>455865233.43</v>
      </c>
      <c r="H10" s="37">
        <f>F10+G10</f>
        <v>567392187.0425</v>
      </c>
      <c r="I10" s="71">
        <v>613313466.0469239</v>
      </c>
      <c r="J10" s="72">
        <v>108231788.12592775</v>
      </c>
      <c r="K10" s="37">
        <f>I10+J10</f>
        <v>721545254.1728516</v>
      </c>
      <c r="L10" s="37">
        <f>568812515.957664-4200200.38+14577569.99/1.9558+29667124.09/1.9558</f>
        <v>587234615.444726</v>
      </c>
      <c r="M10" s="37">
        <v>478643743.25</v>
      </c>
      <c r="N10" s="45"/>
      <c r="O10" s="43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50">
        <f t="shared" si="1"/>
        <v>1411198208.111263</v>
      </c>
      <c r="AA10" s="53">
        <f t="shared" si="2"/>
        <v>1411219854.4688883</v>
      </c>
      <c r="AB10" s="53"/>
    </row>
    <row r="11" spans="1:29" s="12" customFormat="1" ht="29.25" customHeight="1">
      <c r="A11" s="30" t="s">
        <v>12</v>
      </c>
      <c r="B11" s="27" t="s">
        <v>8</v>
      </c>
      <c r="C11" s="21">
        <f>C12+C13</f>
        <v>595110177</v>
      </c>
      <c r="D11" s="21">
        <f aca="true" t="shared" si="4" ref="D11:M11">D12+D13</f>
        <v>95133839</v>
      </c>
      <c r="E11" s="21">
        <f t="shared" si="4"/>
        <v>690244016</v>
      </c>
      <c r="F11" s="21">
        <f t="shared" si="4"/>
        <v>73802797.3075</v>
      </c>
      <c r="G11" s="21">
        <f t="shared" si="4"/>
        <v>303492758.5</v>
      </c>
      <c r="H11" s="21">
        <f t="shared" si="4"/>
        <v>377295555.8075</v>
      </c>
      <c r="I11" s="38">
        <f>+I12+I13</f>
        <v>439083903.74560374</v>
      </c>
      <c r="J11" s="38">
        <f>+J12+J13</f>
        <v>70848277.54334192</v>
      </c>
      <c r="K11" s="21">
        <f t="shared" si="4"/>
        <v>509932181.2889457</v>
      </c>
      <c r="L11" s="38">
        <f>L12+L13</f>
        <v>388678214.2859138</v>
      </c>
      <c r="M11" s="21">
        <f t="shared" si="4"/>
        <v>276940925.13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50">
        <f t="shared" si="1"/>
        <v>997325360.16492</v>
      </c>
      <c r="AA11" s="50">
        <f t="shared" si="2"/>
        <v>997340658.1303586</v>
      </c>
      <c r="AB11" s="53">
        <v>508734585.14</v>
      </c>
      <c r="AC11" s="52">
        <f>+AA11-AB11</f>
        <v>488606072.9903586</v>
      </c>
    </row>
    <row r="12" spans="1:29" s="14" customFormat="1" ht="29.25" customHeight="1">
      <c r="A12" s="31" t="s">
        <v>13</v>
      </c>
      <c r="B12" s="32" t="s">
        <v>8</v>
      </c>
      <c r="C12" s="39">
        <v>186989211</v>
      </c>
      <c r="D12" s="39">
        <v>32998097</v>
      </c>
      <c r="E12" s="37">
        <f>+C12+D12</f>
        <v>219987308</v>
      </c>
      <c r="F12" s="37">
        <v>20725274.9975</v>
      </c>
      <c r="G12" s="77">
        <v>68125043.27</v>
      </c>
      <c r="H12" s="37">
        <f aca="true" t="shared" si="5" ref="H12:H19">F12+G12</f>
        <v>88850318.2675</v>
      </c>
      <c r="I12" s="71">
        <v>109574288.30027074</v>
      </c>
      <c r="J12" s="73">
        <v>19336639.111812484</v>
      </c>
      <c r="K12" s="37">
        <f aca="true" t="shared" si="6" ref="K12:K18">I12+J12</f>
        <v>128910927.41208322</v>
      </c>
      <c r="L12" s="78">
        <v>88748119.4109469</v>
      </c>
      <c r="M12" s="78">
        <v>64280869.95</v>
      </c>
      <c r="N12" s="46"/>
      <c r="O12" s="43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50">
        <f t="shared" si="1"/>
        <v>252123991.83255237</v>
      </c>
      <c r="AA12" s="53">
        <f t="shared" si="2"/>
        <v>252127859.16037473</v>
      </c>
      <c r="AB12" s="53"/>
      <c r="AC12" s="55"/>
    </row>
    <row r="13" spans="1:29" s="12" customFormat="1" ht="29.25" customHeight="1">
      <c r="A13" s="31" t="s">
        <v>14</v>
      </c>
      <c r="B13" s="32" t="s">
        <v>8</v>
      </c>
      <c r="C13" s="39">
        <f>352102522+56018444</f>
        <v>408120966</v>
      </c>
      <c r="D13" s="39">
        <v>62135742</v>
      </c>
      <c r="E13" s="37">
        <f aca="true" t="shared" si="7" ref="E13:E19">+C13+D13</f>
        <v>470256708</v>
      </c>
      <c r="F13" s="37">
        <v>53077522.31</v>
      </c>
      <c r="G13" s="76">
        <v>235367715.23000002</v>
      </c>
      <c r="H13" s="37">
        <f t="shared" si="5"/>
        <v>288445237.54</v>
      </c>
      <c r="I13" s="71">
        <v>329509615.445333</v>
      </c>
      <c r="J13" s="72">
        <v>51511638.43152944</v>
      </c>
      <c r="K13" s="37">
        <f>I13+J13</f>
        <v>381021253.87686247</v>
      </c>
      <c r="L13" s="37">
        <f>285112578.024338+5888253.7+7940957/1.9558+9522895.87/1.9558</f>
        <v>299930094.8749669</v>
      </c>
      <c r="M13" s="37">
        <v>212660055.18</v>
      </c>
      <c r="N13" s="45"/>
      <c r="O13" s="43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50">
        <f t="shared" si="1"/>
        <v>745201368.3323677</v>
      </c>
      <c r="AA13" s="53">
        <f t="shared" si="2"/>
        <v>745212798.9699839</v>
      </c>
      <c r="AB13" s="53"/>
      <c r="AC13" s="56"/>
    </row>
    <row r="14" spans="1:29" s="14" customFormat="1" ht="29.25" customHeight="1">
      <c r="A14" s="30" t="s">
        <v>15</v>
      </c>
      <c r="B14" s="27" t="s">
        <v>8</v>
      </c>
      <c r="C14" s="38">
        <f>1311704793+66095345</f>
        <v>1377800138</v>
      </c>
      <c r="D14" s="38">
        <v>231477320</v>
      </c>
      <c r="E14" s="21">
        <f t="shared" si="7"/>
        <v>1609277458</v>
      </c>
      <c r="F14" s="65">
        <v>170820505.10625002</v>
      </c>
      <c r="G14" s="38">
        <v>704150914.7600001</v>
      </c>
      <c r="H14" s="38">
        <f t="shared" si="5"/>
        <v>874971419.8662502</v>
      </c>
      <c r="I14" s="21">
        <v>953627166.2825665</v>
      </c>
      <c r="J14" s="74">
        <v>168287146.99104115</v>
      </c>
      <c r="K14" s="38">
        <f t="shared" si="6"/>
        <v>1121914313.2736077</v>
      </c>
      <c r="L14" s="38">
        <f>864484798.210451+20005954.71+36236103.39/1.9558+21320399.48/1.9558</f>
        <v>913919376.9464251</v>
      </c>
      <c r="M14" s="38">
        <v>774311954.5</v>
      </c>
      <c r="N14" s="47"/>
      <c r="O14" s="43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50">
        <f t="shared" si="1"/>
        <v>2194240013.9005218</v>
      </c>
      <c r="AA14" s="50">
        <f t="shared" si="2"/>
        <v>2194273671.3299203</v>
      </c>
      <c r="AB14" s="53">
        <v>1591964903.49</v>
      </c>
      <c r="AC14" s="52">
        <f>+AA14-AB14</f>
        <v>602308767.8399203</v>
      </c>
    </row>
    <row r="15" spans="1:29" s="14" customFormat="1" ht="29.25" customHeight="1">
      <c r="A15" s="33" t="s">
        <v>16</v>
      </c>
      <c r="B15" s="27" t="s">
        <v>8</v>
      </c>
      <c r="C15" s="38">
        <f>996896918+173640925</f>
        <v>1170537843</v>
      </c>
      <c r="D15" s="38">
        <v>164909543</v>
      </c>
      <c r="E15" s="38">
        <f>+C15+D15</f>
        <v>1335447386</v>
      </c>
      <c r="F15" s="38">
        <v>213668743.45000002</v>
      </c>
      <c r="G15" s="38">
        <v>807237171.88</v>
      </c>
      <c r="H15" s="38">
        <f t="shared" si="5"/>
        <v>1020905915.33</v>
      </c>
      <c r="I15" s="75">
        <v>1019664606.5955786</v>
      </c>
      <c r="J15" s="75">
        <v>143550599.15123588</v>
      </c>
      <c r="K15" s="38">
        <f t="shared" si="6"/>
        <v>1163215205.7468145</v>
      </c>
      <c r="L15" s="38">
        <f>1010724037.97219+75712538.53/1.9558</f>
        <v>1049435838.018207</v>
      </c>
      <c r="M15" s="38">
        <v>816629319.61</v>
      </c>
      <c r="N15" s="47"/>
      <c r="O15" s="43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50">
        <f t="shared" si="1"/>
        <v>2275016299.3996196</v>
      </c>
      <c r="AA15" s="50">
        <f t="shared" si="2"/>
        <v>2275051195.855792</v>
      </c>
      <c r="AB15" s="53">
        <v>1226822694.46</v>
      </c>
      <c r="AC15" s="52">
        <f>+AA15-AB15</f>
        <v>1048228501.395792</v>
      </c>
    </row>
    <row r="16" spans="1:29" s="14" customFormat="1" ht="43.5" customHeight="1">
      <c r="A16" s="30" t="s">
        <v>22</v>
      </c>
      <c r="B16" s="32" t="s">
        <v>8</v>
      </c>
      <c r="C16" s="38">
        <v>1428375935</v>
      </c>
      <c r="D16" s="38">
        <v>218481924</v>
      </c>
      <c r="E16" s="38">
        <f t="shared" si="7"/>
        <v>1646857859</v>
      </c>
      <c r="F16" s="38">
        <v>170770308.11625</v>
      </c>
      <c r="G16" s="38">
        <v>876085441.2999998</v>
      </c>
      <c r="H16" s="38">
        <f>F16+G16</f>
        <v>1046855749.4162499</v>
      </c>
      <c r="I16" s="21">
        <v>1132131418.9059405</v>
      </c>
      <c r="J16" s="74">
        <v>199787897.4539895</v>
      </c>
      <c r="K16" s="38">
        <f>I16+J16</f>
        <v>1331919316.35993</v>
      </c>
      <c r="L16" s="38">
        <f>1058345959.16948+120561324.85/1.9558</f>
        <v>1119988931.27808</v>
      </c>
      <c r="M16" s="38">
        <v>804907160.69</v>
      </c>
      <c r="N16" s="47"/>
      <c r="O16" s="43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50">
        <f t="shared" si="1"/>
        <v>2604967798.9367514</v>
      </c>
      <c r="AA16" s="50">
        <f t="shared" si="2"/>
        <v>2605007756.516242</v>
      </c>
      <c r="AB16" s="53">
        <v>1216935553</v>
      </c>
      <c r="AC16" s="52">
        <f>+AA16-AB16</f>
        <v>1388072203.516242</v>
      </c>
    </row>
    <row r="17" spans="1:29" s="14" customFormat="1" ht="29.25" customHeight="1">
      <c r="A17" s="34" t="s">
        <v>17</v>
      </c>
      <c r="B17" s="32" t="s">
        <v>8</v>
      </c>
      <c r="C17" s="38">
        <v>102000000</v>
      </c>
      <c r="D17" s="38">
        <v>0</v>
      </c>
      <c r="E17" s="38">
        <f t="shared" si="7"/>
        <v>102000000</v>
      </c>
      <c r="F17" s="38">
        <v>6502500</v>
      </c>
      <c r="G17" s="38">
        <v>95497500</v>
      </c>
      <c r="H17" s="38">
        <f t="shared" si="5"/>
        <v>102000000</v>
      </c>
      <c r="I17" s="21">
        <v>102000000</v>
      </c>
      <c r="J17" s="74">
        <v>0</v>
      </c>
      <c r="K17" s="38">
        <f t="shared" si="6"/>
        <v>102000000</v>
      </c>
      <c r="L17" s="38">
        <v>102001564.57</v>
      </c>
      <c r="M17" s="38">
        <v>102001564.5746058</v>
      </c>
      <c r="N17" s="47"/>
      <c r="O17" s="43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50">
        <f t="shared" si="1"/>
        <v>199491600</v>
      </c>
      <c r="AA17" s="50">
        <f t="shared" si="2"/>
        <v>199494660</v>
      </c>
      <c r="AB17" s="53"/>
      <c r="AC17" s="55"/>
    </row>
    <row r="18" spans="1:29" s="14" customFormat="1" ht="29.25" customHeight="1">
      <c r="A18" s="30" t="s">
        <v>18</v>
      </c>
      <c r="B18" s="27" t="s">
        <v>8</v>
      </c>
      <c r="C18" s="38">
        <v>238398862</v>
      </c>
      <c r="D18" s="38">
        <v>42070389</v>
      </c>
      <c r="E18" s="38">
        <f t="shared" si="7"/>
        <v>280469251</v>
      </c>
      <c r="F18" s="38">
        <v>27968047.555</v>
      </c>
      <c r="G18" s="38">
        <v>126109118.77000001</v>
      </c>
      <c r="H18" s="38">
        <f t="shared" si="5"/>
        <v>154077166.32500002</v>
      </c>
      <c r="I18" s="21">
        <v>151526131.56782687</v>
      </c>
      <c r="J18" s="74">
        <v>26739905.570792977</v>
      </c>
      <c r="K18" s="38">
        <f t="shared" si="6"/>
        <v>178266037.13861984</v>
      </c>
      <c r="L18" s="38">
        <f>161758837.617266+4869431.22/1.9558</f>
        <v>164248576.45559302</v>
      </c>
      <c r="M18" s="38">
        <v>128240749.79</v>
      </c>
      <c r="N18" s="47"/>
      <c r="O18" s="43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50">
        <f t="shared" si="1"/>
        <v>348652715.4357127</v>
      </c>
      <c r="AA18" s="50">
        <f t="shared" si="2"/>
        <v>348658063.41682684</v>
      </c>
      <c r="AB18" s="53">
        <v>184210896</v>
      </c>
      <c r="AC18" s="52">
        <f>+AA18-AB18</f>
        <v>164447167.41682684</v>
      </c>
    </row>
    <row r="19" spans="1:29" s="14" customFormat="1" ht="29.25" customHeight="1">
      <c r="A19" s="30" t="s">
        <v>19</v>
      </c>
      <c r="B19" s="27" t="s">
        <v>8</v>
      </c>
      <c r="C19" s="38">
        <f>104815264+19940383</f>
        <v>124755647</v>
      </c>
      <c r="D19" s="38">
        <v>18496812</v>
      </c>
      <c r="E19" s="38">
        <f t="shared" si="7"/>
        <v>143252459</v>
      </c>
      <c r="F19" s="38">
        <v>13723121.170000002</v>
      </c>
      <c r="G19" s="38">
        <v>111032525.82999995</v>
      </c>
      <c r="H19" s="38">
        <f t="shared" si="5"/>
        <v>124755646.99999996</v>
      </c>
      <c r="I19" s="21">
        <v>125554447.00267184</v>
      </c>
      <c r="J19" s="74">
        <v>22156667.118118558</v>
      </c>
      <c r="K19" s="38">
        <f>I19+J19</f>
        <v>147711114.1207904</v>
      </c>
      <c r="L19" s="38">
        <f>137696920.128865+9014688.52/1.9558</f>
        <v>142306127.88016883</v>
      </c>
      <c r="M19" s="38">
        <v>114184217.97</v>
      </c>
      <c r="N19" s="47"/>
      <c r="O19" s="43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50">
        <f t="shared" si="1"/>
        <v>288893396.9974418</v>
      </c>
      <c r="AA19" s="50">
        <f t="shared" si="2"/>
        <v>288897828.33086544</v>
      </c>
      <c r="AB19" s="53">
        <v>192103600.88</v>
      </c>
      <c r="AC19" s="57">
        <f>+AA19-AB19</f>
        <v>96794227.45086545</v>
      </c>
    </row>
    <row r="20" spans="1:29" s="12" customFormat="1" ht="29.25" customHeight="1">
      <c r="A20" s="85" t="s">
        <v>20</v>
      </c>
      <c r="B20" s="86"/>
      <c r="C20" s="21">
        <f>+C5+C8+C11+C14+C15+C16+C17+C18+C19</f>
        <v>8032199852</v>
      </c>
      <c r="D20" s="21">
        <f>+D5+D8+D11+D14+D15+D16+D17+D18+D19</f>
        <v>1299138290</v>
      </c>
      <c r="E20" s="21">
        <f>+C20+D20</f>
        <v>9331338142</v>
      </c>
      <c r="F20" s="21">
        <f aca="true" t="shared" si="8" ref="F20:M20">+F5+F8+F11+F14+F15+F16+F17+F18+F19</f>
        <v>995441439.49625</v>
      </c>
      <c r="G20" s="21">
        <f t="shared" si="8"/>
        <v>4382474127.88</v>
      </c>
      <c r="H20" s="21">
        <f t="shared" si="8"/>
        <v>5377915567.376249</v>
      </c>
      <c r="I20" s="38">
        <f t="shared" si="8"/>
        <v>5688002889.408259</v>
      </c>
      <c r="J20" s="38">
        <f t="shared" si="8"/>
        <v>942737884.7652384</v>
      </c>
      <c r="K20" s="38">
        <f>+K5+K8+K11+K14+K15+K16+K17+K18+K19</f>
        <v>6630740774.173496</v>
      </c>
      <c r="L20" s="21">
        <f t="shared" si="8"/>
        <v>5641924429.958557</v>
      </c>
      <c r="M20" s="21">
        <f t="shared" si="8"/>
        <v>4519771174.524607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58"/>
      <c r="AA20" s="59"/>
      <c r="AB20" s="54"/>
      <c r="AC20" s="51"/>
    </row>
    <row r="21" spans="1:29" s="12" customFormat="1" ht="29.25" customHeight="1">
      <c r="A21" s="79" t="s">
        <v>23</v>
      </c>
      <c r="B21" s="80"/>
      <c r="C21" s="80"/>
      <c r="D21" s="80"/>
      <c r="E21" s="80"/>
      <c r="F21" s="80"/>
      <c r="G21" s="80"/>
      <c r="H21" s="22" t="s">
        <v>21</v>
      </c>
      <c r="I21" s="22"/>
      <c r="J21" s="22"/>
      <c r="K21" s="22"/>
      <c r="L21" s="22"/>
      <c r="M21" s="22"/>
      <c r="N21" s="28"/>
      <c r="O21" s="43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58"/>
      <c r="AA21" s="60"/>
      <c r="AB21" s="51"/>
      <c r="AC21" s="51"/>
    </row>
    <row r="22" spans="1:29" s="12" customFormat="1" ht="29.25" customHeight="1">
      <c r="A22" s="66"/>
      <c r="B22" s="66"/>
      <c r="C22" s="67"/>
      <c r="D22" s="67"/>
      <c r="E22" s="67"/>
      <c r="F22" s="68"/>
      <c r="G22" s="68"/>
      <c r="H22" s="67"/>
      <c r="I22" s="67"/>
      <c r="J22" s="67"/>
      <c r="K22" s="67"/>
      <c r="L22" s="67"/>
      <c r="M22" s="6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58"/>
      <c r="AA22" s="61"/>
      <c r="AB22" s="51"/>
      <c r="AC22" s="51"/>
    </row>
    <row r="23" spans="1:29" s="12" customFormat="1" ht="29.25" customHeight="1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51"/>
      <c r="AA23" s="60"/>
      <c r="AB23" s="51"/>
      <c r="AC23" s="51"/>
    </row>
    <row r="24" spans="1:29" s="12" customFormat="1" ht="29.25" customHeight="1">
      <c r="A24" s="1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51"/>
      <c r="AA24" s="60"/>
      <c r="AB24" s="51"/>
      <c r="AC24" s="51"/>
    </row>
    <row r="25" spans="1:29" s="12" customFormat="1" ht="29.25" customHeight="1">
      <c r="A25" s="1"/>
      <c r="B25" s="1"/>
      <c r="C25" s="4"/>
      <c r="D25" s="4"/>
      <c r="E25" s="4"/>
      <c r="F25" s="63"/>
      <c r="G25" s="28"/>
      <c r="H25" s="4"/>
      <c r="I25" s="15"/>
      <c r="J25" s="4"/>
      <c r="K25" s="4"/>
      <c r="L25" s="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51"/>
      <c r="AA25" s="60"/>
      <c r="AB25" s="51"/>
      <c r="AC25" s="51"/>
    </row>
    <row r="26" spans="1:29" s="12" customFormat="1" ht="29.25" customHeight="1">
      <c r="A26" s="1"/>
      <c r="B26" s="1"/>
      <c r="C26" s="4"/>
      <c r="D26" s="4"/>
      <c r="E26" s="4"/>
      <c r="F26" s="63"/>
      <c r="G26" s="63"/>
      <c r="H26" s="4"/>
      <c r="I26" s="15"/>
      <c r="J26" s="4"/>
      <c r="K26" s="4"/>
      <c r="L26" s="1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51"/>
      <c r="AA26" s="60"/>
      <c r="AB26" s="51"/>
      <c r="AC26" s="51"/>
    </row>
    <row r="27" spans="1:29" s="12" customFormat="1" ht="29.25" customHeight="1">
      <c r="A27" s="1"/>
      <c r="B27" s="1"/>
      <c r="C27" s="4"/>
      <c r="D27" s="4"/>
      <c r="E27" s="4"/>
      <c r="F27" s="63"/>
      <c r="G27" s="63"/>
      <c r="H27" s="4"/>
      <c r="I27" s="15"/>
      <c r="J27" s="4"/>
      <c r="K27" s="4"/>
      <c r="L27" s="1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51"/>
      <c r="AA27" s="62"/>
      <c r="AB27" s="51"/>
      <c r="AC27" s="51"/>
    </row>
    <row r="28" spans="1:29" s="12" customFormat="1" ht="29.25" customHeight="1">
      <c r="A28" s="1"/>
      <c r="B28" s="1"/>
      <c r="C28" s="5"/>
      <c r="D28" s="5"/>
      <c r="E28" s="5"/>
      <c r="F28" s="64"/>
      <c r="G28" s="64"/>
      <c r="H28" s="5"/>
      <c r="I28" s="13"/>
      <c r="J28" s="13"/>
      <c r="K28" s="16"/>
      <c r="L28" s="1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51"/>
      <c r="AA28" s="51"/>
      <c r="AB28" s="51"/>
      <c r="AC28" s="51"/>
    </row>
    <row r="29" spans="1:29" s="12" customFormat="1" ht="29.25" customHeight="1">
      <c r="A29" s="1"/>
      <c r="B29" s="1"/>
      <c r="C29" s="5"/>
      <c r="D29" s="5"/>
      <c r="E29" s="5"/>
      <c r="F29" s="64"/>
      <c r="G29" s="64"/>
      <c r="H29" s="5"/>
      <c r="I29" s="13"/>
      <c r="J29" s="13"/>
      <c r="K29" s="17"/>
      <c r="L29" s="18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51"/>
      <c r="AA29" s="51"/>
      <c r="AB29" s="51"/>
      <c r="AC29" s="51"/>
    </row>
    <row r="30" ht="12.75">
      <c r="K30" s="17"/>
    </row>
    <row r="31" ht="12.75">
      <c r="K31" s="17"/>
    </row>
    <row r="32" ht="12.75">
      <c r="K32" s="17"/>
    </row>
    <row r="33" ht="12.75">
      <c r="K33" s="17"/>
    </row>
    <row r="34" ht="12.75">
      <c r="K34" s="17"/>
    </row>
    <row r="35" ht="12.75">
      <c r="K35" s="17"/>
    </row>
  </sheetData>
  <mergeCells count="14"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6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2020-02-19T12:24:40Z</cp:lastPrinted>
  <dcterms:created xsi:type="dcterms:W3CDTF">2007-11-29T09:10:22Z</dcterms:created>
  <dcterms:modified xsi:type="dcterms:W3CDTF">2022-08-03T14:00:57Z</dcterms:modified>
  <cp:category/>
  <cp:version/>
  <cp:contentType/>
  <cp:contentStatus/>
</cp:coreProperties>
</file>