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СО\public\SPARVKI\SCF spravki\INTERNET\2014-2020\2022\03.2022\"/>
    </mc:Choice>
  </mc:AlternateContent>
  <bookViews>
    <workbookView xWindow="0" yWindow="0" windowWidth="28800" windowHeight="11730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calcChain.xml><?xml version="1.0" encoding="utf-8"?>
<calcChain xmlns="http://schemas.openxmlformats.org/spreadsheetml/2006/main">
  <c r="L9" i="5" l="1"/>
  <c r="L10" i="5"/>
  <c r="L12" i="5"/>
  <c r="L13" i="5"/>
  <c r="L14" i="5"/>
  <c r="L15" i="5"/>
  <c r="L16" i="5"/>
  <c r="L18" i="5"/>
  <c r="L19" i="5"/>
  <c r="L11" i="5"/>
  <c r="I13" i="5" l="1"/>
  <c r="H6" i="5" l="1"/>
  <c r="H7" i="5"/>
  <c r="H9" i="5"/>
  <c r="H10" i="5"/>
  <c r="H8" i="5" s="1"/>
  <c r="D16" i="5" l="1"/>
  <c r="L8" i="5" l="1"/>
  <c r="C13" i="5"/>
  <c r="C19" i="5" l="1"/>
  <c r="C15" i="5"/>
  <c r="E15" i="5" s="1"/>
  <c r="L5" i="5" l="1"/>
  <c r="L20" i="5" l="1"/>
  <c r="E12" i="5"/>
  <c r="C14" i="5"/>
  <c r="E14" i="5" s="1"/>
  <c r="K19" i="5" l="1"/>
  <c r="J8" i="5" l="1"/>
  <c r="I8" i="5"/>
  <c r="H15" i="5" l="1"/>
  <c r="H16" i="5"/>
  <c r="E7" i="5" l="1"/>
  <c r="M8" i="5" l="1"/>
  <c r="K15" i="5" l="1"/>
  <c r="K17" i="5"/>
  <c r="K18" i="5"/>
  <c r="H19" i="5" l="1"/>
  <c r="E19" i="5"/>
  <c r="H18" i="5"/>
  <c r="E18" i="5"/>
  <c r="H17" i="5"/>
  <c r="E17" i="5"/>
  <c r="E16" i="5"/>
  <c r="H14" i="5"/>
  <c r="M11" i="5"/>
  <c r="H13" i="5"/>
  <c r="E13" i="5"/>
  <c r="H12" i="5"/>
  <c r="F11" i="5"/>
  <c r="D11" i="5"/>
  <c r="C11" i="5"/>
  <c r="E10" i="5"/>
  <c r="E9" i="5"/>
  <c r="E8" i="5" s="1"/>
  <c r="G8" i="5"/>
  <c r="F8" i="5"/>
  <c r="D8" i="5"/>
  <c r="C8" i="5"/>
  <c r="E6" i="5"/>
  <c r="E5" i="5" s="1"/>
  <c r="M5" i="5"/>
  <c r="G5" i="5"/>
  <c r="F5" i="5"/>
  <c r="D5" i="5"/>
  <c r="C5" i="5"/>
  <c r="F20" i="5" l="1"/>
  <c r="M20" i="5"/>
  <c r="H11" i="5"/>
  <c r="D20" i="5"/>
  <c r="E11" i="5"/>
  <c r="C20" i="5"/>
  <c r="H5" i="5"/>
  <c r="G11" i="5"/>
  <c r="G20" i="5" s="1"/>
  <c r="E20" i="5" l="1"/>
  <c r="H20" i="5"/>
  <c r="K10" i="5"/>
  <c r="K9" i="5"/>
  <c r="K8" i="5" l="1"/>
  <c r="K12" i="5"/>
  <c r="K14" i="5"/>
  <c r="J5" i="5" l="1"/>
  <c r="I5" i="5"/>
  <c r="K5" i="5" l="1"/>
  <c r="I11" i="5" l="1"/>
  <c r="I20" i="5" s="1"/>
  <c r="K13" i="5"/>
  <c r="K11" i="5" s="1"/>
  <c r="J11" i="5"/>
  <c r="J20" i="5" s="1"/>
  <c r="K16" i="5"/>
  <c r="K20" i="5" l="1"/>
</calcChain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<sst xmlns="http://schemas.openxmlformats.org/spreadsheetml/2006/main" count="46" uniqueCount="29">
  <si>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</si>
  <si>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</si>
  <si>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</si>
  <si>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</si>
  <si>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</si>
  <si>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</si>
  <si>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</si>
  <si>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</si>
  <si>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</si>
  <si>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</si>
  <si>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</si>
  <si>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</si>
  <si>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</si>
  <si>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</si>
  <si>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</si>
  <si>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</si>
  <si>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</si>
  <si>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</si>
  <si>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</si>
  <si>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</si>
  <si>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</si>
  <si>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</si>
  <si>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31.03.2022</t>
  </si>
  <si>
    <t>Получени средства от ЕК на основание изпратени заявления за плащане към 31.03.2022</t>
  </si>
  <si>
    <t>Общо получени средства от ЕК към 31.03.2022</t>
  </si>
  <si>
    <t>Платено към 31.03.2022</t>
  </si>
  <si>
    <t>Общо платено към 31.03.2022</t>
  </si>
  <si>
    <t>Обща сума на публичните разходи, декларирани пред ЕК със Заявления за плащане 
към 31.03.2022</t>
  </si>
  <si>
    <t>Обща сума на публичните разходи, сертифицрани пред ЕК с Годишни счетоводни отчети 
към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</si>
</sst>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  <numFmt numFmtId="173" formatCode="_-* #,##0.00\ _л_в_-;\-* #,##0.00\ _л_в_-;_-* &quot;-&quot;????\ _л_в_-;_-@_-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168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170" fontId="3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vertical="center" wrapText="1"/>
    </xf>
    <xf numFmtId="170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1" xfId="1" applyNumberFormat="1" applyFont="1" applyFill="1" applyBorder="1" applyAlignment="1">
      <alignment vertical="center" wrapText="1"/>
    </xf>
    <xf numFmtId="170" fontId="7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11" fillId="0" borderId="0" xfId="2" applyNumberFormat="1" applyFont="1" applyFill="1" applyBorder="1" applyAlignment="1">
      <alignment horizontal="center" vertical="center" wrapText="1"/>
    </xf>
    <xf numFmtId="170" fontId="4" fillId="2" borderId="1" xfId="1" applyNumberFormat="1" applyFont="1" applyFill="1" applyBorder="1" applyAlignment="1">
      <alignment horizontal="right" vertical="center"/>
    </xf>
    <xf numFmtId="173" fontId="3" fillId="2" borderId="0" xfId="0" applyNumberFormat="1" applyFont="1" applyFill="1" applyBorder="1" applyAlignment="1">
      <alignment horizontal="center" vertical="center"/>
    </xf>
    <xf numFmtId="171" fontId="3" fillId="2" borderId="0" xfId="0" applyNumberFormat="1" applyFont="1" applyFill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right" vertical="center"/>
    </xf>
    <xf numFmtId="167" fontId="8" fillId="2" borderId="1" xfId="1" applyNumberFormat="1" applyFont="1" applyFill="1" applyBorder="1" applyAlignment="1">
      <alignment horizontal="right" vertical="center"/>
    </xf>
    <xf numFmtId="172" fontId="5" fillId="2" borderId="1" xfId="1" applyNumberFormat="1" applyFont="1" applyFill="1" applyBorder="1" applyAlignment="1">
      <alignment horizontal="right" vertical="center"/>
    </xf>
    <xf numFmtId="172" fontId="1" fillId="2" borderId="1" xfId="1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0" fontId="3" fillId="2" borderId="1" xfId="1" applyNumberFormat="1" applyFont="1" applyFill="1" applyBorder="1" applyAlignment="1">
      <alignment horizontal="right" vertical="center"/>
    </xf>
    <xf numFmtId="171" fontId="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/>
    <xf numFmtId="169" fontId="4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9966FF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="90" zoomScaleNormal="90" zoomScaleSheetLayoutView="9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J23" sqref="J23"/>
    </sheetView>
  </sheetViews>
  <sheetFormatPr defaultColWidth="9.140625" defaultRowHeight="15" outlineLevelRow="1" x14ac:dyDescent="0.25"/>
  <cols>
    <col min="1" max="1" width="33.42578125" style="3" customWidth="1"/>
    <col min="2" max="2" width="7.85546875" style="2" customWidth="1"/>
    <col min="3" max="3" width="19.85546875" style="2" customWidth="1"/>
    <col min="4" max="4" width="18.140625" style="2" customWidth="1"/>
    <col min="5" max="5" width="17.5703125" style="2" customWidth="1"/>
    <col min="6" max="6" width="23.5703125" style="2" customWidth="1"/>
    <col min="7" max="7" width="22.7109375" style="36" customWidth="1"/>
    <col min="8" max="8" width="19.42578125" style="36" customWidth="1"/>
    <col min="9" max="9" width="16.42578125" style="27" customWidth="1"/>
    <col min="10" max="10" width="16.28515625" style="27" customWidth="1"/>
    <col min="11" max="11" width="16.5703125" style="27" customWidth="1"/>
    <col min="12" max="12" width="23.85546875" style="27" customWidth="1"/>
    <col min="13" max="13" width="26.7109375" style="27" customWidth="1"/>
    <col min="14" max="14" width="30.28515625" style="3" customWidth="1"/>
    <col min="15" max="15" width="19.7109375" style="3" customWidth="1"/>
    <col min="16" max="16" width="16.28515625" style="3" customWidth="1"/>
    <col min="17" max="17" width="14.5703125" style="3" customWidth="1"/>
    <col min="18" max="16384" width="9.140625" style="3"/>
  </cols>
  <sheetData>
    <row r="1" spans="1:19" s="5" customFormat="1" ht="11.25" customHeight="1" x14ac:dyDescent="0.2">
      <c r="A1" s="4"/>
      <c r="B1" s="4"/>
      <c r="C1" s="19"/>
      <c r="D1" s="19"/>
      <c r="E1" s="19"/>
      <c r="F1" s="19"/>
      <c r="G1" s="35"/>
      <c r="H1" s="35"/>
      <c r="I1" s="21"/>
      <c r="J1" s="21"/>
      <c r="K1" s="21"/>
      <c r="L1" s="21"/>
      <c r="M1" s="21"/>
    </row>
    <row r="2" spans="1:19" s="6" customFormat="1" ht="12.75" customHeight="1" x14ac:dyDescent="0.2">
      <c r="A2" s="62" t="s">
        <v>0</v>
      </c>
      <c r="B2" s="62" t="s">
        <v>1</v>
      </c>
      <c r="C2" s="64" t="s">
        <v>17</v>
      </c>
      <c r="D2" s="66" t="s">
        <v>18</v>
      </c>
      <c r="E2" s="64" t="s">
        <v>19</v>
      </c>
      <c r="F2" s="64" t="s">
        <v>22</v>
      </c>
      <c r="G2" s="58" t="s">
        <v>23</v>
      </c>
      <c r="H2" s="58" t="s">
        <v>24</v>
      </c>
      <c r="I2" s="68" t="s">
        <v>25</v>
      </c>
      <c r="J2" s="69"/>
      <c r="K2" s="58" t="s">
        <v>26</v>
      </c>
      <c r="L2" s="58" t="s">
        <v>27</v>
      </c>
      <c r="M2" s="58" t="s">
        <v>28</v>
      </c>
    </row>
    <row r="3" spans="1:19" s="6" customFormat="1" ht="74.25" customHeight="1" x14ac:dyDescent="0.2">
      <c r="A3" s="63"/>
      <c r="B3" s="63"/>
      <c r="C3" s="65"/>
      <c r="D3" s="67"/>
      <c r="E3" s="65"/>
      <c r="F3" s="65"/>
      <c r="G3" s="70"/>
      <c r="H3" s="70"/>
      <c r="I3" s="48" t="s">
        <v>2</v>
      </c>
      <c r="J3" s="48" t="s">
        <v>5</v>
      </c>
      <c r="K3" s="59"/>
      <c r="L3" s="59"/>
      <c r="M3" s="59"/>
    </row>
    <row r="4" spans="1:19" s="6" customFormat="1" ht="18.75" customHeight="1" x14ac:dyDescent="0.2">
      <c r="A4" s="7">
        <v>1</v>
      </c>
      <c r="B4" s="18">
        <v>2</v>
      </c>
      <c r="C4" s="20">
        <v>3</v>
      </c>
      <c r="D4" s="18">
        <v>4</v>
      </c>
      <c r="E4" s="18">
        <v>5</v>
      </c>
      <c r="F4" s="18">
        <v>6</v>
      </c>
      <c r="G4" s="30">
        <v>7</v>
      </c>
      <c r="H4" s="30">
        <v>8</v>
      </c>
      <c r="I4" s="30">
        <v>9</v>
      </c>
      <c r="J4" s="54">
        <v>10</v>
      </c>
      <c r="K4" s="54">
        <v>11</v>
      </c>
      <c r="L4" s="54">
        <v>12</v>
      </c>
      <c r="M4" s="49">
        <v>13</v>
      </c>
    </row>
    <row r="5" spans="1:19" s="11" customFormat="1" ht="39.6" customHeight="1" x14ac:dyDescent="0.2">
      <c r="A5" s="8" t="s">
        <v>6</v>
      </c>
      <c r="B5" s="9" t="s">
        <v>3</v>
      </c>
      <c r="C5" s="29">
        <f>C6+C7</f>
        <v>1520755090</v>
      </c>
      <c r="D5" s="29">
        <f>D6+D7</f>
        <v>268368549</v>
      </c>
      <c r="E5" s="29">
        <f>E6+E7</f>
        <v>1789123639</v>
      </c>
      <c r="F5" s="29">
        <f t="shared" ref="F5:M5" si="0">F6+F7</f>
        <v>160660898.55000001</v>
      </c>
      <c r="G5" s="29">
        <f t="shared" si="0"/>
        <v>723291692</v>
      </c>
      <c r="H5" s="29">
        <f t="shared" si="0"/>
        <v>883952590.54999995</v>
      </c>
      <c r="I5" s="22">
        <f>+I6+I7</f>
        <v>925669417.96514273</v>
      </c>
      <c r="J5" s="22">
        <f>+J6+J7</f>
        <v>163353426.69973108</v>
      </c>
      <c r="K5" s="29">
        <f>K6+K7</f>
        <v>1089022844.6648738</v>
      </c>
      <c r="L5" s="22">
        <f>L6+L7</f>
        <v>938307236.49860001</v>
      </c>
      <c r="M5" s="29">
        <f t="shared" si="0"/>
        <v>883068065.3499999</v>
      </c>
      <c r="N5" s="10"/>
      <c r="O5" s="10"/>
      <c r="P5" s="10"/>
      <c r="Q5" s="10"/>
    </row>
    <row r="6" spans="1:19" ht="29.25" customHeight="1" outlineLevel="1" x14ac:dyDescent="0.25">
      <c r="A6" s="12" t="s">
        <v>9</v>
      </c>
      <c r="B6" s="13" t="s">
        <v>3</v>
      </c>
      <c r="C6" s="28">
        <v>438611756</v>
      </c>
      <c r="D6" s="28">
        <v>77402076</v>
      </c>
      <c r="E6" s="23">
        <f>+C6+D6</f>
        <v>516013832</v>
      </c>
      <c r="F6" s="39">
        <v>55844296.543750003</v>
      </c>
      <c r="G6" s="23">
        <v>348098075.02999991</v>
      </c>
      <c r="H6" s="23">
        <f>F6+G6</f>
        <v>403942371.5737499</v>
      </c>
      <c r="I6" s="43">
        <v>403594050.21828294</v>
      </c>
      <c r="J6" s="44">
        <v>71222479.450285226</v>
      </c>
      <c r="K6" s="23">
        <v>474816529.66856813</v>
      </c>
      <c r="L6" s="23">
        <v>456355934.30029595</v>
      </c>
      <c r="M6" s="22">
        <v>428410147.76999998</v>
      </c>
      <c r="N6" s="10"/>
      <c r="O6" s="10"/>
      <c r="P6" s="10"/>
      <c r="Q6" s="10"/>
    </row>
    <row r="7" spans="1:19" ht="29.25" customHeight="1" outlineLevel="1" x14ac:dyDescent="0.25">
      <c r="A7" s="12" t="s">
        <v>10</v>
      </c>
      <c r="B7" s="13" t="s">
        <v>3</v>
      </c>
      <c r="C7" s="28">
        <v>1082143334</v>
      </c>
      <c r="D7" s="28">
        <v>190966473</v>
      </c>
      <c r="E7" s="23">
        <f>+C7+D7</f>
        <v>1273109807</v>
      </c>
      <c r="F7" s="39">
        <v>104816602.00624999</v>
      </c>
      <c r="G7" s="23">
        <v>375193616.97000003</v>
      </c>
      <c r="H7" s="23">
        <f>F7+G7</f>
        <v>480010218.97625005</v>
      </c>
      <c r="I7" s="43">
        <v>522075367.74685985</v>
      </c>
      <c r="J7" s="44">
        <v>92130947.249445856</v>
      </c>
      <c r="K7" s="23">
        <v>614206314.9963057</v>
      </c>
      <c r="L7" s="23">
        <v>481951302.198304</v>
      </c>
      <c r="M7" s="22">
        <v>454657917.57999998</v>
      </c>
      <c r="N7" s="10"/>
      <c r="O7" s="10"/>
      <c r="P7" s="10"/>
      <c r="Q7" s="10"/>
    </row>
    <row r="8" spans="1:19" s="11" customFormat="1" ht="29.25" customHeight="1" x14ac:dyDescent="0.2">
      <c r="A8" s="8" t="s">
        <v>7</v>
      </c>
      <c r="B8" s="9" t="s">
        <v>3</v>
      </c>
      <c r="C8" s="29">
        <f>C9+C10</f>
        <v>1474466160</v>
      </c>
      <c r="D8" s="29">
        <f t="shared" ref="D8:K8" si="1">D9+D10</f>
        <v>260199914</v>
      </c>
      <c r="E8" s="29">
        <f>E9+E10</f>
        <v>1734666074</v>
      </c>
      <c r="F8" s="29">
        <f t="shared" si="1"/>
        <v>137209165.62125</v>
      </c>
      <c r="G8" s="29">
        <f t="shared" si="1"/>
        <v>580301071.75999999</v>
      </c>
      <c r="H8" s="29">
        <f>H9+H10</f>
        <v>717510237.38125002</v>
      </c>
      <c r="I8" s="22">
        <f>+I9+I10</f>
        <v>766225369.23210025</v>
      </c>
      <c r="J8" s="22">
        <f>+J9+J10</f>
        <v>135216241.62919417</v>
      </c>
      <c r="K8" s="29">
        <f t="shared" si="1"/>
        <v>901441610.86129451</v>
      </c>
      <c r="L8" s="22">
        <f>L9+L10</f>
        <v>759395715.44698238</v>
      </c>
      <c r="M8" s="29">
        <f>M9+M10</f>
        <v>619487216.90999997</v>
      </c>
      <c r="N8" s="10"/>
      <c r="O8" s="10"/>
      <c r="P8" s="10"/>
      <c r="Q8" s="10"/>
    </row>
    <row r="9" spans="1:19" ht="29.25" customHeight="1" outlineLevel="1" x14ac:dyDescent="0.25">
      <c r="A9" s="12" t="s">
        <v>9</v>
      </c>
      <c r="B9" s="13" t="s">
        <v>3</v>
      </c>
      <c r="C9" s="28">
        <v>349712078</v>
      </c>
      <c r="D9" s="28">
        <v>61713898</v>
      </c>
      <c r="E9" s="23">
        <f>+C9+D9</f>
        <v>411425976</v>
      </c>
      <c r="F9" s="39">
        <v>32248568.208749998</v>
      </c>
      <c r="G9" s="41">
        <v>141741897.71000001</v>
      </c>
      <c r="H9" s="23">
        <f>F9+G9</f>
        <v>173990465.91875002</v>
      </c>
      <c r="I9" s="43">
        <v>183147856.35953194</v>
      </c>
      <c r="J9" s="44">
        <v>32320209.945799753</v>
      </c>
      <c r="K9" s="23">
        <f>I9+J9</f>
        <v>215468066.30533171</v>
      </c>
      <c r="L9" s="23">
        <f>186661119.444729-490992.86+2268269.9/1.9558</f>
        <v>187329892.35832548</v>
      </c>
      <c r="M9" s="22">
        <v>140843473.66</v>
      </c>
      <c r="N9" s="10"/>
      <c r="O9" s="10"/>
      <c r="P9" s="10"/>
      <c r="Q9" s="10"/>
      <c r="R9" s="14"/>
    </row>
    <row r="10" spans="1:19" ht="29.25" customHeight="1" outlineLevel="1" x14ac:dyDescent="0.25">
      <c r="A10" s="12" t="s">
        <v>10</v>
      </c>
      <c r="B10" s="13" t="s">
        <v>3</v>
      </c>
      <c r="C10" s="28">
        <v>1124754082</v>
      </c>
      <c r="D10" s="28">
        <v>198486016</v>
      </c>
      <c r="E10" s="23">
        <f>+C10+D10</f>
        <v>1323240098</v>
      </c>
      <c r="F10" s="39">
        <v>104960597.41249999</v>
      </c>
      <c r="G10" s="41">
        <v>438559174.05000001</v>
      </c>
      <c r="H10" s="23">
        <f>F10+G10</f>
        <v>543519771.46249998</v>
      </c>
      <c r="I10" s="43">
        <v>583077512.87256837</v>
      </c>
      <c r="J10" s="44">
        <v>102896031.68339442</v>
      </c>
      <c r="K10" s="23">
        <f>I10+J10</f>
        <v>685973544.5559628</v>
      </c>
      <c r="L10" s="23">
        <f>568812515.957664-4200200.38+14577569.99/1.9558</f>
        <v>572065823.0886569</v>
      </c>
      <c r="M10" s="22">
        <v>478643743.25</v>
      </c>
      <c r="N10" s="10"/>
      <c r="O10" s="10"/>
      <c r="P10" s="10"/>
      <c r="Q10" s="10"/>
      <c r="R10" s="14"/>
    </row>
    <row r="11" spans="1:19" s="11" customFormat="1" ht="27.75" customHeight="1" x14ac:dyDescent="0.25">
      <c r="A11" s="38" t="s">
        <v>13</v>
      </c>
      <c r="B11" s="9" t="s">
        <v>3</v>
      </c>
      <c r="C11" s="29">
        <f>C12+C13</f>
        <v>595110177</v>
      </c>
      <c r="D11" s="29">
        <f t="shared" ref="D11:M11" si="2">D12+D13</f>
        <v>95133839</v>
      </c>
      <c r="E11" s="29">
        <f t="shared" si="2"/>
        <v>690244016</v>
      </c>
      <c r="F11" s="29">
        <f t="shared" si="2"/>
        <v>57757183.210000001</v>
      </c>
      <c r="G11" s="29">
        <f t="shared" si="2"/>
        <v>294946948.26999998</v>
      </c>
      <c r="H11" s="29">
        <f t="shared" si="2"/>
        <v>352704131.48000002</v>
      </c>
      <c r="I11" s="22">
        <f>+I12+I13</f>
        <v>419718064.6787591</v>
      </c>
      <c r="J11" s="22">
        <f>+J12+J13</f>
        <v>67425353.590369225</v>
      </c>
      <c r="K11" s="29">
        <f t="shared" si="2"/>
        <v>487143418.26912832</v>
      </c>
      <c r="L11" s="22">
        <f>L12+L13</f>
        <v>376838105.38833737</v>
      </c>
      <c r="M11" s="29">
        <f t="shared" si="2"/>
        <v>276940925.13</v>
      </c>
      <c r="N11" s="10"/>
      <c r="O11" s="10"/>
      <c r="P11" s="10"/>
      <c r="Q11" s="10"/>
      <c r="R11" s="14"/>
    </row>
    <row r="12" spans="1:19" s="15" customFormat="1" ht="29.25" customHeight="1" x14ac:dyDescent="0.25">
      <c r="A12" s="12" t="s">
        <v>9</v>
      </c>
      <c r="B12" s="13" t="s">
        <v>3</v>
      </c>
      <c r="C12" s="28">
        <v>186989211</v>
      </c>
      <c r="D12" s="28">
        <v>32998097</v>
      </c>
      <c r="E12" s="23">
        <f>+C12+D12</f>
        <v>219987308</v>
      </c>
      <c r="F12" s="23">
        <v>18341763.890000001</v>
      </c>
      <c r="G12" s="42">
        <v>63304059.349999994</v>
      </c>
      <c r="H12" s="23">
        <f t="shared" ref="H12:H19" si="3">F12+G12</f>
        <v>81645823.239999995</v>
      </c>
      <c r="I12" s="43">
        <v>104666588.71953008</v>
      </c>
      <c r="J12" s="45">
        <v>18470574.479917072</v>
      </c>
      <c r="K12" s="23">
        <f t="shared" ref="K12:K18" si="4">I12+J12</f>
        <v>123137163.19944715</v>
      </c>
      <c r="L12" s="32">
        <f>79210136.2562634+1865944.75+1370983.6/1.9558</f>
        <v>81777064.542412296</v>
      </c>
      <c r="M12" s="50">
        <v>64280869.950000003</v>
      </c>
      <c r="N12" s="10"/>
      <c r="O12" s="10"/>
      <c r="P12" s="10"/>
      <c r="Q12" s="10"/>
      <c r="R12" s="14"/>
    </row>
    <row r="13" spans="1:19" s="11" customFormat="1" ht="29.25" customHeight="1" x14ac:dyDescent="0.25">
      <c r="A13" s="12" t="s">
        <v>11</v>
      </c>
      <c r="B13" s="13" t="s">
        <v>3</v>
      </c>
      <c r="C13" s="28">
        <f>352102522+56018444</f>
        <v>408120966</v>
      </c>
      <c r="D13" s="28">
        <v>62135742</v>
      </c>
      <c r="E13" s="23">
        <f t="shared" ref="E13:E19" si="5">+C13+D13</f>
        <v>470256708</v>
      </c>
      <c r="F13" s="23">
        <v>39415419.32</v>
      </c>
      <c r="G13" s="41">
        <v>231642888.92000002</v>
      </c>
      <c r="H13" s="23">
        <f t="shared" si="3"/>
        <v>271058308.24000001</v>
      </c>
      <c r="I13" s="43">
        <f>277410414.959229+37641061</f>
        <v>315051475.95922899</v>
      </c>
      <c r="J13" s="44">
        <v>48954779.110452153</v>
      </c>
      <c r="K13" s="23">
        <f>I13+J13</f>
        <v>364006255.06968117</v>
      </c>
      <c r="L13" s="23">
        <f>285112578.024338+5888253.7+7940957/1.9558</f>
        <v>295061040.84592509</v>
      </c>
      <c r="M13" s="22">
        <v>212660055.18000001</v>
      </c>
      <c r="N13" s="10"/>
      <c r="O13" s="10"/>
      <c r="P13" s="10"/>
      <c r="Q13" s="10"/>
      <c r="R13" s="14"/>
      <c r="S13" s="16"/>
    </row>
    <row r="14" spans="1:19" s="15" customFormat="1" ht="29.25" customHeight="1" x14ac:dyDescent="0.25">
      <c r="A14" s="8" t="s">
        <v>12</v>
      </c>
      <c r="B14" s="9" t="s">
        <v>3</v>
      </c>
      <c r="C14" s="22">
        <f>1311704793+66095345</f>
        <v>1377800138</v>
      </c>
      <c r="D14" s="22">
        <v>231477320</v>
      </c>
      <c r="E14" s="29">
        <f t="shared" si="5"/>
        <v>1609277458</v>
      </c>
      <c r="F14" s="40">
        <v>133160439.62625001</v>
      </c>
      <c r="G14" s="22">
        <v>681638017.42000008</v>
      </c>
      <c r="H14" s="22">
        <f t="shared" si="3"/>
        <v>814798457.0462501</v>
      </c>
      <c r="I14" s="29">
        <v>939227648.72838259</v>
      </c>
      <c r="J14" s="46">
        <v>165746055.65794986</v>
      </c>
      <c r="K14" s="22">
        <f t="shared" si="4"/>
        <v>1104973704.3863325</v>
      </c>
      <c r="L14" s="22">
        <f>864484798.210451+20005954.71+36236103.39/1.9558</f>
        <v>903018262.57890284</v>
      </c>
      <c r="M14" s="22">
        <v>774311954.5</v>
      </c>
      <c r="N14" s="10"/>
      <c r="O14" s="10"/>
      <c r="P14" s="10"/>
      <c r="Q14" s="10"/>
      <c r="R14" s="14"/>
    </row>
    <row r="15" spans="1:19" s="15" customFormat="1" ht="29.25" customHeight="1" x14ac:dyDescent="0.25">
      <c r="A15" s="37" t="s">
        <v>8</v>
      </c>
      <c r="B15" s="9" t="s">
        <v>3</v>
      </c>
      <c r="C15" s="22">
        <f>996896918+173640925</f>
        <v>1170537843</v>
      </c>
      <c r="D15" s="22">
        <v>164909543</v>
      </c>
      <c r="E15" s="22">
        <f>+C15+D15</f>
        <v>1335447386</v>
      </c>
      <c r="F15" s="22">
        <v>139598984.69</v>
      </c>
      <c r="G15" s="22">
        <v>783736050.99000001</v>
      </c>
      <c r="H15" s="22">
        <f t="shared" si="3"/>
        <v>923335035.68000007</v>
      </c>
      <c r="I15" s="47">
        <v>999335809.38897109</v>
      </c>
      <c r="J15" s="47">
        <v>139030513.63046262</v>
      </c>
      <c r="K15" s="22">
        <f t="shared" si="4"/>
        <v>1138366323.0194337</v>
      </c>
      <c r="L15" s="22">
        <f>959424967.026281+38654332.74+1540176.4+21718301.98/1.9558</f>
        <v>1010724037.9721916</v>
      </c>
      <c r="M15" s="22">
        <v>816629319.61000001</v>
      </c>
      <c r="N15" s="10"/>
      <c r="O15" s="10"/>
      <c r="P15" s="10"/>
      <c r="Q15" s="10"/>
      <c r="R15" s="14"/>
    </row>
    <row r="16" spans="1:19" s="15" customFormat="1" ht="43.15" customHeight="1" x14ac:dyDescent="0.25">
      <c r="A16" s="8" t="s">
        <v>20</v>
      </c>
      <c r="B16" s="9" t="s">
        <v>3</v>
      </c>
      <c r="C16" s="22">
        <v>1358724626</v>
      </c>
      <c r="D16" s="22">
        <f>218481923+1</f>
        <v>218481924</v>
      </c>
      <c r="E16" s="22">
        <f t="shared" si="5"/>
        <v>1577206550</v>
      </c>
      <c r="F16" s="22">
        <v>135076995.83625001</v>
      </c>
      <c r="G16" s="22">
        <v>796014805.12999988</v>
      </c>
      <c r="H16" s="22">
        <f>F16+G16</f>
        <v>931091800.96624994</v>
      </c>
      <c r="I16" s="29">
        <v>1022560117.0740001</v>
      </c>
      <c r="J16" s="46">
        <v>180451785.366</v>
      </c>
      <c r="K16" s="22">
        <f>I16+J16</f>
        <v>1203011902.4400001</v>
      </c>
      <c r="L16" s="22">
        <f>943054488.807649+72730121.41+83241486.28/1.9558</f>
        <v>1058345959.1694845</v>
      </c>
      <c r="M16" s="22">
        <v>804907160.69000006</v>
      </c>
      <c r="N16" s="10"/>
      <c r="O16" s="10"/>
      <c r="P16" s="10"/>
      <c r="Q16" s="10"/>
      <c r="R16" s="14"/>
    </row>
    <row r="17" spans="1:18" s="15" customFormat="1" ht="29.25" customHeight="1" x14ac:dyDescent="0.25">
      <c r="A17" s="17" t="s">
        <v>14</v>
      </c>
      <c r="B17" s="9" t="s">
        <v>3</v>
      </c>
      <c r="C17" s="22">
        <v>102000000</v>
      </c>
      <c r="D17" s="22">
        <v>0</v>
      </c>
      <c r="E17" s="22">
        <f t="shared" si="5"/>
        <v>102000000</v>
      </c>
      <c r="F17" s="22">
        <v>6502500</v>
      </c>
      <c r="G17" s="22">
        <v>95497500</v>
      </c>
      <c r="H17" s="22">
        <f t="shared" si="3"/>
        <v>102000000</v>
      </c>
      <c r="I17" s="29">
        <v>102000000</v>
      </c>
      <c r="J17" s="46">
        <v>0</v>
      </c>
      <c r="K17" s="22">
        <f t="shared" si="4"/>
        <v>102000000</v>
      </c>
      <c r="L17" s="22">
        <v>102001564.56999999</v>
      </c>
      <c r="M17" s="22">
        <v>102001564.57460579</v>
      </c>
      <c r="N17" s="10"/>
      <c r="O17" s="10"/>
      <c r="P17" s="10"/>
      <c r="Q17" s="10"/>
      <c r="R17" s="14"/>
    </row>
    <row r="18" spans="1:18" s="15" customFormat="1" ht="29.25" customHeight="1" x14ac:dyDescent="0.25">
      <c r="A18" s="8" t="s">
        <v>15</v>
      </c>
      <c r="B18" s="9" t="s">
        <v>3</v>
      </c>
      <c r="C18" s="22">
        <v>238398862</v>
      </c>
      <c r="D18" s="22">
        <v>42070389</v>
      </c>
      <c r="E18" s="22">
        <f t="shared" si="5"/>
        <v>280469251</v>
      </c>
      <c r="F18" s="22">
        <v>25794295.384999998</v>
      </c>
      <c r="G18" s="22">
        <v>123072889.76000002</v>
      </c>
      <c r="H18" s="22">
        <f t="shared" si="3"/>
        <v>148867185.14500001</v>
      </c>
      <c r="I18" s="29">
        <v>145811738.24044156</v>
      </c>
      <c r="J18" s="46">
        <v>25731483.218901452</v>
      </c>
      <c r="K18" s="22">
        <f t="shared" si="4"/>
        <v>171543221.45934302</v>
      </c>
      <c r="L18" s="22">
        <f>160920673.867471-641024.25+2892995.89/1.9558</f>
        <v>161758837.61726648</v>
      </c>
      <c r="M18" s="22">
        <v>128240749.79000001</v>
      </c>
      <c r="N18" s="10"/>
      <c r="O18" s="10"/>
      <c r="P18" s="10"/>
      <c r="Q18" s="10"/>
      <c r="R18" s="14"/>
    </row>
    <row r="19" spans="1:18" s="15" customFormat="1" ht="46.15" customHeight="1" x14ac:dyDescent="0.25">
      <c r="A19" s="38" t="s">
        <v>16</v>
      </c>
      <c r="B19" s="9" t="s">
        <v>3</v>
      </c>
      <c r="C19" s="22">
        <f>104815264+19940383</f>
        <v>124755647</v>
      </c>
      <c r="D19" s="22">
        <v>18496812</v>
      </c>
      <c r="E19" s="22">
        <f t="shared" si="5"/>
        <v>143252459</v>
      </c>
      <c r="F19" s="22">
        <v>13723121.170000002</v>
      </c>
      <c r="G19" s="22">
        <v>111032525.82999995</v>
      </c>
      <c r="H19" s="22">
        <f t="shared" si="3"/>
        <v>124755646.99999996</v>
      </c>
      <c r="I19" s="29">
        <v>121843462.97952051</v>
      </c>
      <c r="J19" s="46">
        <v>21501787.584621266</v>
      </c>
      <c r="K19" s="22">
        <f>I19+J19</f>
        <v>143345250.56414178</v>
      </c>
      <c r="L19" s="22">
        <f>130066340.898865+7630579.23</f>
        <v>137696920.128865</v>
      </c>
      <c r="M19" s="22">
        <v>114184217.97</v>
      </c>
      <c r="N19" s="10"/>
      <c r="O19" s="10"/>
      <c r="P19" s="10"/>
      <c r="Q19" s="10"/>
      <c r="R19" s="14"/>
    </row>
    <row r="20" spans="1:18" s="11" customFormat="1" ht="36" customHeight="1" x14ac:dyDescent="0.25">
      <c r="A20" s="60" t="s">
        <v>4</v>
      </c>
      <c r="B20" s="61"/>
      <c r="C20" s="29">
        <f>+C5+C8+C11+C14+C15+C16+C17+C18+C19</f>
        <v>7962548543</v>
      </c>
      <c r="D20" s="29">
        <f>+D5+D8+D11+D14+D15+D16+D17+D18+D19</f>
        <v>1299138290</v>
      </c>
      <c r="E20" s="29">
        <f>+C20+D20</f>
        <v>9261686833</v>
      </c>
      <c r="F20" s="29">
        <f>+F5+F8+F11+F14+F15+F16+F17+F18+F19</f>
        <v>809483584.08875</v>
      </c>
      <c r="G20" s="29">
        <f>+G5+G8+G11+G14+G15+G16+G17+G18+G19</f>
        <v>4189531501.1599998</v>
      </c>
      <c r="H20" s="29">
        <f>+H5+H8+H11+H14+H15+H16+H17+H18+H19</f>
        <v>4999015085.2487507</v>
      </c>
      <c r="I20" s="22">
        <f t="shared" ref="I20" si="6">+I5+I8+I11+I14+I15+I16+I17+I18+I19</f>
        <v>5442391628.2873182</v>
      </c>
      <c r="J20" s="22">
        <f>+J5+J8+J11+J14+J15+J16+J17+J18+J19</f>
        <v>898456647.37722957</v>
      </c>
      <c r="K20" s="22">
        <f>+K5+K8+K11+K14+K15+K16+K17+K18+K19</f>
        <v>6340848275.6645489</v>
      </c>
      <c r="L20" s="29">
        <f>+L5+L8+L11+L14+L15+L16+L17+L18+L19</f>
        <v>5448086639.3706303</v>
      </c>
      <c r="M20" s="29">
        <f>+M5+M8+M11+M14+M15+M16+M17+M18+M19</f>
        <v>4519771174.5246067</v>
      </c>
      <c r="N20" s="10"/>
      <c r="O20" s="10"/>
      <c r="P20" s="10"/>
      <c r="Q20" s="10"/>
      <c r="R20" s="3"/>
    </row>
    <row r="21" spans="1:18" s="11" customFormat="1" ht="36" hidden="1" customHeight="1" x14ac:dyDescent="0.2">
      <c r="A21" s="55" t="s">
        <v>21</v>
      </c>
      <c r="B21" s="56"/>
      <c r="C21" s="56"/>
      <c r="D21" s="56"/>
      <c r="E21" s="57"/>
      <c r="F21" s="57"/>
      <c r="G21" s="57"/>
      <c r="H21" s="24"/>
      <c r="I21" s="25">
        <v>5313111035</v>
      </c>
      <c r="J21" s="24">
        <v>863951362</v>
      </c>
      <c r="K21" s="24">
        <v>6177062397</v>
      </c>
      <c r="L21" s="33">
        <v>5210023103.3623095</v>
      </c>
      <c r="M21" s="51"/>
      <c r="N21" s="10"/>
      <c r="P21" s="10"/>
      <c r="Q21" s="10"/>
    </row>
    <row r="22" spans="1:18" s="11" customFormat="1" ht="27" customHeight="1" x14ac:dyDescent="0.2">
      <c r="A22" s="4"/>
      <c r="B22" s="4"/>
      <c r="C22" s="31"/>
      <c r="D22" s="1"/>
      <c r="E22" s="1"/>
      <c r="F22" s="1"/>
      <c r="G22" s="24"/>
      <c r="H22" s="24"/>
      <c r="I22" s="26"/>
      <c r="J22" s="26"/>
      <c r="K22" s="24"/>
      <c r="L22" s="34"/>
      <c r="M22" s="34"/>
      <c r="N22" s="10"/>
      <c r="P22" s="10"/>
      <c r="Q22" s="10"/>
    </row>
    <row r="23" spans="1:18" s="11" customFormat="1" ht="29.25" customHeight="1" x14ac:dyDescent="0.2">
      <c r="A23" s="4"/>
      <c r="B23" s="4"/>
      <c r="C23" s="31"/>
      <c r="D23" s="1"/>
      <c r="E23" s="1"/>
      <c r="F23" s="1"/>
      <c r="G23" s="24"/>
      <c r="H23" s="24"/>
      <c r="I23" s="26"/>
      <c r="J23" s="24"/>
      <c r="K23" s="24"/>
      <c r="L23" s="34"/>
      <c r="M23" s="34"/>
      <c r="N23" s="10"/>
      <c r="P23" s="10"/>
      <c r="Q23" s="10"/>
    </row>
    <row r="24" spans="1:18" s="11" customFormat="1" ht="29.25" customHeight="1" x14ac:dyDescent="0.2">
      <c r="A24" s="4"/>
      <c r="B24" s="4"/>
      <c r="C24" s="1"/>
      <c r="D24" s="1"/>
      <c r="E24" s="1"/>
      <c r="F24" s="1"/>
      <c r="G24" s="24"/>
      <c r="H24" s="24"/>
      <c r="I24" s="26"/>
      <c r="J24" s="24"/>
      <c r="K24" s="24"/>
      <c r="L24" s="34"/>
      <c r="M24" s="34"/>
    </row>
    <row r="25" spans="1:18" s="11" customFormat="1" ht="29.25" customHeight="1" x14ac:dyDescent="0.25">
      <c r="A25" s="4"/>
      <c r="B25" s="4"/>
      <c r="C25" s="2"/>
      <c r="D25" s="2"/>
      <c r="E25" s="2"/>
      <c r="F25" s="2"/>
      <c r="G25" s="36"/>
      <c r="H25" s="36"/>
      <c r="I25" s="27"/>
      <c r="J25" s="27"/>
      <c r="K25" s="52"/>
      <c r="L25" s="34"/>
      <c r="M25" s="34"/>
    </row>
    <row r="26" spans="1:18" s="11" customFormat="1" ht="29.25" customHeight="1" x14ac:dyDescent="0.25">
      <c r="A26" s="4"/>
      <c r="B26" s="4"/>
      <c r="C26" s="2"/>
      <c r="D26" s="2"/>
      <c r="E26" s="2"/>
      <c r="F26" s="2"/>
      <c r="G26" s="36"/>
      <c r="H26" s="36"/>
      <c r="I26" s="27"/>
      <c r="J26" s="27"/>
      <c r="K26" s="53"/>
      <c r="L26" s="34"/>
      <c r="M26" s="34"/>
    </row>
    <row r="27" spans="1:18" x14ac:dyDescent="0.25">
      <c r="K27" s="53"/>
    </row>
    <row r="28" spans="1:18" x14ac:dyDescent="0.25">
      <c r="K28" s="53"/>
    </row>
    <row r="29" spans="1:18" x14ac:dyDescent="0.25">
      <c r="K29" s="53"/>
    </row>
    <row r="30" spans="1:18" x14ac:dyDescent="0.25">
      <c r="K30" s="53"/>
    </row>
    <row r="31" spans="1:18" x14ac:dyDescent="0.25">
      <c r="K31" s="53"/>
    </row>
    <row r="32" spans="1:18" x14ac:dyDescent="0.25">
      <c r="B32" s="3"/>
      <c r="C32" s="3"/>
      <c r="D32" s="3"/>
      <c r="E32" s="3"/>
      <c r="F32" s="3"/>
      <c r="G32" s="27"/>
      <c r="H32" s="27"/>
      <c r="K32" s="53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3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2019-08-07T11:48:05Z</cp:lastPrinted>
  <dcterms:created xsi:type="dcterms:W3CDTF">2007-11-29T09:10:22Z</dcterms:created>
  <dcterms:modified xsi:type="dcterms:W3CDTF">2022-05-03T09:06:31Z</dcterms:modified>
</cp:coreProperties>
</file>