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30" activeTab="0"/>
  </bookViews>
  <sheets>
    <sheet name="SCF_financial info_EUR_BUL" sheetId="5" r:id="rId1"/>
  </sheets>
  <definedNames>
    <definedName name="_xlnm.Print_Area" localSheetId="0">'SCF_financial info_EUR_BUL'!$A$1:$M$21</definedName>
  </definedNames>
  <calcPr calcId="162913"/>
</workbook>
</file>

<file path=xl/sharedStrings.xml><?xml version="1.0" encoding="utf-8"?>
<sst xmlns="http://schemas.openxmlformats.org/spreadsheetml/2006/main" count="46" uniqueCount="29">
  <si>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</si>
  <si>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</si>
  <si>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</si>
  <si>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</si>
  <si>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</si>
  <si>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</si>
  <si>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</si>
  <si>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</si>
  <si>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</si>
  <si>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</si>
  <si>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</si>
  <si>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</si>
  <si>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</si>
  <si>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</si>
  <si>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</si>
  <si>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</si>
  <si>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</si>
  <si>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</si>
  <si>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</si>
  <si>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</si>
  <si>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6. ОП "Иновации и конкурентоспособност " / ЕФРР *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</si>
  <si>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</si>
  <si>
    <t>Платено към 31.07.2021</t>
  </si>
  <si>
    <t>Обща сума на получените средства от ЕК като предварително финансиране към 31.07.2021</t>
  </si>
  <si>
    <t>Общо платено към 31.07.2021</t>
  </si>
  <si>
    <t>Обща сума на публичните разходи, декларирани пред ЕК със Заявления за плащане 
към 31.07.2021</t>
  </si>
  <si>
    <t>Обща сума на публичните разходи, сертифицрани пред ЕК с Годишни счетоводни отчети 
към 31.07.2021</t>
  </si>
  <si>
    <t>Получени средства от ЕК на основание изпратени заявления за плащане към 31.07.2021</t>
  </si>
  <si>
    <t>Общо получени средства от ЕК към 31.07.2021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</si>
</sst>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  <numFmt numFmtId="172" formatCode="#,##0\ [$€-1];\-#,##0\ [$€-1]"/>
    <numFmt numFmtId="173" formatCode="_-* #,##0.00\ _л_в_-;\-* #,##0.00\ _л_в_-;_-* &quot;-&quot;????\ _л_в_-;_-@_-"/>
  </numFmts>
  <fonts count="11"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b/>
      <sz val="11"/>
      <color theme="0" tint="-0.349979996681213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2">
    <xf numFmtId="0" fontId="0" fillId="0" borderId="0" xfId="0"/>
    <xf numFmtId="168" fontId="2" fillId="0" borderId="0" xfId="1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6" fontId="3" fillId="0" borderId="0" xfId="0" applyNumberFormat="1" applyFont="1" applyFill="1"/>
    <xf numFmtId="169" fontId="3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3" fontId="3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/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0" fontId="2" fillId="2" borderId="0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0" fontId="2" fillId="2" borderId="1" xfId="0" applyNumberFormat="1" applyFont="1" applyFill="1" applyBorder="1" applyAlignment="1">
      <alignment horizontal="center" vertical="center"/>
    </xf>
    <xf numFmtId="170" fontId="3" fillId="2" borderId="1" xfId="0" applyNumberFormat="1" applyFont="1" applyFill="1" applyBorder="1" applyAlignment="1">
      <alignment horizontal="center" vertical="center"/>
    </xf>
    <xf numFmtId="168" fontId="2" fillId="2" borderId="0" xfId="16" applyNumberFormat="1" applyFont="1" applyFill="1" applyBorder="1" applyAlignment="1">
      <alignment horizontal="center" vertical="center" wrapText="1"/>
    </xf>
    <xf numFmtId="3" fontId="3" fillId="2" borderId="0" xfId="16" applyNumberFormat="1" applyFont="1" applyFill="1" applyBorder="1" applyAlignment="1">
      <alignment vertical="center" wrapText="1"/>
    </xf>
    <xf numFmtId="170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1" xfId="18" applyNumberFormat="1" applyFont="1" applyFill="1" applyBorder="1" applyAlignment="1">
      <alignment vertical="center" wrapText="1"/>
    </xf>
    <xf numFmtId="170" fontId="6" fillId="2" borderId="1" xfId="0" applyNumberFormat="1" applyFont="1" applyFill="1" applyBorder="1" applyAlignment="1">
      <alignment horizontal="center" vertical="center"/>
    </xf>
    <xf numFmtId="167" fontId="7" fillId="2" borderId="1" xfId="18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68" fontId="6" fillId="2" borderId="2" xfId="0" applyNumberFormat="1" applyFont="1" applyFill="1" applyBorder="1" applyAlignment="1">
      <alignment horizontal="center" vertical="center"/>
    </xf>
    <xf numFmtId="172" fontId="4" fillId="2" borderId="1" xfId="18" applyNumberFormat="1" applyFont="1" applyFill="1" applyBorder="1" applyAlignment="1">
      <alignment horizontal="right" vertical="center"/>
    </xf>
    <xf numFmtId="168" fontId="10" fillId="0" borderId="0" xfId="16" applyNumberFormat="1" applyFont="1" applyFill="1" applyBorder="1" applyAlignment="1">
      <alignment horizontal="center" vertical="center" wrapText="1"/>
    </xf>
    <xf numFmtId="170" fontId="3" fillId="2" borderId="1" xfId="18" applyNumberFormat="1" applyFont="1" applyFill="1" applyBorder="1" applyAlignment="1">
      <alignment horizontal="right" vertical="center"/>
    </xf>
    <xf numFmtId="173" fontId="2" fillId="2" borderId="0" xfId="0" applyNumberFormat="1" applyFont="1" applyFill="1" applyBorder="1" applyAlignment="1">
      <alignment horizontal="center" vertical="center"/>
    </xf>
    <xf numFmtId="171" fontId="2" fillId="2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7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67" fontId="0" fillId="2" borderId="1" xfId="18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0" fontId="5" fillId="2" borderId="1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168" fontId="5" fillId="2" borderId="2" xfId="0" applyNumberFormat="1" applyFont="1" applyFill="1" applyBorder="1" applyAlignment="1">
      <alignment horizontal="center" vertical="center"/>
    </xf>
    <xf numFmtId="168" fontId="6" fillId="2" borderId="1" xfId="18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view="pageBreakPreview" zoomScale="90" zoomScaleSheetLayoutView="9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K8" sqref="K8"/>
    </sheetView>
  </sheetViews>
  <sheetFormatPr defaultColWidth="9.140625" defaultRowHeight="12.75" outlineLevelRow="1"/>
  <cols>
    <col min="1" max="1" width="35.421875" style="3" customWidth="1"/>
    <col min="2" max="2" width="7.8515625" style="2" customWidth="1"/>
    <col min="3" max="3" width="19.8515625" style="2" customWidth="1"/>
    <col min="4" max="4" width="18.140625" style="2" customWidth="1"/>
    <col min="5" max="5" width="17.57421875" style="2" customWidth="1"/>
    <col min="6" max="6" width="23.57421875" style="2" customWidth="1"/>
    <col min="7" max="7" width="22.7109375" style="47" customWidth="1"/>
    <col min="8" max="8" width="19.421875" style="2" customWidth="1"/>
    <col min="9" max="9" width="17.421875" style="34" customWidth="1"/>
    <col min="10" max="10" width="17.140625" style="34" customWidth="1"/>
    <col min="11" max="11" width="18.28125" style="3" customWidth="1"/>
    <col min="12" max="12" width="21.57421875" style="34" customWidth="1"/>
    <col min="13" max="13" width="23.57421875" style="3" customWidth="1"/>
    <col min="14" max="14" width="28.421875" style="3" customWidth="1"/>
    <col min="15" max="15" width="30.28125" style="3" customWidth="1"/>
    <col min="16" max="16" width="19.7109375" style="3" customWidth="1"/>
    <col min="17" max="17" width="16.28125" style="3" customWidth="1"/>
    <col min="18" max="18" width="14.57421875" style="3" customWidth="1"/>
    <col min="19" max="16384" width="9.140625" style="3" customWidth="1"/>
  </cols>
  <sheetData>
    <row r="1" spans="1:12" s="7" customFormat="1" ht="11.25" customHeight="1">
      <c r="A1" s="6"/>
      <c r="B1" s="6"/>
      <c r="C1" s="22"/>
      <c r="D1" s="22"/>
      <c r="E1" s="22"/>
      <c r="F1" s="22"/>
      <c r="G1" s="46"/>
      <c r="H1" s="22"/>
      <c r="I1" s="26"/>
      <c r="J1" s="26"/>
      <c r="L1" s="26"/>
    </row>
    <row r="2" spans="1:14" s="8" customFormat="1" ht="12.75" customHeight="1">
      <c r="A2" s="60" t="s">
        <v>0</v>
      </c>
      <c r="B2" s="60" t="s">
        <v>1</v>
      </c>
      <c r="C2" s="54" t="s">
        <v>17</v>
      </c>
      <c r="D2" s="63" t="s">
        <v>18</v>
      </c>
      <c r="E2" s="54" t="s">
        <v>19</v>
      </c>
      <c r="F2" s="54" t="s">
        <v>23</v>
      </c>
      <c r="G2" s="56" t="s">
        <v>27</v>
      </c>
      <c r="H2" s="54" t="s">
        <v>28</v>
      </c>
      <c r="I2" s="65" t="s">
        <v>22</v>
      </c>
      <c r="J2" s="66"/>
      <c r="K2" s="54" t="s">
        <v>24</v>
      </c>
      <c r="L2" s="56" t="s">
        <v>25</v>
      </c>
      <c r="M2" s="54" t="s">
        <v>26</v>
      </c>
      <c r="N2" s="45"/>
    </row>
    <row r="3" spans="1:13" s="8" customFormat="1" ht="74.25" customHeight="1">
      <c r="A3" s="61"/>
      <c r="B3" s="61"/>
      <c r="C3" s="62"/>
      <c r="D3" s="64"/>
      <c r="E3" s="62"/>
      <c r="F3" s="62"/>
      <c r="G3" s="67"/>
      <c r="H3" s="62"/>
      <c r="I3" s="27" t="s">
        <v>2</v>
      </c>
      <c r="J3" s="27" t="s">
        <v>5</v>
      </c>
      <c r="K3" s="55"/>
      <c r="L3" s="57"/>
      <c r="M3" s="55"/>
    </row>
    <row r="4" spans="1:13" s="8" customFormat="1" ht="18.75" customHeight="1">
      <c r="A4" s="9">
        <v>1</v>
      </c>
      <c r="B4" s="21">
        <v>2</v>
      </c>
      <c r="C4" s="23">
        <v>3</v>
      </c>
      <c r="D4" s="21">
        <v>4</v>
      </c>
      <c r="E4" s="21">
        <v>5</v>
      </c>
      <c r="F4" s="21">
        <v>6</v>
      </c>
      <c r="G4" s="38">
        <v>7</v>
      </c>
      <c r="H4" s="38">
        <v>8</v>
      </c>
      <c r="I4" s="38">
        <v>9</v>
      </c>
      <c r="J4" s="28">
        <v>10</v>
      </c>
      <c r="K4" s="28">
        <v>11</v>
      </c>
      <c r="L4" s="28">
        <v>12</v>
      </c>
      <c r="M4" s="23">
        <v>13</v>
      </c>
    </row>
    <row r="5" spans="1:17" s="13" customFormat="1" ht="39.6" customHeight="1">
      <c r="A5" s="10" t="s">
        <v>6</v>
      </c>
      <c r="B5" s="11" t="s">
        <v>3</v>
      </c>
      <c r="C5" s="36">
        <f>C6+C7</f>
        <v>1520755090</v>
      </c>
      <c r="D5" s="36">
        <f>D6+D7</f>
        <v>268368549</v>
      </c>
      <c r="E5" s="36">
        <f>E6+E7</f>
        <v>1789123639</v>
      </c>
      <c r="F5" s="36">
        <f aca="true" t="shared" si="0" ref="F5:M5">F6+F7</f>
        <v>160660898.55</v>
      </c>
      <c r="G5" s="36">
        <f t="shared" si="0"/>
        <v>665455173.6999998</v>
      </c>
      <c r="H5" s="36">
        <f t="shared" si="0"/>
        <v>826116072.2499999</v>
      </c>
      <c r="I5" s="29">
        <f>+I6+I7</f>
        <v>858714626.6853888</v>
      </c>
      <c r="J5" s="29">
        <f>+J6+J7</f>
        <v>151537875.29742154</v>
      </c>
      <c r="K5" s="36">
        <f>K6+K7</f>
        <v>1010252501.9828104</v>
      </c>
      <c r="L5" s="29">
        <f>L6+L7</f>
        <v>884391068.002573</v>
      </c>
      <c r="M5" s="36">
        <f t="shared" si="0"/>
        <v>687247016.939544</v>
      </c>
      <c r="N5" s="12"/>
      <c r="O5" s="12"/>
      <c r="P5" s="12"/>
      <c r="Q5" s="12"/>
    </row>
    <row r="6" spans="1:18" ht="29.25" customHeight="1" outlineLevel="1">
      <c r="A6" s="14" t="s">
        <v>9</v>
      </c>
      <c r="B6" s="15" t="s">
        <v>3</v>
      </c>
      <c r="C6" s="35">
        <v>438611756</v>
      </c>
      <c r="D6" s="35">
        <v>77402076</v>
      </c>
      <c r="E6" s="30">
        <f>+C6+D6</f>
        <v>516013832</v>
      </c>
      <c r="F6" s="50">
        <v>55844296.54375</v>
      </c>
      <c r="G6" s="30">
        <v>323012341.96</v>
      </c>
      <c r="H6" s="30">
        <f>F6+G6</f>
        <v>378856638.50374997</v>
      </c>
      <c r="I6" s="68">
        <v>373025639.05800235</v>
      </c>
      <c r="J6" s="69">
        <v>65828053.95141218</v>
      </c>
      <c r="K6" s="30">
        <f>I6+J6</f>
        <v>438853693.00941455</v>
      </c>
      <c r="L6" s="30">
        <f>421731052.644567+7001338.12</f>
        <v>428732390.764567</v>
      </c>
      <c r="M6" s="30">
        <v>358847845.758867</v>
      </c>
      <c r="N6" s="12"/>
      <c r="O6" s="12"/>
      <c r="P6" s="12"/>
      <c r="Q6" s="12"/>
      <c r="R6" s="16"/>
    </row>
    <row r="7" spans="1:18" ht="29.25" customHeight="1" outlineLevel="1">
      <c r="A7" s="14" t="s">
        <v>10</v>
      </c>
      <c r="B7" s="15" t="s">
        <v>3</v>
      </c>
      <c r="C7" s="35">
        <v>1082143334</v>
      </c>
      <c r="D7" s="35">
        <v>190966473</v>
      </c>
      <c r="E7" s="30">
        <f>+C7+D7</f>
        <v>1273109807</v>
      </c>
      <c r="F7" s="50">
        <v>104816602.00625</v>
      </c>
      <c r="G7" s="30">
        <v>342442831.7399999</v>
      </c>
      <c r="H7" s="30">
        <f>F7+G7</f>
        <v>447259433.7462499</v>
      </c>
      <c r="I7" s="68">
        <v>485688987.62738645</v>
      </c>
      <c r="J7" s="69">
        <v>85709821.34600937</v>
      </c>
      <c r="K7" s="30">
        <f>I7+J7</f>
        <v>571398808.9733958</v>
      </c>
      <c r="L7" s="30">
        <f>440140577.788006+15518099.45</f>
        <v>455658677.238006</v>
      </c>
      <c r="M7" s="30">
        <v>328399171.180677</v>
      </c>
      <c r="N7" s="12"/>
      <c r="O7" s="12"/>
      <c r="P7" s="12"/>
      <c r="Q7" s="12"/>
      <c r="R7" s="16"/>
    </row>
    <row r="8" spans="1:18" s="13" customFormat="1" ht="29.25" customHeight="1">
      <c r="A8" s="10" t="s">
        <v>7</v>
      </c>
      <c r="B8" s="11" t="s">
        <v>3</v>
      </c>
      <c r="C8" s="36">
        <f>C9+C10</f>
        <v>1474466160</v>
      </c>
      <c r="D8" s="36">
        <f aca="true" t="shared" si="1" ref="D8:K8">D9+D10</f>
        <v>260199914</v>
      </c>
      <c r="E8" s="36">
        <f>E9+E10</f>
        <v>1734666074</v>
      </c>
      <c r="F8" s="36">
        <f t="shared" si="1"/>
        <v>137209165.62125</v>
      </c>
      <c r="G8" s="36">
        <f t="shared" si="1"/>
        <v>452005201.90999997</v>
      </c>
      <c r="H8" s="36">
        <f t="shared" si="1"/>
        <v>589214367.53125</v>
      </c>
      <c r="I8" s="29">
        <f>+I9+I10</f>
        <v>638219776.6653506</v>
      </c>
      <c r="J8" s="29">
        <f>+J9+J10</f>
        <v>112627019.41153245</v>
      </c>
      <c r="K8" s="36">
        <f t="shared" si="1"/>
        <v>750846796.0768831</v>
      </c>
      <c r="L8" s="29">
        <f>L9+L10</f>
        <v>624178409.944513</v>
      </c>
      <c r="M8" s="36">
        <f>M9+M10</f>
        <v>455514238.831523</v>
      </c>
      <c r="N8" s="12"/>
      <c r="O8" s="12"/>
      <c r="P8" s="12"/>
      <c r="Q8" s="12"/>
      <c r="R8" s="16"/>
    </row>
    <row r="9" spans="1:19" ht="29.25" customHeight="1" outlineLevel="1">
      <c r="A9" s="14" t="s">
        <v>9</v>
      </c>
      <c r="B9" s="15" t="s">
        <v>3</v>
      </c>
      <c r="C9" s="35">
        <v>349712078</v>
      </c>
      <c r="D9" s="35">
        <v>61713898</v>
      </c>
      <c r="E9" s="30">
        <f>+C9+D9</f>
        <v>411425976</v>
      </c>
      <c r="F9" s="50">
        <v>32248568.20875</v>
      </c>
      <c r="G9" s="40">
        <v>98905966.82000001</v>
      </c>
      <c r="H9" s="30">
        <f>F9+G9</f>
        <v>131154535.02875</v>
      </c>
      <c r="I9" s="68">
        <v>146109406.76405776</v>
      </c>
      <c r="J9" s="69">
        <v>25784012.95836313</v>
      </c>
      <c r="K9" s="30">
        <f>I9+J9</f>
        <v>171893419.72242087</v>
      </c>
      <c r="L9" s="30">
        <f>126477816.285317+4188622.05+10668028.19</f>
        <v>141334466.525317</v>
      </c>
      <c r="M9" s="30">
        <v>91923548.43312</v>
      </c>
      <c r="N9" s="12"/>
      <c r="O9" s="12"/>
      <c r="P9" s="12"/>
      <c r="Q9" s="12"/>
      <c r="R9" s="16"/>
      <c r="S9" s="17"/>
    </row>
    <row r="10" spans="1:19" ht="29.25" customHeight="1" outlineLevel="1">
      <c r="A10" s="14" t="s">
        <v>10</v>
      </c>
      <c r="B10" s="15" t="s">
        <v>3</v>
      </c>
      <c r="C10" s="35">
        <v>1124754082</v>
      </c>
      <c r="D10" s="35">
        <v>198486016</v>
      </c>
      <c r="E10" s="30">
        <f>+C10+D10</f>
        <v>1323240098</v>
      </c>
      <c r="F10" s="50">
        <v>104960597.4125</v>
      </c>
      <c r="G10" s="40">
        <v>353099235.09</v>
      </c>
      <c r="H10" s="30">
        <f>F10+G10</f>
        <v>458059832.50249994</v>
      </c>
      <c r="I10" s="68">
        <v>492110369.9012928</v>
      </c>
      <c r="J10" s="69">
        <v>86843006.45316932</v>
      </c>
      <c r="K10" s="30">
        <f>I10+J10</f>
        <v>578953376.3544621</v>
      </c>
      <c r="L10" s="30">
        <f>443153692.579196+13946484.52+25743766.32</f>
        <v>482843943.41919595</v>
      </c>
      <c r="M10" s="30">
        <v>363590690.398403</v>
      </c>
      <c r="N10" s="12"/>
      <c r="O10" s="12"/>
      <c r="P10" s="12"/>
      <c r="Q10" s="12"/>
      <c r="R10" s="16"/>
      <c r="S10" s="17"/>
    </row>
    <row r="11" spans="1:19" s="13" customFormat="1" ht="27.75" customHeight="1">
      <c r="A11" s="49" t="s">
        <v>13</v>
      </c>
      <c r="B11" s="11" t="s">
        <v>3</v>
      </c>
      <c r="C11" s="36">
        <f>C12+C13</f>
        <v>595110177</v>
      </c>
      <c r="D11" s="36">
        <f aca="true" t="shared" si="2" ref="D11:M11">D12+D13</f>
        <v>95133839</v>
      </c>
      <c r="E11" s="36">
        <f t="shared" si="2"/>
        <v>690244016</v>
      </c>
      <c r="F11" s="36">
        <f t="shared" si="2"/>
        <v>57757183.207499996</v>
      </c>
      <c r="G11" s="36">
        <f t="shared" si="2"/>
        <v>209445979.57000002</v>
      </c>
      <c r="H11" s="36">
        <f t="shared" si="2"/>
        <v>267203162.7775</v>
      </c>
      <c r="I11" s="29">
        <f>+I12+I13</f>
        <v>359996893.56642497</v>
      </c>
      <c r="J11" s="29">
        <f>+J12+J13</f>
        <v>58716020.6316307</v>
      </c>
      <c r="K11" s="36">
        <f t="shared" si="2"/>
        <v>418712914.1980556</v>
      </c>
      <c r="L11" s="29">
        <f>L12+L13</f>
        <v>277299375.8076398</v>
      </c>
      <c r="M11" s="36">
        <f t="shared" si="2"/>
        <v>187692766.397437</v>
      </c>
      <c r="N11" s="12"/>
      <c r="O11" s="12"/>
      <c r="P11" s="12"/>
      <c r="Q11" s="12"/>
      <c r="R11" s="16"/>
      <c r="S11" s="17"/>
    </row>
    <row r="12" spans="1:19" s="18" customFormat="1" ht="29.25" customHeight="1">
      <c r="A12" s="14" t="s">
        <v>9</v>
      </c>
      <c r="B12" s="15" t="s">
        <v>3</v>
      </c>
      <c r="C12" s="35">
        <v>186989211</v>
      </c>
      <c r="D12" s="35">
        <v>32998097</v>
      </c>
      <c r="E12" s="30">
        <f>+C12+D12</f>
        <v>219987308</v>
      </c>
      <c r="F12" s="30">
        <v>18341763.8875</v>
      </c>
      <c r="G12" s="40">
        <v>47403450.46999999</v>
      </c>
      <c r="H12" s="30">
        <f aca="true" t="shared" si="3" ref="H12:H19">F12+G12</f>
        <v>65745214.35749999</v>
      </c>
      <c r="I12" s="68">
        <v>91856201.56642495</v>
      </c>
      <c r="J12" s="70">
        <v>16209917.923486754</v>
      </c>
      <c r="K12" s="30">
        <f aca="true" t="shared" si="4" ref="K12:K18">I12+J12</f>
        <v>108066119.4899117</v>
      </c>
      <c r="L12" s="42">
        <f>60777913.7080448+3861150.96</f>
        <v>64639064.6680448</v>
      </c>
      <c r="M12" s="42">
        <v>33015810.35</v>
      </c>
      <c r="N12" s="12"/>
      <c r="O12" s="12"/>
      <c r="P12" s="12"/>
      <c r="Q12" s="12"/>
      <c r="R12" s="16"/>
      <c r="S12" s="17"/>
    </row>
    <row r="13" spans="1:20" s="13" customFormat="1" ht="29.25" customHeight="1">
      <c r="A13" s="14" t="s">
        <v>11</v>
      </c>
      <c r="B13" s="15" t="s">
        <v>3</v>
      </c>
      <c r="C13" s="35">
        <f>352102522+56018444</f>
        <v>408120966</v>
      </c>
      <c r="D13" s="35">
        <v>62135742</v>
      </c>
      <c r="E13" s="30">
        <f aca="true" t="shared" si="5" ref="E13:E19">+C13+D13</f>
        <v>470256708</v>
      </c>
      <c r="F13" s="30">
        <v>39415419.32</v>
      </c>
      <c r="G13" s="40">
        <v>162042529.10000002</v>
      </c>
      <c r="H13" s="30">
        <f t="shared" si="3"/>
        <v>201457948.42000002</v>
      </c>
      <c r="I13" s="68">
        <f>240867915+27272777</f>
        <v>268140692</v>
      </c>
      <c r="J13" s="69">
        <v>42506102.70814394</v>
      </c>
      <c r="K13" s="30">
        <f>I13+J13</f>
        <v>310646794.70814395</v>
      </c>
      <c r="L13" s="30">
        <f>210957677.749595+1702633.39</f>
        <v>212660311.13959497</v>
      </c>
      <c r="M13" s="30">
        <v>154676956.047437</v>
      </c>
      <c r="N13" s="12"/>
      <c r="O13" s="12"/>
      <c r="P13" s="12"/>
      <c r="Q13" s="12"/>
      <c r="R13" s="16"/>
      <c r="S13" s="17"/>
      <c r="T13" s="19"/>
    </row>
    <row r="14" spans="1:19" s="18" customFormat="1" ht="29.25" customHeight="1">
      <c r="A14" s="10" t="s">
        <v>12</v>
      </c>
      <c r="B14" s="11" t="s">
        <v>3</v>
      </c>
      <c r="C14" s="29">
        <f>1311704793+66095345</f>
        <v>1377800138</v>
      </c>
      <c r="D14" s="29">
        <v>231477320</v>
      </c>
      <c r="E14" s="36">
        <f t="shared" si="5"/>
        <v>1609277458</v>
      </c>
      <c r="F14" s="37">
        <v>133160439.62625001</v>
      </c>
      <c r="G14" s="29">
        <v>581544586.8000001</v>
      </c>
      <c r="H14" s="29">
        <f t="shared" si="3"/>
        <v>714705026.4262501</v>
      </c>
      <c r="I14" s="36">
        <v>863549960.5064727</v>
      </c>
      <c r="J14" s="39">
        <v>152391169.50114223</v>
      </c>
      <c r="K14" s="29">
        <f t="shared" si="4"/>
        <v>1015941130.007615</v>
      </c>
      <c r="L14" s="29">
        <f>744344641.875755+11089158.55+20662287.68</f>
        <v>776096088.1057549</v>
      </c>
      <c r="M14" s="29">
        <v>579576538.013877</v>
      </c>
      <c r="N14" s="12"/>
      <c r="O14" s="12"/>
      <c r="P14" s="12"/>
      <c r="Q14" s="12"/>
      <c r="R14" s="16"/>
      <c r="S14" s="17"/>
    </row>
    <row r="15" spans="1:19" s="18" customFormat="1" ht="29.25" customHeight="1">
      <c r="A15" s="48" t="s">
        <v>8</v>
      </c>
      <c r="B15" s="11" t="s">
        <v>3</v>
      </c>
      <c r="C15" s="29">
        <f>996896918+173640925</f>
        <v>1170537843</v>
      </c>
      <c r="D15" s="29">
        <v>164909543</v>
      </c>
      <c r="E15" s="29">
        <f>+C15+D15</f>
        <v>1335447386</v>
      </c>
      <c r="F15" s="29">
        <v>139598984.69</v>
      </c>
      <c r="G15" s="29">
        <v>607929175.9399999</v>
      </c>
      <c r="H15" s="29">
        <f t="shared" si="3"/>
        <v>747528160.6299999</v>
      </c>
      <c r="I15" s="71">
        <v>845108278.0211582</v>
      </c>
      <c r="J15" s="71">
        <v>130681939.78290051</v>
      </c>
      <c r="K15" s="29">
        <f t="shared" si="4"/>
        <v>975790217.8040588</v>
      </c>
      <c r="L15" s="29">
        <f>783779659.723042+31610803.18+1351402.55</f>
        <v>816741865.4530419</v>
      </c>
      <c r="M15" s="29">
        <v>608809821.910375</v>
      </c>
      <c r="N15" s="12"/>
      <c r="O15" s="12"/>
      <c r="P15" s="12"/>
      <c r="Q15" s="12"/>
      <c r="R15" s="16"/>
      <c r="S15" s="17"/>
    </row>
    <row r="16" spans="1:19" s="18" customFormat="1" ht="43.15" customHeight="1">
      <c r="A16" s="10" t="s">
        <v>20</v>
      </c>
      <c r="B16" s="11" t="s">
        <v>3</v>
      </c>
      <c r="C16" s="29">
        <v>1238064222</v>
      </c>
      <c r="D16" s="29">
        <v>218481923</v>
      </c>
      <c r="E16" s="29">
        <f t="shared" si="5"/>
        <v>1456546145</v>
      </c>
      <c r="F16" s="29">
        <v>121804351.39625001</v>
      </c>
      <c r="G16" s="29">
        <v>600479506.8399999</v>
      </c>
      <c r="H16" s="29">
        <f>F16+G16</f>
        <v>722283858.2362499</v>
      </c>
      <c r="I16" s="36">
        <v>848172061.540052</v>
      </c>
      <c r="J16" s="39">
        <v>149677422.62471506</v>
      </c>
      <c r="K16" s="29">
        <f t="shared" si="4"/>
        <v>997849484.1647671</v>
      </c>
      <c r="L16" s="29">
        <f>772812146.13+33558364.21</f>
        <v>806370510.34</v>
      </c>
      <c r="M16" s="29">
        <v>628297208.561486</v>
      </c>
      <c r="N16" s="12"/>
      <c r="O16" s="12"/>
      <c r="P16" s="12"/>
      <c r="Q16" s="12"/>
      <c r="R16" s="16"/>
      <c r="S16" s="17"/>
    </row>
    <row r="17" spans="1:19" s="18" customFormat="1" ht="29.25" customHeight="1">
      <c r="A17" s="20" t="s">
        <v>14</v>
      </c>
      <c r="B17" s="11" t="s">
        <v>3</v>
      </c>
      <c r="C17" s="29">
        <v>102000000</v>
      </c>
      <c r="D17" s="29">
        <v>0</v>
      </c>
      <c r="E17" s="29">
        <f t="shared" si="5"/>
        <v>102000000</v>
      </c>
      <c r="F17" s="29">
        <v>6502500</v>
      </c>
      <c r="G17" s="29">
        <v>95497500</v>
      </c>
      <c r="H17" s="29">
        <f t="shared" si="3"/>
        <v>102000000</v>
      </c>
      <c r="I17" s="36">
        <v>102000000</v>
      </c>
      <c r="J17" s="39">
        <v>0</v>
      </c>
      <c r="K17" s="29">
        <f t="shared" si="4"/>
        <v>102000000</v>
      </c>
      <c r="L17" s="29">
        <v>102001564.57</v>
      </c>
      <c r="M17" s="29">
        <v>102001564.5746058</v>
      </c>
      <c r="N17" s="12"/>
      <c r="O17" s="12"/>
      <c r="P17" s="12"/>
      <c r="Q17" s="12"/>
      <c r="R17" s="16"/>
      <c r="S17" s="17"/>
    </row>
    <row r="18" spans="1:19" s="18" customFormat="1" ht="29.25" customHeight="1">
      <c r="A18" s="10" t="s">
        <v>15</v>
      </c>
      <c r="B18" s="11" t="s">
        <v>3</v>
      </c>
      <c r="C18" s="29">
        <v>238398862</v>
      </c>
      <c r="D18" s="29">
        <v>42070389</v>
      </c>
      <c r="E18" s="29">
        <f t="shared" si="5"/>
        <v>280469251</v>
      </c>
      <c r="F18" s="29">
        <v>25794295.384999998</v>
      </c>
      <c r="G18" s="29">
        <v>95814537.10000001</v>
      </c>
      <c r="H18" s="29">
        <f t="shared" si="3"/>
        <v>121608832.48500001</v>
      </c>
      <c r="I18" s="36">
        <v>124345635.58134443</v>
      </c>
      <c r="J18" s="39">
        <v>21943347.455531366</v>
      </c>
      <c r="K18" s="29">
        <f t="shared" si="4"/>
        <v>146288983.03687578</v>
      </c>
      <c r="L18" s="29">
        <f>124714994.238741+4166779.22</f>
        <v>128881773.458741</v>
      </c>
      <c r="M18" s="29">
        <v>96897976.3649075</v>
      </c>
      <c r="N18" s="12"/>
      <c r="O18" s="12"/>
      <c r="P18" s="12"/>
      <c r="Q18" s="12"/>
      <c r="R18" s="16"/>
      <c r="S18" s="17"/>
    </row>
    <row r="19" spans="1:19" s="18" customFormat="1" ht="46.15" customHeight="1">
      <c r="A19" s="49" t="s">
        <v>16</v>
      </c>
      <c r="B19" s="11" t="s">
        <v>3</v>
      </c>
      <c r="C19" s="29">
        <f>104815264+19940383</f>
        <v>124755647</v>
      </c>
      <c r="D19" s="29">
        <v>18496812</v>
      </c>
      <c r="E19" s="29">
        <f t="shared" si="5"/>
        <v>143252459</v>
      </c>
      <c r="F19" s="29">
        <v>13723121.170000002</v>
      </c>
      <c r="G19" s="29">
        <v>92520274.12999997</v>
      </c>
      <c r="H19" s="29">
        <f t="shared" si="3"/>
        <v>106243395.29999997</v>
      </c>
      <c r="I19" s="36">
        <f>101666034.114708+6131964</f>
        <v>107797998.114708</v>
      </c>
      <c r="J19" s="39">
        <v>17941064.843772072</v>
      </c>
      <c r="K19" s="29">
        <f>I19+J19</f>
        <v>125739062.95848008</v>
      </c>
      <c r="L19" s="29">
        <f>113009358.617731+1210349.02</f>
        <v>114219707.637731</v>
      </c>
      <c r="M19" s="29">
        <v>102145422.4782923</v>
      </c>
      <c r="N19" s="12"/>
      <c r="O19" s="12"/>
      <c r="P19" s="12"/>
      <c r="Q19" s="12"/>
      <c r="R19" s="16"/>
      <c r="S19" s="17"/>
    </row>
    <row r="20" spans="1:19" s="13" customFormat="1" ht="36" customHeight="1">
      <c r="A20" s="58" t="s">
        <v>4</v>
      </c>
      <c r="B20" s="59"/>
      <c r="C20" s="36">
        <f>+C5+C8+C11+C14+C15+C16+C17+C18+C19</f>
        <v>7841888139</v>
      </c>
      <c r="D20" s="36">
        <f>+D5+D8+D11+D14+D15+D16+D17+D18+D19</f>
        <v>1299138289</v>
      </c>
      <c r="E20" s="36">
        <f>+C20+D20</f>
        <v>9141026428</v>
      </c>
      <c r="F20" s="36">
        <f>+F5+F8+F11+F14+F15+F16+F17+F18+F19</f>
        <v>796210939.6462499</v>
      </c>
      <c r="G20" s="36">
        <f>+G5+G8+G11+G14+G15+G16+G17+G18+G19</f>
        <v>3400691935.9899993</v>
      </c>
      <c r="H20" s="36">
        <f>+H5+H8+H11+H14+H15+H16+H17+H18+H19</f>
        <v>4196902875.63625</v>
      </c>
      <c r="I20" s="29">
        <f aca="true" t="shared" si="6" ref="I20">+I5+I8+I11+I14+I15+I16+I17+I18+I19</f>
        <v>4747905230.6809</v>
      </c>
      <c r="J20" s="29">
        <f>+J5+J8+J11+J14+J15+J16+J17+J18+J19</f>
        <v>795515859.5486459</v>
      </c>
      <c r="K20" s="29">
        <f>+K5+K8+K11+K14+K15+K16+K17+K18+K19</f>
        <v>5543421090.229546</v>
      </c>
      <c r="L20" s="36">
        <f>+L5+L8+L11+L14+L15+L16+L17+L18+L19</f>
        <v>4530180363.319994</v>
      </c>
      <c r="M20" s="36">
        <f>+M5+M8+M11+M14+M15+M16+M17+M18+M19</f>
        <v>3448182554.072048</v>
      </c>
      <c r="N20" s="12"/>
      <c r="O20" s="12"/>
      <c r="P20" s="12"/>
      <c r="Q20" s="12"/>
      <c r="R20" s="16"/>
      <c r="S20" s="3"/>
    </row>
    <row r="21" spans="1:13" s="13" customFormat="1" ht="36" customHeight="1">
      <c r="A21" s="51" t="s">
        <v>21</v>
      </c>
      <c r="B21" s="52"/>
      <c r="C21" s="52"/>
      <c r="D21" s="52"/>
      <c r="E21" s="53"/>
      <c r="F21" s="53"/>
      <c r="G21" s="53"/>
      <c r="H21" s="1"/>
      <c r="I21" s="32"/>
      <c r="J21" s="31"/>
      <c r="K21" s="1"/>
      <c r="L21" s="43"/>
      <c r="M21" s="24"/>
    </row>
    <row r="22" spans="1:13" s="13" customFormat="1" ht="27" customHeight="1">
      <c r="A22" s="6"/>
      <c r="B22" s="6"/>
      <c r="C22" s="41">
        <v>14719954137.33292</v>
      </c>
      <c r="D22" s="1"/>
      <c r="E22" s="1"/>
      <c r="F22" s="1"/>
      <c r="G22" s="31"/>
      <c r="H22" s="1"/>
      <c r="I22" s="33"/>
      <c r="J22" s="31"/>
      <c r="K22" s="1"/>
      <c r="L22" s="44"/>
      <c r="M22" s="25"/>
    </row>
    <row r="23" spans="1:13" s="13" customFormat="1" ht="29.25" customHeight="1">
      <c r="A23" s="6"/>
      <c r="B23" s="6"/>
      <c r="C23" s="41">
        <f>+C22/1.95583</f>
        <v>7526193041.999008</v>
      </c>
      <c r="D23" s="1"/>
      <c r="E23" s="1"/>
      <c r="F23" s="1"/>
      <c r="G23" s="31"/>
      <c r="H23" s="1"/>
      <c r="I23" s="33"/>
      <c r="J23" s="31"/>
      <c r="K23" s="1"/>
      <c r="L23" s="44"/>
      <c r="M23" s="25"/>
    </row>
    <row r="24" spans="1:13" s="13" customFormat="1" ht="29.25" customHeight="1">
      <c r="A24" s="6"/>
      <c r="B24" s="6"/>
      <c r="C24" s="1"/>
      <c r="D24" s="1"/>
      <c r="E24" s="1"/>
      <c r="F24" s="1"/>
      <c r="G24" s="31"/>
      <c r="H24" s="1"/>
      <c r="I24" s="33"/>
      <c r="J24" s="31"/>
      <c r="K24" s="1"/>
      <c r="L24" s="44"/>
      <c r="M24" s="25"/>
    </row>
    <row r="25" spans="1:13" s="13" customFormat="1" ht="29.25" customHeight="1">
      <c r="A25" s="6"/>
      <c r="B25" s="6"/>
      <c r="C25" s="2"/>
      <c r="D25" s="2"/>
      <c r="E25" s="2"/>
      <c r="F25" s="2"/>
      <c r="G25" s="47"/>
      <c r="H25" s="2"/>
      <c r="I25" s="34"/>
      <c r="J25" s="34"/>
      <c r="K25" s="4"/>
      <c r="L25" s="44"/>
      <c r="M25" s="25"/>
    </row>
    <row r="26" spans="1:13" s="13" customFormat="1" ht="29.25" customHeight="1">
      <c r="A26" s="6"/>
      <c r="B26" s="6"/>
      <c r="C26" s="2"/>
      <c r="D26" s="2"/>
      <c r="E26" s="2"/>
      <c r="F26" s="2"/>
      <c r="G26" s="47"/>
      <c r="H26" s="2"/>
      <c r="I26" s="34"/>
      <c r="J26" s="34"/>
      <c r="K26" s="5"/>
      <c r="L26" s="44"/>
      <c r="M26" s="25"/>
    </row>
    <row r="27" ht="12.75">
      <c r="K27" s="5"/>
    </row>
    <row r="28" ht="12.75">
      <c r="K28" s="5"/>
    </row>
    <row r="29" ht="12.75">
      <c r="K29" s="5"/>
    </row>
    <row r="30" ht="12.75">
      <c r="K30" s="5"/>
    </row>
    <row r="31" ht="12.75">
      <c r="K31" s="5"/>
    </row>
    <row r="32" spans="2:11" ht="12.75">
      <c r="B32" s="3"/>
      <c r="C32" s="3"/>
      <c r="D32" s="3"/>
      <c r="E32" s="3"/>
      <c r="F32" s="3"/>
      <c r="G32" s="34"/>
      <c r="H32" s="3"/>
      <c r="K32" s="5"/>
    </row>
  </sheetData>
  <mergeCells count="14">
    <mergeCell ref="A21:G21"/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3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2019-08-07T11:48:05Z</cp:lastPrinted>
  <dcterms:created xsi:type="dcterms:W3CDTF">2007-11-29T09:10:22Z</dcterms:created>
  <dcterms:modified xsi:type="dcterms:W3CDTF">2021-09-02T10:33:45Z</dcterms:modified>
  <cp:category/>
  <cp:version/>
  <cp:contentType/>
  <cp:contentStatus/>
</cp:coreProperties>
</file>