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1\07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6" i="5" l="1"/>
  <c r="L19" i="5" l="1"/>
  <c r="I19" i="5"/>
  <c r="K19" i="5" s="1"/>
  <c r="H19" i="5"/>
  <c r="C19" i="5"/>
  <c r="E19" i="5" s="1"/>
  <c r="L18" i="5"/>
  <c r="K18" i="5"/>
  <c r="H18" i="5"/>
  <c r="E18" i="5"/>
  <c r="K17" i="5"/>
  <c r="H17" i="5"/>
  <c r="E17" i="5"/>
  <c r="K16" i="5"/>
  <c r="H16" i="5"/>
  <c r="E16" i="5"/>
  <c r="L15" i="5"/>
  <c r="K15" i="5"/>
  <c r="H15" i="5"/>
  <c r="C15" i="5"/>
  <c r="E15" i="5" s="1"/>
  <c r="L14" i="5"/>
  <c r="K14" i="5"/>
  <c r="H14" i="5"/>
  <c r="C14" i="5"/>
  <c r="E14" i="5" s="1"/>
  <c r="L13" i="5"/>
  <c r="I13" i="5"/>
  <c r="K13" i="5" s="1"/>
  <c r="K11" i="5" s="1"/>
  <c r="H13" i="5"/>
  <c r="C13" i="5"/>
  <c r="C11" i="5" s="1"/>
  <c r="L12" i="5"/>
  <c r="L11" i="5" s="1"/>
  <c r="K12" i="5"/>
  <c r="H12" i="5"/>
  <c r="E12" i="5"/>
  <c r="M11" i="5"/>
  <c r="J11" i="5"/>
  <c r="I11" i="5"/>
  <c r="H11" i="5"/>
  <c r="G11" i="5"/>
  <c r="F11" i="5"/>
  <c r="D11" i="5"/>
  <c r="L10" i="5"/>
  <c r="K10" i="5"/>
  <c r="H10" i="5"/>
  <c r="H8" i="5" s="1"/>
  <c r="E10" i="5"/>
  <c r="L9" i="5"/>
  <c r="K9" i="5"/>
  <c r="K8" i="5" s="1"/>
  <c r="H9" i="5"/>
  <c r="E9" i="5"/>
  <c r="E8" i="5" s="1"/>
  <c r="M8" i="5"/>
  <c r="L8" i="5"/>
  <c r="J8" i="5"/>
  <c r="I8" i="5"/>
  <c r="G8" i="5"/>
  <c r="F8" i="5"/>
  <c r="D8" i="5"/>
  <c r="C8" i="5"/>
  <c r="L7" i="5"/>
  <c r="K7" i="5"/>
  <c r="H7" i="5"/>
  <c r="H5" i="5" s="1"/>
  <c r="E7" i="5"/>
  <c r="L6" i="5"/>
  <c r="L5" i="5" s="1"/>
  <c r="K6" i="5"/>
  <c r="K5" i="5" s="1"/>
  <c r="H6" i="5"/>
  <c r="E6" i="5"/>
  <c r="E5" i="5" s="1"/>
  <c r="M5" i="5"/>
  <c r="J5" i="5"/>
  <c r="I5" i="5"/>
  <c r="G5" i="5"/>
  <c r="F5" i="5"/>
  <c r="D5" i="5"/>
  <c r="C5" i="5"/>
  <c r="E13" i="5" l="1"/>
  <c r="E11" i="5" s="1"/>
  <c r="J20" i="5" l="1"/>
  <c r="F20" i="5"/>
  <c r="K20" i="5"/>
  <c r="M20" i="5"/>
  <c r="I20" i="5"/>
  <c r="G20" i="5"/>
  <c r="D20" i="5"/>
  <c r="C20" i="5"/>
  <c r="E20" i="5" l="1"/>
  <c r="L20" i="5"/>
  <c r="H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<sst xmlns="http://schemas.openxmlformats.org/spreadsheetml/2006/main" count="47" uniqueCount="31">
  <si>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</si>
  <si>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</si>
  <si>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</si>
  <si>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</si>
  <si>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</si>
  <si>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</si>
  <si>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</si>
  <si>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</si>
  <si>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</si>
  <si>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</si>
  <si>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</si>
  <si>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</si>
  <si>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</si>
  <si>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</si>
  <si>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</si>
  <si>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</si>
  <si>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</si>
  <si>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</si>
  <si>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</si>
  <si>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</si>
  <si>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</si>
  <si>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</si>
  <si>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</si>
  <si>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</si>
  <si>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31.07.2021</t>
  </si>
  <si>
    <t>Funds received from the EC based on submitted applications for payment up to 31.07.2021</t>
  </si>
  <si>
    <t>Total funds received from the EC up to 31.07.2021</t>
  </si>
  <si>
    <t>Paid up to 31.07.2021</t>
  </si>
  <si>
    <t>Total paid up to 31.07.2021</t>
  </si>
  <si>
    <t>Total public expenditure declared to the EC with Payment claims
 as per 31.07.2021</t>
  </si>
  <si>
    <t>Total public expenditure certified to the EC with Annual Accounts 
as per 31.07.2021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</si>
</sst>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72" fontId="9" fillId="2" borderId="1" xfId="1" applyNumberFormat="1" applyFont="1" applyFill="1" applyBorder="1" applyAlignment="1">
      <alignment horizontal="right" vertical="center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7" sqref="N17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6" customWidth="1"/>
    <col min="7" max="7" width="19.42578125" style="66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6" customWidth="1"/>
    <col min="27" max="27" width="28.42578125" style="56" customWidth="1"/>
    <col min="28" max="28" width="13.5703125" style="56" customWidth="1"/>
    <col min="29" max="29" width="24.28515625" style="56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0"/>
      <c r="AA1" s="50"/>
      <c r="AB1" s="50"/>
      <c r="AC1" s="50"/>
    </row>
    <row r="2" spans="1:29" s="10" customFormat="1" ht="12.75" customHeight="1" x14ac:dyDescent="0.25">
      <c r="A2" s="82" t="s">
        <v>0</v>
      </c>
      <c r="B2" s="83" t="s">
        <v>1</v>
      </c>
      <c r="C2" s="85" t="s">
        <v>2</v>
      </c>
      <c r="D2" s="85" t="s">
        <v>3</v>
      </c>
      <c r="E2" s="85" t="s">
        <v>4</v>
      </c>
      <c r="F2" s="78" t="s">
        <v>24</v>
      </c>
      <c r="G2" s="78" t="s">
        <v>25</v>
      </c>
      <c r="H2" s="78" t="s">
        <v>26</v>
      </c>
      <c r="I2" s="87" t="s">
        <v>27</v>
      </c>
      <c r="J2" s="88"/>
      <c r="K2" s="78" t="s">
        <v>28</v>
      </c>
      <c r="L2" s="76" t="s">
        <v>29</v>
      </c>
      <c r="M2" s="76" t="s">
        <v>30</v>
      </c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51"/>
      <c r="AA2" s="51"/>
      <c r="AB2" s="51"/>
      <c r="AC2" s="51"/>
    </row>
    <row r="3" spans="1:29" s="10" customFormat="1" ht="75" customHeight="1" x14ac:dyDescent="0.25">
      <c r="A3" s="82"/>
      <c r="B3" s="84"/>
      <c r="C3" s="86"/>
      <c r="D3" s="86"/>
      <c r="E3" s="86"/>
      <c r="F3" s="89"/>
      <c r="G3" s="89"/>
      <c r="H3" s="89"/>
      <c r="I3" s="35" t="s">
        <v>5</v>
      </c>
      <c r="J3" s="36" t="s">
        <v>6</v>
      </c>
      <c r="K3" s="79"/>
      <c r="L3" s="77"/>
      <c r="M3" s="77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51"/>
      <c r="AA3" s="51"/>
      <c r="AB3" s="51"/>
      <c r="AC3" s="51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3">
        <v>11</v>
      </c>
      <c r="L4" s="73">
        <v>12</v>
      </c>
      <c r="M4" s="20">
        <v>13</v>
      </c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51"/>
      <c r="AA4" s="51"/>
      <c r="AB4" s="51"/>
      <c r="AC4" s="51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665455173.69999981</v>
      </c>
      <c r="H5" s="21">
        <f t="shared" si="0"/>
        <v>826116072.24999988</v>
      </c>
      <c r="I5" s="38">
        <f>+I6+I7</f>
        <v>858714626.6853888</v>
      </c>
      <c r="J5" s="38">
        <f>+J6+J7</f>
        <v>151537875.29742154</v>
      </c>
      <c r="K5" s="21">
        <f>K6+K7</f>
        <v>1010252501.9828104</v>
      </c>
      <c r="L5" s="38">
        <f>L6+L7</f>
        <v>884391068.00257301</v>
      </c>
      <c r="M5" s="21">
        <f t="shared" si="0"/>
        <v>687247016.93954396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52"/>
      <c r="AA5" s="52">
        <f>+AA6+AA7</f>
        <v>1975882150.9530399</v>
      </c>
      <c r="AB5" s="53">
        <v>1461442349.48</v>
      </c>
      <c r="AC5" s="54">
        <f>+AA5-AB5</f>
        <v>514439801.47303987</v>
      </c>
    </row>
    <row r="6" spans="1:29" ht="29.25" customHeight="1" outlineLevel="1" x14ac:dyDescent="0.25">
      <c r="A6" s="31" t="s">
        <v>9</v>
      </c>
      <c r="B6" s="32" t="s">
        <v>8</v>
      </c>
      <c r="C6" s="40">
        <v>438611756</v>
      </c>
      <c r="D6" s="40">
        <v>77402076</v>
      </c>
      <c r="E6" s="37">
        <f>+C6+D6</f>
        <v>516013832</v>
      </c>
      <c r="F6" s="72">
        <v>55844296.543750003</v>
      </c>
      <c r="G6" s="37">
        <v>323012341.95999998</v>
      </c>
      <c r="H6" s="37">
        <f>F6+G6</f>
        <v>378856638.50374997</v>
      </c>
      <c r="I6" s="90">
        <v>373025639.05800235</v>
      </c>
      <c r="J6" s="91">
        <v>65828053.951412179</v>
      </c>
      <c r="K6" s="37">
        <f>I6+J6</f>
        <v>438853693.00941455</v>
      </c>
      <c r="L6" s="37">
        <f>421731052.644567+7001338.12</f>
        <v>428732390.76456702</v>
      </c>
      <c r="M6" s="37">
        <v>358847845.75886703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52">
        <f>+K6*1.9558</f>
        <v>858310052.78781295</v>
      </c>
      <c r="AA6" s="55">
        <f>+K6*1.95583</f>
        <v>858323218.3986032</v>
      </c>
    </row>
    <row r="7" spans="1:29" ht="29.25" customHeight="1" outlineLevel="1" x14ac:dyDescent="0.25">
      <c r="A7" s="31" t="s">
        <v>10</v>
      </c>
      <c r="B7" s="32" t="s">
        <v>8</v>
      </c>
      <c r="C7" s="40">
        <v>1082143334</v>
      </c>
      <c r="D7" s="40">
        <v>190966473</v>
      </c>
      <c r="E7" s="37">
        <f>+C7+D7</f>
        <v>1273109807</v>
      </c>
      <c r="F7" s="72">
        <v>104816602.00624999</v>
      </c>
      <c r="G7" s="37">
        <v>342442831.73999989</v>
      </c>
      <c r="H7" s="37">
        <f>F7+G7</f>
        <v>447259433.74624991</v>
      </c>
      <c r="I7" s="90">
        <v>485688987.62738645</v>
      </c>
      <c r="J7" s="91">
        <v>85709821.346009374</v>
      </c>
      <c r="K7" s="37">
        <f>I7+J7</f>
        <v>571398808.97339582</v>
      </c>
      <c r="L7" s="37">
        <f>440140577.788006+15518099.45</f>
        <v>455658677.238006</v>
      </c>
      <c r="M7" s="37">
        <v>328399171.180677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52">
        <f t="shared" ref="Z7:Z19" si="1">+K7*1.9558</f>
        <v>1117541790.5901675</v>
      </c>
      <c r="AA7" s="55">
        <f t="shared" ref="AA7:AA19" si="2">+K7*1.95583</f>
        <v>1117558932.5544367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452005201.90999997</v>
      </c>
      <c r="H8" s="21">
        <f t="shared" si="3"/>
        <v>589214367.53125</v>
      </c>
      <c r="I8" s="38">
        <f>+I9+I10</f>
        <v>638219776.66535056</v>
      </c>
      <c r="J8" s="38">
        <f>+J9+J10</f>
        <v>112627019.41153245</v>
      </c>
      <c r="K8" s="21">
        <f t="shared" si="3"/>
        <v>750846796.07688308</v>
      </c>
      <c r="L8" s="38">
        <f>L9+L10</f>
        <v>624178409.94451296</v>
      </c>
      <c r="M8" s="21">
        <f>M9+M10</f>
        <v>455514238.831523</v>
      </c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52">
        <f t="shared" si="1"/>
        <v>1468506163.7671678</v>
      </c>
      <c r="AA8" s="52">
        <f t="shared" si="2"/>
        <v>1468528689.1710503</v>
      </c>
      <c r="AB8" s="53">
        <v>942880842.37</v>
      </c>
      <c r="AC8" s="54">
        <f>+AA8-AB8</f>
        <v>525647846.80105031</v>
      </c>
    </row>
    <row r="9" spans="1:29" ht="29.25" customHeight="1" outlineLevel="1" x14ac:dyDescent="0.25">
      <c r="A9" s="31" t="s">
        <v>9</v>
      </c>
      <c r="B9" s="32" t="s">
        <v>8</v>
      </c>
      <c r="C9" s="40">
        <v>349712078</v>
      </c>
      <c r="D9" s="40">
        <v>61713898</v>
      </c>
      <c r="E9" s="37">
        <f>+C9+D9</f>
        <v>411425976</v>
      </c>
      <c r="F9" s="72">
        <v>32248568.208749998</v>
      </c>
      <c r="G9" s="39">
        <v>98905966.820000008</v>
      </c>
      <c r="H9" s="37">
        <f>F9+G9</f>
        <v>131154535.02875</v>
      </c>
      <c r="I9" s="90">
        <v>146109406.76405776</v>
      </c>
      <c r="J9" s="91">
        <v>25784012.958363131</v>
      </c>
      <c r="K9" s="37">
        <f>I9+J9</f>
        <v>171893419.72242087</v>
      </c>
      <c r="L9" s="37">
        <f>126477816.285317+4188622.05+10668028.19</f>
        <v>141334466.52531701</v>
      </c>
      <c r="M9" s="37">
        <v>91923548.433119997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2">
        <f t="shared" si="1"/>
        <v>336189150.29311073</v>
      </c>
      <c r="AA9" s="55">
        <f t="shared" si="2"/>
        <v>336194307.09570241</v>
      </c>
      <c r="AB9" s="55"/>
    </row>
    <row r="10" spans="1:29" ht="29.25" customHeight="1" outlineLevel="1" x14ac:dyDescent="0.25">
      <c r="A10" s="31" t="s">
        <v>10</v>
      </c>
      <c r="B10" s="32" t="s">
        <v>8</v>
      </c>
      <c r="C10" s="40">
        <v>1124754082</v>
      </c>
      <c r="D10" s="40">
        <v>198486016</v>
      </c>
      <c r="E10" s="37">
        <f>+C10+D10</f>
        <v>1323240098</v>
      </c>
      <c r="F10" s="72">
        <v>104960597.41249999</v>
      </c>
      <c r="G10" s="39">
        <v>353099235.08999997</v>
      </c>
      <c r="H10" s="37">
        <f>F10+G10</f>
        <v>458059832.50249994</v>
      </c>
      <c r="I10" s="90">
        <v>492110369.9012928</v>
      </c>
      <c r="J10" s="91">
        <v>86843006.453169316</v>
      </c>
      <c r="K10" s="37">
        <f>I10+J10</f>
        <v>578953376.35446215</v>
      </c>
      <c r="L10" s="37">
        <f>443153692.579196+13946484.52+25743766.32</f>
        <v>482843943.41919595</v>
      </c>
      <c r="M10" s="37">
        <v>363590690.39840299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52">
        <f t="shared" si="1"/>
        <v>1132317013.474057</v>
      </c>
      <c r="AA10" s="55">
        <f t="shared" si="2"/>
        <v>1132334382.0753477</v>
      </c>
      <c r="AB10" s="55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209445979.57000002</v>
      </c>
      <c r="H11" s="21">
        <f t="shared" si="4"/>
        <v>267203162.7775</v>
      </c>
      <c r="I11" s="38">
        <f>+I12+I13</f>
        <v>359996893.56642497</v>
      </c>
      <c r="J11" s="38">
        <f>+J12+J13</f>
        <v>58716020.631630696</v>
      </c>
      <c r="K11" s="21">
        <f t="shared" si="4"/>
        <v>418712914.19805562</v>
      </c>
      <c r="L11" s="38">
        <f>L12+L13</f>
        <v>277299375.80763978</v>
      </c>
      <c r="M11" s="21">
        <f t="shared" si="4"/>
        <v>187692766.39743701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52">
        <f t="shared" si="1"/>
        <v>818918717.58855724</v>
      </c>
      <c r="AA11" s="52">
        <f t="shared" si="2"/>
        <v>818931278.97598314</v>
      </c>
      <c r="AB11" s="55">
        <v>508734585.13999999</v>
      </c>
      <c r="AC11" s="54">
        <f>+AA11-AB11</f>
        <v>310196693.83598316</v>
      </c>
    </row>
    <row r="12" spans="1:29" s="14" customFormat="1" ht="29.25" customHeight="1" x14ac:dyDescent="0.25">
      <c r="A12" s="31" t="s">
        <v>13</v>
      </c>
      <c r="B12" s="32" t="s">
        <v>8</v>
      </c>
      <c r="C12" s="40">
        <v>186989211</v>
      </c>
      <c r="D12" s="40">
        <v>32998097</v>
      </c>
      <c r="E12" s="37">
        <f>+C12+D12</f>
        <v>219987308</v>
      </c>
      <c r="F12" s="37">
        <v>18341763.887499999</v>
      </c>
      <c r="G12" s="39">
        <v>47403450.469999991</v>
      </c>
      <c r="H12" s="37">
        <f t="shared" ref="H12:H19" si="5">F12+G12</f>
        <v>65745214.357499987</v>
      </c>
      <c r="I12" s="90">
        <v>91856201.566424951</v>
      </c>
      <c r="J12" s="92">
        <v>16209917.923486754</v>
      </c>
      <c r="K12" s="37">
        <f t="shared" ref="K12:K18" si="6">I12+J12</f>
        <v>108066119.48991171</v>
      </c>
      <c r="L12" s="71">
        <f>60777913.7080448+3861150.96</f>
        <v>64639064.668044798</v>
      </c>
      <c r="M12" s="71">
        <v>33015810.350000001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52">
        <f t="shared" si="1"/>
        <v>211355716.49836931</v>
      </c>
      <c r="AA12" s="55">
        <f t="shared" si="2"/>
        <v>211358958.48195401</v>
      </c>
      <c r="AB12" s="55"/>
      <c r="AC12" s="57"/>
    </row>
    <row r="13" spans="1:29" s="12" customFormat="1" ht="29.25" customHeight="1" x14ac:dyDescent="0.25">
      <c r="A13" s="31" t="s">
        <v>14</v>
      </c>
      <c r="B13" s="32" t="s">
        <v>8</v>
      </c>
      <c r="C13" s="40">
        <f>352102522+56018444</f>
        <v>408120966</v>
      </c>
      <c r="D13" s="40">
        <v>62135742</v>
      </c>
      <c r="E13" s="37">
        <f t="shared" ref="E13:E19" si="7">+C13+D13</f>
        <v>470256708</v>
      </c>
      <c r="F13" s="37">
        <v>39415419.32</v>
      </c>
      <c r="G13" s="39">
        <v>162042529.10000002</v>
      </c>
      <c r="H13" s="37">
        <f t="shared" si="5"/>
        <v>201457948.42000002</v>
      </c>
      <c r="I13" s="90">
        <f>240867915+27272777</f>
        <v>268140692</v>
      </c>
      <c r="J13" s="91">
        <v>42506102.708143942</v>
      </c>
      <c r="K13" s="37">
        <f>I13+J13</f>
        <v>310646794.70814395</v>
      </c>
      <c r="L13" s="37">
        <f>210957677.749595+1702633.39</f>
        <v>212660311.13959497</v>
      </c>
      <c r="M13" s="37">
        <v>154676956.04743701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52">
        <f t="shared" si="1"/>
        <v>607563001.09018791</v>
      </c>
      <c r="AA13" s="55">
        <f t="shared" si="2"/>
        <v>607572320.49402916</v>
      </c>
      <c r="AB13" s="55"/>
      <c r="AC13" s="58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7">
        <v>133160439.62625001</v>
      </c>
      <c r="G14" s="38">
        <v>581544586.80000007</v>
      </c>
      <c r="H14" s="38">
        <f t="shared" si="5"/>
        <v>714705026.4262501</v>
      </c>
      <c r="I14" s="21">
        <v>863549960.50647271</v>
      </c>
      <c r="J14" s="41">
        <v>152391169.50114223</v>
      </c>
      <c r="K14" s="38">
        <f t="shared" si="6"/>
        <v>1015941130.007615</v>
      </c>
      <c r="L14" s="38">
        <f>744344641.875755+11089158.55+20662287.68</f>
        <v>776096088.10575485</v>
      </c>
      <c r="M14" s="38">
        <v>579576538.01387703</v>
      </c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2">
        <f t="shared" si="1"/>
        <v>1986977662.0688934</v>
      </c>
      <c r="AA14" s="52">
        <f t="shared" si="2"/>
        <v>1987008140.3027935</v>
      </c>
      <c r="AB14" s="55">
        <v>1591964903.49</v>
      </c>
      <c r="AC14" s="54">
        <f>+AA14-AB14</f>
        <v>395043236.81279349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607929175.93999994</v>
      </c>
      <c r="H15" s="38">
        <f t="shared" si="5"/>
        <v>747528160.62999988</v>
      </c>
      <c r="I15" s="93">
        <v>845108278.02115822</v>
      </c>
      <c r="J15" s="93">
        <v>130681939.78290051</v>
      </c>
      <c r="K15" s="38">
        <f t="shared" si="6"/>
        <v>975790217.80405879</v>
      </c>
      <c r="L15" s="38">
        <f>783779659.723042+31610803.18+1351402.55</f>
        <v>816741865.45304191</v>
      </c>
      <c r="M15" s="38">
        <v>608809821.910375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2">
        <f t="shared" si="1"/>
        <v>1908450507.9811783</v>
      </c>
      <c r="AA15" s="52">
        <f t="shared" si="2"/>
        <v>1908479781.6877122</v>
      </c>
      <c r="AB15" s="55">
        <v>1226822694.46</v>
      </c>
      <c r="AC15" s="54">
        <f>+AA15-AB15</f>
        <v>681657087.22771215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1238064222</v>
      </c>
      <c r="D16" s="38">
        <v>218481923</v>
      </c>
      <c r="E16" s="38">
        <f t="shared" si="7"/>
        <v>1456546145</v>
      </c>
      <c r="F16" s="38">
        <v>121804351.39625001</v>
      </c>
      <c r="G16" s="38">
        <v>600479506.83999991</v>
      </c>
      <c r="H16" s="38">
        <f>F16+G16</f>
        <v>722283858.23624992</v>
      </c>
      <c r="I16" s="21">
        <v>848172061.54005206</v>
      </c>
      <c r="J16" s="41">
        <v>149677422.62471506</v>
      </c>
      <c r="K16" s="38">
        <f t="shared" si="6"/>
        <v>997849484.16476715</v>
      </c>
      <c r="L16" s="38">
        <f>772812146.13+33558364.21</f>
        <v>806370510.34000003</v>
      </c>
      <c r="M16" s="38">
        <v>628297208.56148601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2">
        <f t="shared" si="1"/>
        <v>1951594021.1294515</v>
      </c>
      <c r="AA16" s="52">
        <f t="shared" si="2"/>
        <v>1951623956.6139765</v>
      </c>
      <c r="AB16" s="55">
        <v>1216935553</v>
      </c>
      <c r="AC16" s="54">
        <f>+AA16-AB16</f>
        <v>734688403.61397648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7"/>
        <v>102000000</v>
      </c>
      <c r="F17" s="38">
        <v>6502500</v>
      </c>
      <c r="G17" s="38">
        <v>95497500</v>
      </c>
      <c r="H17" s="38">
        <f t="shared" si="5"/>
        <v>102000000</v>
      </c>
      <c r="I17" s="21">
        <v>102000000</v>
      </c>
      <c r="J17" s="41">
        <v>0</v>
      </c>
      <c r="K17" s="38">
        <f t="shared" si="6"/>
        <v>102000000</v>
      </c>
      <c r="L17" s="38">
        <v>102001564.56999999</v>
      </c>
      <c r="M17" s="38">
        <v>102001564.57460579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52">
        <f t="shared" si="1"/>
        <v>199491600</v>
      </c>
      <c r="AA17" s="52">
        <f t="shared" si="2"/>
        <v>199494660</v>
      </c>
      <c r="AB17" s="55"/>
      <c r="AC17" s="57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7"/>
        <v>280469251</v>
      </c>
      <c r="F18" s="38">
        <v>25794295.384999998</v>
      </c>
      <c r="G18" s="38">
        <v>95814537.100000009</v>
      </c>
      <c r="H18" s="38">
        <f t="shared" si="5"/>
        <v>121608832.48500001</v>
      </c>
      <c r="I18" s="21">
        <v>124345635.58134443</v>
      </c>
      <c r="J18" s="41">
        <v>21943347.455531366</v>
      </c>
      <c r="K18" s="38">
        <f t="shared" si="6"/>
        <v>146288983.03687578</v>
      </c>
      <c r="L18" s="38">
        <f>124714994.238741+4166779.22</f>
        <v>128881773.45874099</v>
      </c>
      <c r="M18" s="38">
        <v>96897976.364907503</v>
      </c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2">
        <f t="shared" si="1"/>
        <v>286111993.02352166</v>
      </c>
      <c r="AA18" s="52">
        <f t="shared" si="2"/>
        <v>286116381.69301277</v>
      </c>
      <c r="AB18" s="55">
        <v>184210896</v>
      </c>
      <c r="AC18" s="54">
        <f>+AA18-AB18</f>
        <v>101905485.69301277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7"/>
        <v>143252459</v>
      </c>
      <c r="F19" s="38">
        <v>13723121.170000002</v>
      </c>
      <c r="G19" s="38">
        <v>92520274.129999965</v>
      </c>
      <c r="H19" s="38">
        <f t="shared" si="5"/>
        <v>106243395.29999997</v>
      </c>
      <c r="I19" s="21">
        <f>101666034.114708+6131964</f>
        <v>107797998.11470801</v>
      </c>
      <c r="J19" s="41">
        <v>17941064.843772072</v>
      </c>
      <c r="K19" s="38">
        <f>I19+J19</f>
        <v>125739062.95848008</v>
      </c>
      <c r="L19" s="38">
        <f>113009358.617731+1210349.02</f>
        <v>114219707.637731</v>
      </c>
      <c r="M19" s="38">
        <v>102145422.4782923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52">
        <f t="shared" si="1"/>
        <v>245920459.33419532</v>
      </c>
      <c r="AA19" s="52">
        <f t="shared" si="2"/>
        <v>245924231.50608408</v>
      </c>
      <c r="AB19" s="55">
        <v>192103600.88</v>
      </c>
      <c r="AC19" s="59">
        <f>+AA19-AB19</f>
        <v>53820630.626084089</v>
      </c>
    </row>
    <row r="20" spans="1:29" s="12" customFormat="1" ht="29.25" customHeight="1" x14ac:dyDescent="0.25">
      <c r="A20" s="80" t="s">
        <v>20</v>
      </c>
      <c r="B20" s="81"/>
      <c r="C20" s="21">
        <f>+C5+C8+C11+C14+C15+C16+C17+C18+C19</f>
        <v>7841888139</v>
      </c>
      <c r="D20" s="21">
        <f>+D5+D8+D11+D14+D15+D16+D17+D18+D19</f>
        <v>1299138289</v>
      </c>
      <c r="E20" s="21">
        <f t="shared" ref="E20" si="8">+C20+D20</f>
        <v>9141026428</v>
      </c>
      <c r="F20" s="21">
        <f t="shared" ref="F20:J20" si="9">+F5+F8+F11+F14+F15+F16+F17+F18+F19</f>
        <v>796210939.64624989</v>
      </c>
      <c r="G20" s="21">
        <f t="shared" si="9"/>
        <v>3400691935.9899993</v>
      </c>
      <c r="H20" s="21">
        <f>+H5+H8+H11+H14+H15+H16+H17+H18+H19</f>
        <v>4196902875.63625</v>
      </c>
      <c r="I20" s="38">
        <f t="shared" si="9"/>
        <v>4747905230.6808996</v>
      </c>
      <c r="J20" s="38">
        <f t="shared" si="9"/>
        <v>795515859.54864585</v>
      </c>
      <c r="K20" s="38">
        <f>+K5+K8+K11+K14+K15+K16+K17+K18+K19</f>
        <v>5543421090.2295456</v>
      </c>
      <c r="L20" s="21">
        <f>+L5+L8+L11+L14+L15+L16+L17+L18+L19</f>
        <v>4530180363.319994</v>
      </c>
      <c r="M20" s="21">
        <f>+M5+M8+M11+M14+M15+M16+M17+M18+M19</f>
        <v>3448182554.0720482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60"/>
      <c r="AA20" s="61"/>
      <c r="AB20" s="56"/>
      <c r="AC20" s="53"/>
    </row>
    <row r="21" spans="1:29" s="12" customFormat="1" ht="29.25" customHeight="1" x14ac:dyDescent="0.2">
      <c r="A21" s="74" t="s">
        <v>23</v>
      </c>
      <c r="B21" s="75"/>
      <c r="C21" s="75"/>
      <c r="D21" s="75"/>
      <c r="E21" s="75"/>
      <c r="F21" s="75"/>
      <c r="G21" s="75"/>
      <c r="H21" s="22" t="s">
        <v>21</v>
      </c>
      <c r="I21" s="22"/>
      <c r="J21" s="22"/>
      <c r="K21" s="22"/>
      <c r="L21" s="22"/>
      <c r="M21" s="2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60"/>
      <c r="AA21" s="62"/>
      <c r="AB21" s="53"/>
      <c r="AC21" s="53"/>
    </row>
    <row r="22" spans="1:29" s="12" customFormat="1" ht="29.25" customHeight="1" x14ac:dyDescent="0.2">
      <c r="A22" s="68"/>
      <c r="B22" s="68"/>
      <c r="C22" s="69"/>
      <c r="D22" s="69"/>
      <c r="E22" s="69"/>
      <c r="F22" s="70"/>
      <c r="G22" s="70"/>
      <c r="H22" s="69"/>
      <c r="I22" s="69"/>
      <c r="J22" s="69"/>
      <c r="K22" s="69"/>
      <c r="L22" s="69"/>
      <c r="M22" s="6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0"/>
      <c r="AA22" s="63"/>
      <c r="AB22" s="53"/>
      <c r="AC22" s="53"/>
    </row>
    <row r="23" spans="1:29" s="12" customFormat="1" ht="29.25" customHeight="1" x14ac:dyDescent="0.2">
      <c r="A23" s="1"/>
      <c r="B23" s="1"/>
      <c r="C23" s="4"/>
      <c r="D23" s="4"/>
      <c r="E23" s="4"/>
      <c r="F23" s="65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3"/>
      <c r="AA23" s="62"/>
      <c r="AB23" s="53"/>
      <c r="AC23" s="53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3"/>
      <c r="AA24" s="62"/>
      <c r="AB24" s="53"/>
      <c r="AC24" s="53"/>
    </row>
    <row r="25" spans="1:29" s="12" customFormat="1" ht="29.25" customHeight="1" x14ac:dyDescent="0.2">
      <c r="A25" s="1"/>
      <c r="B25" s="1"/>
      <c r="C25" s="4"/>
      <c r="D25" s="4"/>
      <c r="E25" s="4"/>
      <c r="F25" s="65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3"/>
      <c r="AA25" s="62"/>
      <c r="AB25" s="53"/>
      <c r="AC25" s="53"/>
    </row>
    <row r="26" spans="1:29" s="12" customFormat="1" ht="29.25" customHeight="1" x14ac:dyDescent="0.2">
      <c r="A26" s="1"/>
      <c r="B26" s="1"/>
      <c r="C26" s="4"/>
      <c r="D26" s="4"/>
      <c r="E26" s="4"/>
      <c r="F26" s="65"/>
      <c r="G26" s="65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3"/>
      <c r="AA26" s="62"/>
      <c r="AB26" s="53"/>
      <c r="AC26" s="53"/>
    </row>
    <row r="27" spans="1:29" s="12" customFormat="1" ht="29.25" customHeight="1" x14ac:dyDescent="0.2">
      <c r="A27" s="1"/>
      <c r="B27" s="1"/>
      <c r="C27" s="4"/>
      <c r="D27" s="4"/>
      <c r="E27" s="4"/>
      <c r="F27" s="65"/>
      <c r="G27" s="65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3"/>
      <c r="AA27" s="64"/>
      <c r="AB27" s="53"/>
      <c r="AC27" s="53"/>
    </row>
    <row r="28" spans="1:29" s="12" customFormat="1" ht="29.25" customHeight="1" x14ac:dyDescent="0.25">
      <c r="A28" s="1"/>
      <c r="B28" s="1"/>
      <c r="C28" s="5"/>
      <c r="D28" s="5"/>
      <c r="E28" s="5"/>
      <c r="F28" s="66"/>
      <c r="G28" s="66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3"/>
      <c r="AA28" s="53"/>
      <c r="AB28" s="53"/>
      <c r="AC28" s="53"/>
    </row>
    <row r="29" spans="1:29" s="12" customFormat="1" ht="29.25" customHeight="1" x14ac:dyDescent="0.25">
      <c r="A29" s="1"/>
      <c r="B29" s="1"/>
      <c r="C29" s="5"/>
      <c r="D29" s="5"/>
      <c r="E29" s="5"/>
      <c r="F29" s="66"/>
      <c r="G29" s="66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3"/>
      <c r="AA29" s="53"/>
      <c r="AB29" s="53"/>
      <c r="AC29" s="53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2021-09-02T10:32:44Z</dcterms:modified>
</cp:coreProperties>
</file>