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1.44\mf\НАЦИОНАЛЕН ФОНД\СО\public\SPARVKI\SCF spravki\INTERNET\2014-2020\2021\03.2021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L18" i="5" l="1"/>
  <c r="L16" i="5"/>
  <c r="L15" i="5"/>
  <c r="L10" i="5"/>
  <c r="L9" i="5"/>
  <c r="L7" i="5"/>
  <c r="L6" i="5"/>
  <c r="K6" i="5" l="1"/>
  <c r="H6" i="5"/>
  <c r="I19" i="5" l="1"/>
  <c r="K19" i="5"/>
  <c r="L13" i="5" l="1"/>
  <c r="L14" i="5"/>
  <c r="L12" i="5"/>
  <c r="L19" i="5" l="1"/>
  <c r="C23" i="5" l="1"/>
  <c r="J11" i="5" l="1"/>
  <c r="I11" i="5"/>
  <c r="J8" i="5"/>
  <c r="I8" i="5"/>
  <c r="H15" i="5" l="1"/>
  <c r="H16" i="5"/>
  <c r="E7" i="5" l="1"/>
  <c r="L11" i="5" l="1"/>
  <c r="L8" i="5"/>
  <c r="L5" i="5"/>
  <c r="L20" i="5" l="1"/>
  <c r="M8" i="5" l="1"/>
  <c r="K15" i="5" l="1"/>
  <c r="K16" i="5"/>
  <c r="K17" i="5"/>
  <c r="K18" i="5"/>
  <c r="H9" i="5" l="1"/>
  <c r="H19" i="5" l="1"/>
  <c r="E19" i="5"/>
  <c r="H18" i="5"/>
  <c r="E18" i="5"/>
  <c r="H17" i="5"/>
  <c r="E17" i="5"/>
  <c r="E16" i="5"/>
  <c r="E15" i="5"/>
  <c r="H14" i="5"/>
  <c r="M11" i="5"/>
  <c r="H13" i="5"/>
  <c r="E13" i="5"/>
  <c r="H12" i="5"/>
  <c r="E12" i="5"/>
  <c r="F11" i="5"/>
  <c r="D11" i="5"/>
  <c r="C11" i="5"/>
  <c r="H10" i="5"/>
  <c r="H8" i="5" s="1"/>
  <c r="E10" i="5"/>
  <c r="E9" i="5"/>
  <c r="G8" i="5"/>
  <c r="F8" i="5"/>
  <c r="D8" i="5"/>
  <c r="C8" i="5"/>
  <c r="H7" i="5"/>
  <c r="E6" i="5"/>
  <c r="E5" i="5" s="1"/>
  <c r="M5" i="5"/>
  <c r="G5" i="5"/>
  <c r="F5" i="5"/>
  <c r="D5" i="5"/>
  <c r="C5" i="5"/>
  <c r="M20" i="5" l="1"/>
  <c r="H11" i="5"/>
  <c r="D20" i="5"/>
  <c r="E8" i="5"/>
  <c r="E11" i="5"/>
  <c r="C20" i="5"/>
  <c r="F20" i="5"/>
  <c r="H5" i="5"/>
  <c r="H20" i="5" s="1"/>
  <c r="G11" i="5"/>
  <c r="G20" i="5" s="1"/>
  <c r="E20" i="5" l="1"/>
  <c r="K10" i="5" l="1"/>
  <c r="K9" i="5"/>
  <c r="K8" i="5" l="1"/>
  <c r="K13" i="5"/>
  <c r="K12" i="5"/>
  <c r="K11" i="5" s="1"/>
  <c r="K14" i="5"/>
  <c r="J5" i="5" l="1"/>
  <c r="J20" i="5" s="1"/>
  <c r="K7" i="5"/>
  <c r="K5" i="5" s="1"/>
  <c r="K20" i="5" s="1"/>
  <c r="I5" i="5"/>
  <c r="I20" i="5" s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<sst xmlns="http://schemas.openxmlformats.org/spreadsheetml/2006/main" count="46" uniqueCount="29">
  <si>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</si>
  <si>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</si>
  <si>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</si>
  <si>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</si>
  <si>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</si>
  <si>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</si>
  <si>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</si>
  <si>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</si>
  <si>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</si>
  <si>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</si>
  <si>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</si>
  <si>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</si>
  <si>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</si>
  <si>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</si>
  <si>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</si>
  <si>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</si>
  <si>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</si>
  <si>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</si>
  <si>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</si>
  <si>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</si>
  <si>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</si>
  <si>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</si>
  <si>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Платено към 31.03.2021</t>
  </si>
  <si>
    <t>Общо платено към 31.03.2021</t>
  </si>
  <si>
    <t>Обща сума на получените средства от ЕК като предварително финансиране към 31.03.2021</t>
  </si>
  <si>
    <t>Получени средства от ЕК на основание изпратени заявления за плащане към 31.03.2021</t>
  </si>
  <si>
    <t>Общо получени средства от ЕК към 31.03.2021</t>
  </si>
  <si>
    <t>Обща сума на публичните разходи, декларирани пред ЕК със Заявления за плащане 
към 31.03.2021</t>
  </si>
  <si>
    <t>Обща сума на публичните разходи, сертифицрани пред ЕК с Годишни счетоводни отчети 
към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</si>
</sst>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/>
    </xf>
    <xf numFmtId="167" fontId="9" fillId="2" borderId="1" xfId="1" applyNumberFormat="1" applyFont="1" applyFill="1" applyBorder="1" applyAlignment="1">
      <alignment horizontal="right" vertical="center"/>
    </xf>
    <xf numFmtId="173" fontId="3" fillId="0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72" fontId="5" fillId="2" borderId="1" xfId="1" applyNumberFormat="1" applyFont="1" applyFill="1" applyBorder="1" applyAlignment="1">
      <alignment horizontal="right" vertical="center"/>
    </xf>
    <xf numFmtId="168" fontId="12" fillId="0" borderId="0" xfId="2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90" zoomScaleNormal="90" zoomScaleSheetLayoutView="9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defaultColWidth="9.140625" defaultRowHeight="15" outlineLevelRow="1" x14ac:dyDescent="0.25"/>
  <cols>
    <col min="1" max="1" width="35.42578125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3.5703125" style="2" customWidth="1"/>
    <col min="7" max="7" width="22.7109375" style="2" customWidth="1"/>
    <col min="8" max="8" width="19.42578125" style="2" customWidth="1"/>
    <col min="9" max="9" width="17.42578125" style="35" customWidth="1"/>
    <col min="10" max="10" width="17.140625" style="35" customWidth="1"/>
    <col min="11" max="11" width="18.28515625" style="3" customWidth="1"/>
    <col min="12" max="12" width="21.57031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3"/>
      <c r="D1" s="23"/>
      <c r="E1" s="23"/>
      <c r="F1" s="23"/>
      <c r="G1" s="23"/>
      <c r="H1" s="23"/>
      <c r="I1" s="27"/>
      <c r="J1" s="27"/>
      <c r="L1" s="27"/>
    </row>
    <row r="2" spans="1:20" s="8" customFormat="1" ht="12.75" customHeight="1" x14ac:dyDescent="0.2">
      <c r="A2" s="55" t="s">
        <v>0</v>
      </c>
      <c r="B2" s="55" t="s">
        <v>1</v>
      </c>
      <c r="C2" s="49" t="s">
        <v>17</v>
      </c>
      <c r="D2" s="58" t="s">
        <v>18</v>
      </c>
      <c r="E2" s="49" t="s">
        <v>19</v>
      </c>
      <c r="F2" s="49" t="s">
        <v>24</v>
      </c>
      <c r="G2" s="49" t="s">
        <v>25</v>
      </c>
      <c r="H2" s="49" t="s">
        <v>26</v>
      </c>
      <c r="I2" s="60" t="s">
        <v>22</v>
      </c>
      <c r="J2" s="61"/>
      <c r="K2" s="49" t="s">
        <v>23</v>
      </c>
      <c r="L2" s="51" t="s">
        <v>27</v>
      </c>
      <c r="M2" s="49" t="s">
        <v>28</v>
      </c>
    </row>
    <row r="3" spans="1:20" s="8" customFormat="1" ht="74.25" customHeight="1" x14ac:dyDescent="0.2">
      <c r="A3" s="56"/>
      <c r="B3" s="56"/>
      <c r="C3" s="57"/>
      <c r="D3" s="59"/>
      <c r="E3" s="57"/>
      <c r="F3" s="57"/>
      <c r="G3" s="57"/>
      <c r="H3" s="57"/>
      <c r="I3" s="28" t="s">
        <v>2</v>
      </c>
      <c r="J3" s="28" t="s">
        <v>5</v>
      </c>
      <c r="K3" s="50"/>
      <c r="L3" s="52"/>
      <c r="M3" s="50"/>
    </row>
    <row r="4" spans="1:20" s="8" customFormat="1" ht="18.75" customHeight="1" x14ac:dyDescent="0.2">
      <c r="A4" s="9">
        <v>1</v>
      </c>
      <c r="B4" s="22">
        <v>2</v>
      </c>
      <c r="C4" s="24">
        <v>3</v>
      </c>
      <c r="D4" s="22">
        <v>4</v>
      </c>
      <c r="E4" s="22">
        <v>5</v>
      </c>
      <c r="F4" s="22">
        <v>6</v>
      </c>
      <c r="G4" s="41">
        <v>7</v>
      </c>
      <c r="H4" s="41">
        <v>8</v>
      </c>
      <c r="I4" s="41">
        <v>9</v>
      </c>
      <c r="J4" s="29">
        <v>10</v>
      </c>
      <c r="K4" s="29">
        <v>11</v>
      </c>
      <c r="L4" s="29">
        <v>12</v>
      </c>
      <c r="M4" s="24">
        <v>13</v>
      </c>
    </row>
    <row r="5" spans="1:20" s="13" customFormat="1" ht="39.6" customHeight="1" x14ac:dyDescent="0.2">
      <c r="A5" s="10" t="s">
        <v>6</v>
      </c>
      <c r="B5" s="11" t="s">
        <v>3</v>
      </c>
      <c r="C5" s="37">
        <f>C6+C7</f>
        <v>1520755090</v>
      </c>
      <c r="D5" s="37">
        <f>D6+D7</f>
        <v>268368549</v>
      </c>
      <c r="E5" s="37">
        <f>E6+E7</f>
        <v>1789123639</v>
      </c>
      <c r="F5" s="37">
        <f t="shared" ref="F5:M5" si="0">F6+F7</f>
        <v>157211702.70999998</v>
      </c>
      <c r="G5" s="37">
        <f t="shared" si="0"/>
        <v>631883767.98999989</v>
      </c>
      <c r="H5" s="37">
        <f t="shared" si="0"/>
        <v>789095470.69999993</v>
      </c>
      <c r="I5" s="30">
        <f>+I6+I7</f>
        <v>828607870.38649988</v>
      </c>
      <c r="J5" s="30">
        <f>+J6+J7</f>
        <v>146224918.3035</v>
      </c>
      <c r="K5" s="37">
        <f>K6+K7</f>
        <v>974832788.68999994</v>
      </c>
      <c r="L5" s="30">
        <f>L6+L7</f>
        <v>861871630.43257296</v>
      </c>
      <c r="M5" s="37">
        <f t="shared" si="0"/>
        <v>687247016.93954396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36">
        <v>438611756</v>
      </c>
      <c r="D6" s="36">
        <v>77402076</v>
      </c>
      <c r="E6" s="31">
        <f>+C6+D6</f>
        <v>516013832</v>
      </c>
      <c r="F6" s="31">
        <v>52395101.703749999</v>
      </c>
      <c r="G6" s="31">
        <v>321579535.62</v>
      </c>
      <c r="H6" s="31">
        <f>F6+G6</f>
        <v>373974637.32375002</v>
      </c>
      <c r="I6" s="62">
        <v>365243639.80449998</v>
      </c>
      <c r="J6" s="63">
        <v>64454759.965499997</v>
      </c>
      <c r="K6" s="31">
        <f>I6+J6</f>
        <v>429698399.76999998</v>
      </c>
      <c r="L6" s="31">
        <f>380741819.134567+20128455.57+20860777.94</f>
        <v>421731052.64456701</v>
      </c>
      <c r="M6" s="31">
        <v>358847845.75886703</v>
      </c>
      <c r="N6" s="12"/>
      <c r="O6" s="12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36">
        <v>1082143334</v>
      </c>
      <c r="D7" s="36">
        <v>190966473</v>
      </c>
      <c r="E7" s="31">
        <f>+C7+D7</f>
        <v>1273109807</v>
      </c>
      <c r="F7" s="31">
        <v>104816601.00624999</v>
      </c>
      <c r="G7" s="31">
        <v>310304232.36999989</v>
      </c>
      <c r="H7" s="31">
        <f>F7+G7</f>
        <v>415120833.37624991</v>
      </c>
      <c r="I7" s="62">
        <v>463364230.58199996</v>
      </c>
      <c r="J7" s="63">
        <v>81770158.337999985</v>
      </c>
      <c r="K7" s="31">
        <f>I7+J7</f>
        <v>545134388.91999996</v>
      </c>
      <c r="L7" s="31">
        <f>354609177.428006+27519382.34+58012018.02</f>
        <v>440140577.78800595</v>
      </c>
      <c r="M7" s="31">
        <v>328399171.180677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37">
        <f>C9+C10</f>
        <v>1474466160</v>
      </c>
      <c r="D8" s="37">
        <f t="shared" ref="D8:L8" si="1">D9+D10</f>
        <v>260199914</v>
      </c>
      <c r="E8" s="37">
        <f t="shared" si="1"/>
        <v>1734666074</v>
      </c>
      <c r="F8" s="37">
        <f t="shared" si="1"/>
        <v>133600552.22124998</v>
      </c>
      <c r="G8" s="37">
        <f t="shared" si="1"/>
        <v>439187000.96000004</v>
      </c>
      <c r="H8" s="37">
        <f t="shared" si="1"/>
        <v>572787553.18124998</v>
      </c>
      <c r="I8" s="30">
        <f>+I9+I10</f>
        <v>573617890.70500004</v>
      </c>
      <c r="J8" s="30">
        <f>+J9+J10</f>
        <v>101226686.595</v>
      </c>
      <c r="K8" s="37">
        <f t="shared" si="1"/>
        <v>674844577.29999995</v>
      </c>
      <c r="L8" s="30">
        <f t="shared" si="1"/>
        <v>569631508.86451292</v>
      </c>
      <c r="M8" s="37">
        <f>M9+M10</f>
        <v>455514238.831523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36">
        <v>349712078</v>
      </c>
      <c r="D9" s="36">
        <v>61713898</v>
      </c>
      <c r="E9" s="31">
        <f>+C9+D9</f>
        <v>411425976</v>
      </c>
      <c r="F9" s="38">
        <v>32248567.208749998</v>
      </c>
      <c r="G9" s="43">
        <v>96756826.520000011</v>
      </c>
      <c r="H9" s="31">
        <f>F9+G9</f>
        <v>129005393.72875001</v>
      </c>
      <c r="I9" s="62">
        <v>130549460.05949999</v>
      </c>
      <c r="J9" s="63">
        <v>23038140.010499999</v>
      </c>
      <c r="K9" s="31">
        <f>I9+J9</f>
        <v>153587600.06999999</v>
      </c>
      <c r="L9" s="31">
        <f>125132814.235317-255.89+1345257.94</f>
        <v>126477816.285317</v>
      </c>
      <c r="M9" s="31">
        <v>91923548.433119997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36">
        <v>1124754082</v>
      </c>
      <c r="D10" s="36">
        <v>198486016</v>
      </c>
      <c r="E10" s="31">
        <f>+C10+D10</f>
        <v>1323240098</v>
      </c>
      <c r="F10" s="38">
        <v>101351985.01249999</v>
      </c>
      <c r="G10" s="43">
        <v>342430174.44</v>
      </c>
      <c r="H10" s="31">
        <f>F10+G10</f>
        <v>443782159.45249999</v>
      </c>
      <c r="I10" s="62">
        <v>443068430.6455</v>
      </c>
      <c r="J10" s="63">
        <v>78188546.5845</v>
      </c>
      <c r="K10" s="31">
        <f>I10+J10</f>
        <v>521256977.23000002</v>
      </c>
      <c r="L10" s="31">
        <f>438566552.339196-1140104.79+5727245.03</f>
        <v>443153692.57919598</v>
      </c>
      <c r="M10" s="31">
        <v>363590690.39840299</v>
      </c>
      <c r="N10" s="12"/>
      <c r="O10" s="12"/>
      <c r="P10" s="12"/>
      <c r="Q10" s="12"/>
      <c r="R10" s="16"/>
      <c r="S10" s="17"/>
    </row>
    <row r="11" spans="1:20" s="13" customFormat="1" ht="27.75" customHeight="1" x14ac:dyDescent="0.25">
      <c r="A11" s="10" t="s">
        <v>13</v>
      </c>
      <c r="B11" s="11" t="s">
        <v>3</v>
      </c>
      <c r="C11" s="37">
        <f>C12+C13</f>
        <v>539091733</v>
      </c>
      <c r="D11" s="37">
        <f t="shared" ref="D11:M11" si="2">D12+D13</f>
        <v>95133839</v>
      </c>
      <c r="E11" s="37">
        <f t="shared" si="2"/>
        <v>634225572</v>
      </c>
      <c r="F11" s="37">
        <f t="shared" si="2"/>
        <v>49472930.287500001</v>
      </c>
      <c r="G11" s="37">
        <f t="shared" si="2"/>
        <v>193586112.88000003</v>
      </c>
      <c r="H11" s="37">
        <f t="shared" si="2"/>
        <v>243059043.16750002</v>
      </c>
      <c r="I11" s="30">
        <f>+I12+I13</f>
        <v>310946200.53249997</v>
      </c>
      <c r="J11" s="30">
        <f>+J12+J13</f>
        <v>54872858.917499997</v>
      </c>
      <c r="K11" s="37">
        <f t="shared" si="2"/>
        <v>365819059.44999999</v>
      </c>
      <c r="L11" s="30">
        <f t="shared" si="2"/>
        <v>251575975.29763979</v>
      </c>
      <c r="M11" s="37">
        <f t="shared" si="2"/>
        <v>187692766.39743701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36">
        <v>186989211</v>
      </c>
      <c r="D12" s="36">
        <v>32998097</v>
      </c>
      <c r="E12" s="31">
        <f t="shared" ref="E12:E20" si="3">+C12+D12</f>
        <v>219987308</v>
      </c>
      <c r="F12" s="31">
        <v>17904003.477499999</v>
      </c>
      <c r="G12" s="43">
        <v>41934363.369999997</v>
      </c>
      <c r="H12" s="31">
        <f t="shared" ref="H12:H19" si="4">F12+G12</f>
        <v>59838366.847499996</v>
      </c>
      <c r="I12" s="62">
        <v>82940633.659499988</v>
      </c>
      <c r="J12" s="64">
        <v>14636582.410499999</v>
      </c>
      <c r="K12" s="31">
        <f t="shared" ref="K12:K18" si="5">I12+J12</f>
        <v>97577216.069999993</v>
      </c>
      <c r="L12" s="45">
        <f>54816161.4380448-615145.39</f>
        <v>54201016.048044801</v>
      </c>
      <c r="M12" s="45">
        <v>33015810.350000001</v>
      </c>
      <c r="N12" s="12"/>
      <c r="O12" s="12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36">
        <v>352102522</v>
      </c>
      <c r="D13" s="36">
        <v>62135742</v>
      </c>
      <c r="E13" s="31">
        <f t="shared" si="3"/>
        <v>414238264</v>
      </c>
      <c r="F13" s="31">
        <v>31568926.810000002</v>
      </c>
      <c r="G13" s="43">
        <v>151651749.51000002</v>
      </c>
      <c r="H13" s="31">
        <f t="shared" si="4"/>
        <v>183220676.32000002</v>
      </c>
      <c r="I13" s="62">
        <v>228005566.873</v>
      </c>
      <c r="J13" s="63">
        <v>40236276.506999999</v>
      </c>
      <c r="K13" s="31">
        <f t="shared" si="5"/>
        <v>268241843.38</v>
      </c>
      <c r="L13" s="31">
        <f>197454412.249595-79453</f>
        <v>197374959.24959499</v>
      </c>
      <c r="M13" s="31">
        <v>154676956.04743701</v>
      </c>
      <c r="N13" s="12"/>
      <c r="O13" s="12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30">
        <v>1311704793</v>
      </c>
      <c r="D14" s="30">
        <v>231477320</v>
      </c>
      <c r="E14" s="30">
        <v>1543182113</v>
      </c>
      <c r="F14" s="39">
        <v>119997437.89625001</v>
      </c>
      <c r="G14" s="30">
        <v>547073419.15999997</v>
      </c>
      <c r="H14" s="30">
        <f t="shared" si="4"/>
        <v>667070857.05624998</v>
      </c>
      <c r="I14" s="37">
        <v>834899534.12549996</v>
      </c>
      <c r="J14" s="42">
        <v>147335211.90449998</v>
      </c>
      <c r="K14" s="30">
        <f t="shared" si="5"/>
        <v>982234746.02999997</v>
      </c>
      <c r="L14" s="30">
        <f>622694918.625755+88923137.46-1244605.55</f>
        <v>710373450.53575504</v>
      </c>
      <c r="M14" s="30">
        <v>579576538.01387703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30">
        <v>996896918</v>
      </c>
      <c r="D15" s="30">
        <v>164909543</v>
      </c>
      <c r="E15" s="30">
        <f t="shared" si="3"/>
        <v>1161806461</v>
      </c>
      <c r="F15" s="30">
        <v>115474331.03</v>
      </c>
      <c r="G15" s="30">
        <v>585026480.97000003</v>
      </c>
      <c r="H15" s="30">
        <f t="shared" si="4"/>
        <v>700500812</v>
      </c>
      <c r="I15" s="65">
        <v>777822749.66412616</v>
      </c>
      <c r="J15" s="65">
        <v>122398669.17587389</v>
      </c>
      <c r="K15" s="30">
        <f t="shared" si="5"/>
        <v>900221418.84000003</v>
      </c>
      <c r="L15" s="30">
        <f>698283408.613042+29793692.87-451773.73+21549405.87+2682057.31</f>
        <v>751856790.93304193</v>
      </c>
      <c r="M15" s="30">
        <v>608809821.910375</v>
      </c>
      <c r="N15" s="12"/>
      <c r="O15" s="12"/>
      <c r="P15" s="12"/>
      <c r="Q15" s="12"/>
      <c r="R15" s="16"/>
      <c r="S15" s="17"/>
    </row>
    <row r="16" spans="1:20" s="18" customFormat="1" ht="43.15" customHeight="1" x14ac:dyDescent="0.25">
      <c r="A16" s="10" t="s">
        <v>20</v>
      </c>
      <c r="B16" s="11" t="s">
        <v>3</v>
      </c>
      <c r="C16" s="30">
        <v>1238064222</v>
      </c>
      <c r="D16" s="30">
        <v>218481923</v>
      </c>
      <c r="E16" s="30">
        <f t="shared" si="3"/>
        <v>1456546145</v>
      </c>
      <c r="F16" s="30">
        <v>119582318.95625001</v>
      </c>
      <c r="G16" s="30">
        <v>555020869.42999995</v>
      </c>
      <c r="H16" s="30">
        <f>F16+G16</f>
        <v>674603188.38625002</v>
      </c>
      <c r="I16" s="37">
        <v>770210113.42850006</v>
      </c>
      <c r="J16" s="42">
        <v>135919431.78150001</v>
      </c>
      <c r="K16" s="30">
        <f t="shared" si="5"/>
        <v>906129545.21000004</v>
      </c>
      <c r="L16" s="30">
        <f>690696154.72+22692935.94</f>
        <v>713389090.66000009</v>
      </c>
      <c r="M16" s="30">
        <v>628297208.56148601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30">
        <v>102000000</v>
      </c>
      <c r="D17" s="30">
        <v>0</v>
      </c>
      <c r="E17" s="30">
        <f t="shared" si="3"/>
        <v>102000000</v>
      </c>
      <c r="F17" s="30">
        <v>6502500</v>
      </c>
      <c r="G17" s="30">
        <v>95497500</v>
      </c>
      <c r="H17" s="30">
        <f t="shared" si="4"/>
        <v>102000000</v>
      </c>
      <c r="I17" s="37">
        <v>102000000</v>
      </c>
      <c r="J17" s="42">
        <v>0</v>
      </c>
      <c r="K17" s="30">
        <f t="shared" si="5"/>
        <v>102000000</v>
      </c>
      <c r="L17" s="30">
        <v>102001564.56999999</v>
      </c>
      <c r="M17" s="30"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30">
        <v>238398862</v>
      </c>
      <c r="D18" s="30">
        <v>42070389</v>
      </c>
      <c r="E18" s="30">
        <f t="shared" si="3"/>
        <v>280469251</v>
      </c>
      <c r="F18" s="30">
        <v>25794294.384999998</v>
      </c>
      <c r="G18" s="30">
        <v>94441248.190000013</v>
      </c>
      <c r="H18" s="30">
        <f t="shared" si="4"/>
        <v>120235542.57500002</v>
      </c>
      <c r="I18" s="37">
        <v>113264453.86950001</v>
      </c>
      <c r="J18" s="42">
        <v>19987844.800499998</v>
      </c>
      <c r="K18" s="30">
        <f t="shared" si="5"/>
        <v>133252298.67000002</v>
      </c>
      <c r="L18" s="30">
        <f>122226964.888741-202296.33+895176.78</f>
        <v>122919845.338741</v>
      </c>
      <c r="M18" s="30">
        <v>96897976.364907503</v>
      </c>
      <c r="N18" s="12"/>
      <c r="O18" s="12"/>
      <c r="P18" s="12"/>
      <c r="Q18" s="12"/>
      <c r="R18" s="16"/>
      <c r="S18" s="17"/>
    </row>
    <row r="19" spans="1:19" s="18" customFormat="1" ht="46.15" customHeight="1" x14ac:dyDescent="0.25">
      <c r="A19" s="10" t="s">
        <v>16</v>
      </c>
      <c r="B19" s="11" t="s">
        <v>3</v>
      </c>
      <c r="C19" s="30">
        <v>104815264</v>
      </c>
      <c r="D19" s="30">
        <v>18496812</v>
      </c>
      <c r="E19" s="30">
        <f t="shared" si="3"/>
        <v>123312076</v>
      </c>
      <c r="F19" s="30">
        <v>11529679.040000001</v>
      </c>
      <c r="G19" s="30">
        <v>92520274.129999965</v>
      </c>
      <c r="H19" s="30">
        <f t="shared" si="4"/>
        <v>104049953.16999997</v>
      </c>
      <c r="I19" s="37">
        <f>96347073.045+604070</f>
        <v>96951143.045000002</v>
      </c>
      <c r="J19" s="42">
        <v>17002424.655000001</v>
      </c>
      <c r="K19" s="30">
        <f>I19+J19</f>
        <v>113953567.7</v>
      </c>
      <c r="L19" s="30">
        <f>112424610.297731+584748.32</f>
        <v>113009358.61773099</v>
      </c>
      <c r="M19" s="30">
        <v>102145422.4782923</v>
      </c>
      <c r="N19" s="12"/>
      <c r="O19" s="12"/>
      <c r="P19" s="12"/>
      <c r="Q19" s="12"/>
      <c r="R19" s="16"/>
      <c r="S19" s="17"/>
    </row>
    <row r="20" spans="1:19" s="13" customFormat="1" ht="36" customHeight="1" x14ac:dyDescent="0.25">
      <c r="A20" s="53" t="s">
        <v>4</v>
      </c>
      <c r="B20" s="54"/>
      <c r="C20" s="37">
        <f>+C5+C8+C11+C14+C15+C16+C17+C18+C19</f>
        <v>7526193042</v>
      </c>
      <c r="D20" s="37">
        <f>+D5+D8+D11+D14+D15+D16+D17+D18+D19</f>
        <v>1299138289</v>
      </c>
      <c r="E20" s="37">
        <f t="shared" si="3"/>
        <v>8825331331</v>
      </c>
      <c r="F20" s="37">
        <f t="shared" ref="F20:L20" si="6">+F5+F8+F11+F14+F15+F16+F17+F18+F19</f>
        <v>739165746.52624989</v>
      </c>
      <c r="G20" s="37">
        <f t="shared" si="6"/>
        <v>3234236673.71</v>
      </c>
      <c r="H20" s="37">
        <f>+H5+H8+H11+H14+H15+H16+H17+H18+H19</f>
        <v>3973402420.2362499</v>
      </c>
      <c r="I20" s="30">
        <f t="shared" si="6"/>
        <v>4408319955.7566261</v>
      </c>
      <c r="J20" s="30">
        <f t="shared" si="6"/>
        <v>744968046.13337386</v>
      </c>
      <c r="K20" s="30">
        <f>+K5+K8+K11+K14+K15+K16+K17+K18+K19</f>
        <v>5153288001.8900003</v>
      </c>
      <c r="L20" s="37">
        <f t="shared" si="6"/>
        <v>4196629215.2499952</v>
      </c>
      <c r="M20" s="37">
        <f>+M5+M8+M11+M14+M15+M16+M17+M18+M19</f>
        <v>3448182554.0720482</v>
      </c>
      <c r="N20" s="12"/>
      <c r="O20" s="12"/>
      <c r="P20" s="12"/>
      <c r="Q20" s="12"/>
      <c r="R20" s="16"/>
      <c r="S20" s="3"/>
    </row>
    <row r="21" spans="1:19" s="13" customFormat="1" ht="36" customHeight="1" x14ac:dyDescent="0.2">
      <c r="A21" s="46" t="s">
        <v>21</v>
      </c>
      <c r="B21" s="47"/>
      <c r="C21" s="47"/>
      <c r="D21" s="47"/>
      <c r="E21" s="48"/>
      <c r="F21" s="48"/>
      <c r="G21" s="48"/>
      <c r="H21" s="1"/>
      <c r="I21" s="33"/>
      <c r="J21" s="32"/>
      <c r="K21" s="1"/>
      <c r="L21" s="40"/>
      <c r="M21" s="25"/>
    </row>
    <row r="22" spans="1:19" s="13" customFormat="1" ht="27" customHeight="1" x14ac:dyDescent="0.2">
      <c r="A22" s="6"/>
      <c r="B22" s="6"/>
      <c r="C22" s="44">
        <v>14719954137.33292</v>
      </c>
      <c r="D22" s="1"/>
      <c r="E22" s="1"/>
      <c r="F22" s="1"/>
      <c r="G22" s="1"/>
      <c r="H22" s="1"/>
      <c r="I22" s="34"/>
      <c r="J22" s="32"/>
      <c r="K22" s="1"/>
      <c r="L22" s="26"/>
      <c r="M22" s="26"/>
    </row>
    <row r="23" spans="1:19" s="13" customFormat="1" ht="29.25" customHeight="1" x14ac:dyDescent="0.2">
      <c r="A23" s="6"/>
      <c r="B23" s="6"/>
      <c r="C23" s="44">
        <f>+C22/1.95583</f>
        <v>7526193041.9990082</v>
      </c>
      <c r="D23" s="1"/>
      <c r="E23" s="1"/>
      <c r="F23" s="1"/>
      <c r="G23" s="1"/>
      <c r="H23" s="1"/>
      <c r="I23" s="34"/>
      <c r="J23" s="32"/>
      <c r="K23" s="1"/>
      <c r="L23" s="26"/>
      <c r="M23" s="26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1"/>
      <c r="H24" s="1"/>
      <c r="I24" s="34"/>
      <c r="J24" s="32"/>
      <c r="K24" s="1"/>
      <c r="L24" s="26"/>
      <c r="M24" s="26"/>
    </row>
    <row r="25" spans="1:19" s="13" customFormat="1" ht="29.25" customHeight="1" x14ac:dyDescent="0.25">
      <c r="A25" s="6"/>
      <c r="B25" s="6"/>
      <c r="C25" s="2"/>
      <c r="D25" s="2"/>
      <c r="E25" s="2"/>
      <c r="F25" s="2"/>
      <c r="G25" s="2"/>
      <c r="H25" s="2"/>
      <c r="I25" s="35"/>
      <c r="J25" s="35"/>
      <c r="K25" s="4"/>
      <c r="L25" s="26"/>
      <c r="M25" s="26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2"/>
      <c r="H26" s="2"/>
      <c r="I26" s="35"/>
      <c r="J26" s="35"/>
      <c r="K26" s="5"/>
      <c r="L26" s="26"/>
      <c r="M26" s="26"/>
    </row>
    <row r="27" spans="1:19" x14ac:dyDescent="0.25">
      <c r="K27" s="5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B32" s="3"/>
      <c r="C32" s="3"/>
      <c r="D32" s="3"/>
      <c r="E32" s="3"/>
      <c r="F32" s="3"/>
      <c r="G32" s="3"/>
      <c r="H32" s="3"/>
      <c r="I32" s="3"/>
      <c r="J32" s="3"/>
      <c r="K32" s="5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2021-04-29T09:36:56Z</dcterms:modified>
</cp:coreProperties>
</file>