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НАЦИОНАЛЕН ФОНД\СО\public\SPARVKI\SCF spravki\INTERNET\2014-2020\2020\11.2020\"/>
    </mc:Choice>
  </mc:AlternateContent>
  <bookViews>
    <workbookView xWindow="0" yWindow="0" windowWidth="14370" windowHeight="3675"/>
  </bookViews>
  <sheets>
    <sheet name="SCF_financial info_EUR_ENG" sheetId="5" r:id="rId1"/>
  </sheets>
  <definedNames>
    <definedName name="_xlnm.Print_Area" localSheetId="0">'SCF_financial info_EUR_ENG'!$A$1:$M$21</definedName>
  </definedNames>
  <calcPr calcId="162913"/>
</workbook>
</file>

<file path=xl/calcChain.xml><?xml version="1.0" encoding="utf-8"?>
<calcChain xmlns="http://schemas.openxmlformats.org/spreadsheetml/2006/main">
  <c r="L19" i="5" l="1"/>
  <c r="L16" i="5"/>
  <c r="L15" i="5"/>
  <c r="L14" i="5"/>
  <c r="L13" i="5"/>
  <c r="L12" i="5"/>
  <c r="L10" i="5"/>
  <c r="L9" i="5"/>
  <c r="L7" i="5"/>
  <c r="L6" i="5"/>
  <c r="K19" i="5" l="1"/>
  <c r="H19" i="5"/>
  <c r="E19" i="5"/>
  <c r="K18" i="5"/>
  <c r="H18" i="5"/>
  <c r="E18" i="5"/>
  <c r="K17" i="5"/>
  <c r="H17" i="5"/>
  <c r="E17" i="5"/>
  <c r="K16" i="5"/>
  <c r="H16" i="5"/>
  <c r="E16" i="5"/>
  <c r="K15" i="5"/>
  <c r="H15" i="5"/>
  <c r="E15" i="5"/>
  <c r="K14" i="5"/>
  <c r="H14" i="5"/>
  <c r="L11" i="5"/>
  <c r="K13" i="5"/>
  <c r="H13" i="5"/>
  <c r="E13" i="5"/>
  <c r="K12" i="5"/>
  <c r="H12" i="5"/>
  <c r="H11" i="5" s="1"/>
  <c r="E12" i="5"/>
  <c r="E11" i="5" s="1"/>
  <c r="M11" i="5"/>
  <c r="J11" i="5"/>
  <c r="I11" i="5"/>
  <c r="G11" i="5"/>
  <c r="F11" i="5"/>
  <c r="D11" i="5"/>
  <c r="C11" i="5"/>
  <c r="L8" i="5"/>
  <c r="K10" i="5"/>
  <c r="H10" i="5"/>
  <c r="E10" i="5"/>
  <c r="K9" i="5"/>
  <c r="H9" i="5"/>
  <c r="E9" i="5"/>
  <c r="E8" i="5" s="1"/>
  <c r="M8" i="5"/>
  <c r="J8" i="5"/>
  <c r="I8" i="5"/>
  <c r="G8" i="5"/>
  <c r="F8" i="5"/>
  <c r="D8" i="5"/>
  <c r="C8" i="5"/>
  <c r="K7" i="5"/>
  <c r="H7" i="5"/>
  <c r="E7" i="5"/>
  <c r="K6" i="5"/>
  <c r="H6" i="5"/>
  <c r="E6" i="5"/>
  <c r="E5" i="5" s="1"/>
  <c r="M5" i="5"/>
  <c r="M20" i="5" s="1"/>
  <c r="L5" i="5"/>
  <c r="J5" i="5"/>
  <c r="I5" i="5"/>
  <c r="G5" i="5"/>
  <c r="F5" i="5"/>
  <c r="D5" i="5"/>
  <c r="C5" i="5"/>
  <c r="H5" i="5" l="1"/>
  <c r="K5" i="5"/>
  <c r="H8" i="5"/>
  <c r="K11" i="5"/>
  <c r="J20" i="5"/>
  <c r="K8" i="5"/>
  <c r="I20" i="5"/>
  <c r="F20" i="5"/>
  <c r="G20" i="5"/>
  <c r="H20" i="5"/>
  <c r="C20" i="5"/>
  <c r="D20" i="5"/>
  <c r="L20" i="5"/>
  <c r="K20" i="5" l="1"/>
  <c r="E20" i="5"/>
  <c r="AA8" i="5"/>
  <c r="AC8" i="5" s="1"/>
  <c r="AA9" i="5"/>
  <c r="AA10" i="5"/>
  <c r="AA11" i="5"/>
  <c r="AC11" i="5" s="1"/>
  <c r="AA12" i="5"/>
  <c r="AA13" i="5"/>
  <c r="AA14" i="5"/>
  <c r="AC14" i="5" s="1"/>
  <c r="AA15" i="5"/>
  <c r="AC15" i="5" s="1"/>
  <c r="AA16" i="5"/>
  <c r="AC16" i="5" s="1"/>
  <c r="AA17" i="5"/>
  <c r="AA18" i="5"/>
  <c r="AC18" i="5" s="1"/>
  <c r="AA19" i="5"/>
  <c r="AC19" i="5" s="1"/>
  <c r="Z8" i="5"/>
  <c r="Z9" i="5"/>
  <c r="Z10" i="5"/>
  <c r="Z11" i="5"/>
  <c r="Z12" i="5"/>
  <c r="Z13" i="5"/>
  <c r="Z14" i="5"/>
  <c r="Z15" i="5"/>
  <c r="Z16" i="5"/>
  <c r="Z17" i="5"/>
  <c r="Z18" i="5"/>
  <c r="Z19" i="5"/>
  <c r="AA6" i="5" l="1"/>
  <c r="Z7" i="5" l="1"/>
  <c r="AA7" i="5"/>
  <c r="AA5" i="5" s="1"/>
  <c r="AC5" i="5" s="1"/>
  <c r="Z6" i="5"/>
</calcChain>
</file>

<file path=xl/sharedStrings.xml><?xml version="1.0" encoding="utf-8"?>
<sst xmlns="http://schemas.openxmlformats.org/spreadsheetml/2006/main" count="47" uniqueCount="31">
  <si>
    <t xml:space="preserve">OP / FUND </t>
  </si>
  <si>
    <t>currency</t>
  </si>
  <si>
    <t xml:space="preserve">OP Budget - EC financing </t>
  </si>
  <si>
    <t>OP Budget - national Co-financing</t>
  </si>
  <si>
    <t>OP Budget  - Total</t>
  </si>
  <si>
    <t>EC part</t>
  </si>
  <si>
    <t>National Co-financing part</t>
  </si>
  <si>
    <t>1. OP Transport and Transport Infrastructure / ERDF &amp; CF</t>
  </si>
  <si>
    <t>Euro</t>
  </si>
  <si>
    <t>ERDF</t>
  </si>
  <si>
    <t>CF</t>
  </si>
  <si>
    <t>2. OP Environment 2014-2020/ ERDF &amp; CF</t>
  </si>
  <si>
    <t xml:space="preserve">3. OP Science and Education for Smart Growth /ERDF &amp; ESF </t>
  </si>
  <si>
    <t xml:space="preserve">  ERDF</t>
  </si>
  <si>
    <t xml:space="preserve">  ESF</t>
  </si>
  <si>
    <t>4. OP Regions in Growth / ERDF</t>
  </si>
  <si>
    <t>5. OP Human Resourses Development 2014-2020 / ESF</t>
  </si>
  <si>
    <t>7. OP SME Initiative /ERDF</t>
  </si>
  <si>
    <t>8. OP Good Governance / ESF</t>
  </si>
  <si>
    <t>9. OP Fund for EU Aid for the most deprived</t>
  </si>
  <si>
    <t>Total</t>
  </si>
  <si>
    <t xml:space="preserve"> </t>
  </si>
  <si>
    <t>6. OP Innovation and Competitiveness 2014-2020  / ERDF *</t>
  </si>
  <si>
    <t xml:space="preserve">* payments made under the scheme BG16RFOP002-2.073 Support for micro and small enterprises to overcome the economic consequences of the COVID-19 pandemic are reported  </t>
  </si>
  <si>
    <t>Total pre-financing received from the EC up to 30.11.2020</t>
  </si>
  <si>
    <t>Funds received from the EC based on submitted applications for payment up to 30.11.2020</t>
  </si>
  <si>
    <t>Total funds received from the EC up to 30.11.2020</t>
  </si>
  <si>
    <t>Paid up to 30.11.2020</t>
  </si>
  <si>
    <t>Total paid up to 30.11.2020</t>
  </si>
  <si>
    <t>Total public expenditure declared to the EC with Payment claims
 as per 30.11.2020</t>
  </si>
  <si>
    <t>Total public expenditure certified to the EC with Annual Accounts 
as per 30.11.2020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</si>
</sst>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  <numFmt numFmtId="172" formatCode="#,##0\ [$€-1];\-#,##0\ [$€-1]"/>
  </numFmts>
  <fonts count="16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rgb="FF969696"/>
      <name val="Times New Roman"/>
      <family val="1"/>
      <charset val="204"/>
    </font>
    <font>
      <sz val="11"/>
      <color rgb="FF969696"/>
      <name val="Times New Roman"/>
      <family val="1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 vertical="center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171" fontId="4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168" fontId="4" fillId="0" borderId="0" xfId="2" applyNumberFormat="1" applyFont="1" applyFill="1" applyBorder="1" applyAlignment="1">
      <alignment horizontal="center" vertical="center" wrapText="1"/>
    </xf>
    <xf numFmtId="167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8" fontId="4" fillId="2" borderId="0" xfId="2" applyNumberFormat="1" applyFont="1" applyFill="1" applyBorder="1" applyAlignment="1">
      <alignment horizontal="center" vertical="center" wrapText="1"/>
    </xf>
    <xf numFmtId="171" fontId="4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70" fontId="7" fillId="2" borderId="1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70" fontId="8" fillId="2" borderId="1" xfId="1" applyNumberFormat="1" applyFont="1" applyFill="1" applyBorder="1" applyAlignment="1">
      <alignment horizontal="right" vertical="center"/>
    </xf>
    <xf numFmtId="172" fontId="9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 wrapText="1"/>
    </xf>
    <xf numFmtId="3" fontId="8" fillId="2" borderId="1" xfId="1" applyNumberFormat="1" applyFont="1" applyFill="1" applyBorder="1" applyAlignment="1">
      <alignment vertical="center" wrapText="1"/>
    </xf>
    <xf numFmtId="168" fontId="3" fillId="2" borderId="3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 wrapText="1"/>
    </xf>
    <xf numFmtId="170" fontId="3" fillId="2" borderId="0" xfId="0" applyNumberFormat="1" applyFont="1" applyFill="1" applyBorder="1" applyAlignment="1">
      <alignment horizontal="center" vertical="center"/>
    </xf>
    <xf numFmtId="170" fontId="8" fillId="2" borderId="0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70" fontId="8" fillId="0" borderId="0" xfId="1" applyNumberFormat="1" applyFont="1" applyFill="1" applyBorder="1" applyAlignment="1">
      <alignment horizontal="right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Alignment="1">
      <alignment horizontal="center" vertical="center"/>
    </xf>
    <xf numFmtId="3" fontId="10" fillId="0" borderId="0" xfId="0" applyNumberFormat="1" applyFont="1" applyFill="1"/>
    <xf numFmtId="0" fontId="10" fillId="0" borderId="0" xfId="0" applyFont="1" applyFill="1"/>
    <xf numFmtId="3" fontId="10" fillId="0" borderId="0" xfId="0" applyNumberFormat="1" applyFont="1" applyFill="1" applyAlignment="1">
      <alignment horizontal="center" vertical="center"/>
    </xf>
    <xf numFmtId="3" fontId="11" fillId="0" borderId="0" xfId="0" applyNumberFormat="1" applyFont="1" applyFill="1"/>
    <xf numFmtId="0" fontId="11" fillId="0" borderId="0" xfId="0" applyFont="1" applyFill="1"/>
    <xf numFmtId="0" fontId="10" fillId="0" borderId="0" xfId="0" applyFont="1" applyFill="1" applyAlignment="1">
      <alignment horizontal="center" vertical="center"/>
    </xf>
    <xf numFmtId="4" fontId="10" fillId="0" borderId="0" xfId="0" applyNumberFormat="1" applyFont="1" applyFill="1"/>
    <xf numFmtId="165" fontId="10" fillId="0" borderId="0" xfId="1" applyFont="1" applyFill="1" applyAlignment="1">
      <alignment horizontal="center" vertical="center"/>
    </xf>
    <xf numFmtId="10" fontId="10" fillId="0" borderId="0" xfId="0" applyNumberFormat="1" applyFont="1" applyFill="1"/>
    <xf numFmtId="3" fontId="10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wrapText="1"/>
    </xf>
    <xf numFmtId="0" fontId="10" fillId="4" borderId="0" xfId="0" applyFont="1" applyFill="1"/>
    <xf numFmtId="168" fontId="3" fillId="2" borderId="0" xfId="2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167" fontId="12" fillId="2" borderId="1" xfId="1" applyNumberFormat="1" applyFont="1" applyFill="1" applyBorder="1" applyAlignment="1">
      <alignment horizontal="right" vertical="center"/>
    </xf>
    <xf numFmtId="167" fontId="13" fillId="2" borderId="1" xfId="1" applyNumberFormat="1" applyFont="1" applyFill="1" applyBorder="1" applyAlignment="1">
      <alignment horizontal="right" vertical="center"/>
    </xf>
    <xf numFmtId="170" fontId="7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8" fontId="7" fillId="0" borderId="0" xfId="2" applyNumberFormat="1" applyFont="1" applyFill="1" applyBorder="1" applyAlignment="1">
      <alignment horizontal="center" vertical="center" wrapText="1"/>
    </xf>
    <xf numFmtId="168" fontId="7" fillId="2" borderId="0" xfId="2" applyNumberFormat="1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969696"/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"/>
  <sheetViews>
    <sheetView tabSelected="1" view="pageBreakPreview" zoomScale="90" zoomScaleNormal="90" zoomScaleSheetLayoutView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5" outlineLevelRow="1" x14ac:dyDescent="0.25"/>
  <cols>
    <col min="1" max="1" width="34.7109375" style="13" customWidth="1"/>
    <col min="2" max="2" width="7.85546875" style="5" customWidth="1"/>
    <col min="3" max="3" width="17.5703125" style="5" customWidth="1"/>
    <col min="4" max="4" width="17.85546875" style="5" customWidth="1"/>
    <col min="5" max="5" width="19.7109375" style="5" customWidth="1"/>
    <col min="6" max="6" width="18.140625" style="71" customWidth="1"/>
    <col min="7" max="7" width="19.42578125" style="71" customWidth="1"/>
    <col min="8" max="8" width="16.7109375" style="5" customWidth="1"/>
    <col min="9" max="9" width="17.85546875" style="13" customWidth="1"/>
    <col min="10" max="10" width="16.7109375" style="13" customWidth="1"/>
    <col min="11" max="11" width="17.5703125" style="13" customWidth="1"/>
    <col min="12" max="12" width="19" style="19" customWidth="1"/>
    <col min="13" max="25" width="17.7109375" style="7" customWidth="1"/>
    <col min="26" max="26" width="25.5703125" style="61" customWidth="1"/>
    <col min="27" max="27" width="28.42578125" style="61" customWidth="1"/>
    <col min="28" max="28" width="13.5703125" style="61" customWidth="1"/>
    <col min="29" max="29" width="24.28515625" style="61" customWidth="1"/>
    <col min="30" max="16384" width="9.140625" style="13"/>
  </cols>
  <sheetData>
    <row r="1" spans="1:29" s="9" customFormat="1" ht="11.25" customHeight="1" x14ac:dyDescent="0.2">
      <c r="A1" s="1"/>
      <c r="B1" s="1"/>
      <c r="C1" s="2"/>
      <c r="D1" s="2"/>
      <c r="E1" s="2"/>
      <c r="F1" s="23"/>
      <c r="G1" s="23"/>
      <c r="H1" s="23"/>
      <c r="I1" s="24"/>
      <c r="J1" s="24"/>
      <c r="K1" s="2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55"/>
      <c r="AA1" s="55"/>
      <c r="AB1" s="55"/>
      <c r="AC1" s="55"/>
    </row>
    <row r="2" spans="1:29" s="10" customFormat="1" ht="12.75" customHeight="1" x14ac:dyDescent="0.25">
      <c r="A2" s="86" t="s">
        <v>0</v>
      </c>
      <c r="B2" s="87" t="s">
        <v>1</v>
      </c>
      <c r="C2" s="89" t="s">
        <v>2</v>
      </c>
      <c r="D2" s="89" t="s">
        <v>3</v>
      </c>
      <c r="E2" s="89" t="s">
        <v>4</v>
      </c>
      <c r="F2" s="82" t="s">
        <v>24</v>
      </c>
      <c r="G2" s="82" t="s">
        <v>25</v>
      </c>
      <c r="H2" s="82" t="s">
        <v>26</v>
      </c>
      <c r="I2" s="91" t="s">
        <v>27</v>
      </c>
      <c r="J2" s="92"/>
      <c r="K2" s="82" t="s">
        <v>28</v>
      </c>
      <c r="L2" s="80" t="s">
        <v>29</v>
      </c>
      <c r="M2" s="80" t="s">
        <v>30</v>
      </c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56"/>
      <c r="AA2" s="56"/>
      <c r="AB2" s="56"/>
      <c r="AC2" s="56"/>
    </row>
    <row r="3" spans="1:29" s="10" customFormat="1" ht="75" customHeight="1" x14ac:dyDescent="0.25">
      <c r="A3" s="86"/>
      <c r="B3" s="88"/>
      <c r="C3" s="90"/>
      <c r="D3" s="90"/>
      <c r="E3" s="90"/>
      <c r="F3" s="93"/>
      <c r="G3" s="93"/>
      <c r="H3" s="93"/>
      <c r="I3" s="36" t="s">
        <v>5</v>
      </c>
      <c r="J3" s="37" t="s">
        <v>6</v>
      </c>
      <c r="K3" s="83"/>
      <c r="L3" s="81"/>
      <c r="M3" s="81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56"/>
      <c r="AA3" s="56"/>
      <c r="AB3" s="56"/>
      <c r="AC3" s="56"/>
    </row>
    <row r="4" spans="1:29" s="10" customFormat="1" ht="18.75" customHeight="1" x14ac:dyDescent="0.2">
      <c r="A4" s="11">
        <v>1</v>
      </c>
      <c r="B4" s="3">
        <v>2</v>
      </c>
      <c r="C4" s="8">
        <v>3</v>
      </c>
      <c r="D4" s="3">
        <v>4</v>
      </c>
      <c r="E4" s="3">
        <v>5</v>
      </c>
      <c r="F4" s="26">
        <v>6</v>
      </c>
      <c r="G4" s="26">
        <v>7</v>
      </c>
      <c r="H4" s="26">
        <v>8</v>
      </c>
      <c r="I4" s="26">
        <v>9</v>
      </c>
      <c r="J4" s="26">
        <v>10</v>
      </c>
      <c r="K4" s="20">
        <v>11</v>
      </c>
      <c r="L4" s="20">
        <v>12</v>
      </c>
      <c r="M4" s="20">
        <v>13</v>
      </c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56"/>
      <c r="AA4" s="56"/>
      <c r="AB4" s="56"/>
      <c r="AC4" s="56"/>
    </row>
    <row r="5" spans="1:29" s="12" customFormat="1" ht="29.25" customHeight="1" x14ac:dyDescent="0.2">
      <c r="A5" s="31" t="s">
        <v>7</v>
      </c>
      <c r="B5" s="28" t="s">
        <v>8</v>
      </c>
      <c r="C5" s="21">
        <f>C6+C7</f>
        <v>1520755090</v>
      </c>
      <c r="D5" s="21">
        <f>D6+D7</f>
        <v>268368549</v>
      </c>
      <c r="E5" s="21">
        <f>E6+E7</f>
        <v>1789123639</v>
      </c>
      <c r="F5" s="21">
        <f t="shared" ref="F5:M5" si="0">F6+F7</f>
        <v>157211702.70999998</v>
      </c>
      <c r="G5" s="21">
        <f t="shared" si="0"/>
        <v>563674080.02999997</v>
      </c>
      <c r="H5" s="21">
        <f t="shared" si="0"/>
        <v>720885782.73999989</v>
      </c>
      <c r="I5" s="40">
        <f t="shared" si="0"/>
        <v>733336962.69692099</v>
      </c>
      <c r="J5" s="40">
        <f>J6+J7</f>
        <v>129412405.18180957</v>
      </c>
      <c r="K5" s="21">
        <f>K6+K7</f>
        <v>862749367.87873054</v>
      </c>
      <c r="L5" s="74">
        <f t="shared" ref="L5" si="1">L6+L7</f>
        <v>735350996.56257319</v>
      </c>
      <c r="M5" s="21">
        <f t="shared" si="0"/>
        <v>491591211.04954404</v>
      </c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7"/>
      <c r="AA5" s="57">
        <f>+AA6+AA7</f>
        <v>1687391096.1782575</v>
      </c>
      <c r="AB5" s="58">
        <v>1461442349.48</v>
      </c>
      <c r="AC5" s="59">
        <f>+AA5-AB5</f>
        <v>225948746.69825745</v>
      </c>
    </row>
    <row r="6" spans="1:29" ht="29.25" customHeight="1" outlineLevel="1" x14ac:dyDescent="0.25">
      <c r="A6" s="32" t="s">
        <v>9</v>
      </c>
      <c r="B6" s="33" t="s">
        <v>8</v>
      </c>
      <c r="C6" s="45">
        <v>438611756</v>
      </c>
      <c r="D6" s="45">
        <v>77402076</v>
      </c>
      <c r="E6" s="39">
        <f>+C6+D6</f>
        <v>516013832</v>
      </c>
      <c r="F6" s="39">
        <v>52395101.703749999</v>
      </c>
      <c r="G6" s="39">
        <v>287923361.76999998</v>
      </c>
      <c r="H6" s="39">
        <f>F6+G6</f>
        <v>340318463.47375</v>
      </c>
      <c r="I6" s="27">
        <v>345353042.15992093</v>
      </c>
      <c r="J6" s="38">
        <v>60944654.498809576</v>
      </c>
      <c r="K6" s="39">
        <f>I6+J6</f>
        <v>406297696.65873051</v>
      </c>
      <c r="L6" s="39">
        <f>374579818.912977+1283285.67+6041720.45/1.9558+1774787.21/1.9558+1725282.26/1.9558</f>
        <v>380741819.13456708</v>
      </c>
      <c r="M6" s="39">
        <v>268939075.64886701</v>
      </c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7">
        <f>+K6*1.9558</f>
        <v>794637035.12514508</v>
      </c>
      <c r="AA6" s="60">
        <f>+K6*1.95583</f>
        <v>794649224.05604482</v>
      </c>
    </row>
    <row r="7" spans="1:29" ht="29.25" customHeight="1" outlineLevel="1" x14ac:dyDescent="0.25">
      <c r="A7" s="32" t="s">
        <v>10</v>
      </c>
      <c r="B7" s="33" t="s">
        <v>8</v>
      </c>
      <c r="C7" s="45">
        <v>1082143334</v>
      </c>
      <c r="D7" s="45">
        <v>190966473</v>
      </c>
      <c r="E7" s="39">
        <f>+C7+D7</f>
        <v>1273109807</v>
      </c>
      <c r="F7" s="39">
        <v>104816601.00624999</v>
      </c>
      <c r="G7" s="39">
        <v>275750718.25999993</v>
      </c>
      <c r="H7" s="39">
        <f>F7+G7</f>
        <v>380567319.2662499</v>
      </c>
      <c r="I7" s="27">
        <v>387983920.53700006</v>
      </c>
      <c r="J7" s="38">
        <v>68467750.682999998</v>
      </c>
      <c r="K7" s="39">
        <f>I7+J7</f>
        <v>456451671.22000003</v>
      </c>
      <c r="L7" s="39">
        <f>329873837.360671+23087506.93+3222832.05/1.9558</f>
        <v>354609177.42800611</v>
      </c>
      <c r="M7" s="39">
        <v>222652135.40067703</v>
      </c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7">
        <f t="shared" ref="Z7:Z19" si="2">+K7*1.9558</f>
        <v>892728178.57207608</v>
      </c>
      <c r="AA7" s="60">
        <f t="shared" ref="AA7:AA19" si="3">+K7*1.95583</f>
        <v>892741872.12221265</v>
      </c>
    </row>
    <row r="8" spans="1:29" s="12" customFormat="1" ht="29.25" customHeight="1" x14ac:dyDescent="0.2">
      <c r="A8" s="31" t="s">
        <v>11</v>
      </c>
      <c r="B8" s="28" t="s">
        <v>8</v>
      </c>
      <c r="C8" s="21">
        <f>C9+C10</f>
        <v>1474466160</v>
      </c>
      <c r="D8" s="21">
        <f t="shared" ref="D8:L8" si="4">D9+D10</f>
        <v>260199914</v>
      </c>
      <c r="E8" s="21">
        <f t="shared" si="4"/>
        <v>1734666074</v>
      </c>
      <c r="F8" s="21">
        <f t="shared" si="4"/>
        <v>133600552.22124998</v>
      </c>
      <c r="G8" s="21">
        <f t="shared" si="4"/>
        <v>390337103.59000003</v>
      </c>
      <c r="H8" s="21">
        <f t="shared" si="4"/>
        <v>523937655.81124997</v>
      </c>
      <c r="I8" s="40">
        <f t="shared" si="4"/>
        <v>532655824.72738463</v>
      </c>
      <c r="J8" s="40">
        <f t="shared" si="4"/>
        <v>93998086.716597289</v>
      </c>
      <c r="K8" s="21">
        <f t="shared" si="4"/>
        <v>626653911.44398189</v>
      </c>
      <c r="L8" s="40">
        <f t="shared" si="4"/>
        <v>524091298.30066061</v>
      </c>
      <c r="M8" s="21">
        <f>M9+M10</f>
        <v>262895987.11152267</v>
      </c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7">
        <f t="shared" si="2"/>
        <v>1225609720.0021398</v>
      </c>
      <c r="AA8" s="57">
        <f t="shared" si="3"/>
        <v>1225628519.619483</v>
      </c>
      <c r="AB8" s="58">
        <v>942880842.37</v>
      </c>
      <c r="AC8" s="59">
        <f>+AA8-AB8</f>
        <v>282747677.24948299</v>
      </c>
    </row>
    <row r="9" spans="1:29" ht="29.25" customHeight="1" outlineLevel="1" x14ac:dyDescent="0.25">
      <c r="A9" s="32" t="s">
        <v>9</v>
      </c>
      <c r="B9" s="33" t="s">
        <v>8</v>
      </c>
      <c r="C9" s="45">
        <v>349712078</v>
      </c>
      <c r="D9" s="45">
        <v>61713898</v>
      </c>
      <c r="E9" s="39">
        <f t="shared" ref="E9:E10" si="5">+C9+D9</f>
        <v>411425976</v>
      </c>
      <c r="F9" s="72">
        <v>32248567.208749998</v>
      </c>
      <c r="G9" s="43">
        <v>82148363.770000011</v>
      </c>
      <c r="H9" s="39">
        <f>F9+G9</f>
        <v>114396930.97875001</v>
      </c>
      <c r="I9" s="27">
        <v>118840939.91450919</v>
      </c>
      <c r="J9" s="38">
        <v>20971930.573148679</v>
      </c>
      <c r="K9" s="39">
        <f>I9+J9</f>
        <v>139812870.48765787</v>
      </c>
      <c r="L9" s="39">
        <f>98497755.3693793+13555313.93/1.9558+1488878.97/1.9558+2331695.56/1.9558+7707369.63/1.9558+1764200.7/1.9558+1196401.32/1.9558</f>
        <v>112836573.30066063</v>
      </c>
      <c r="M9" s="39">
        <v>63467551.663119957</v>
      </c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7">
        <f t="shared" si="2"/>
        <v>273446012.09976125</v>
      </c>
      <c r="AA9" s="60">
        <f t="shared" si="3"/>
        <v>273450206.4858759</v>
      </c>
      <c r="AB9" s="60"/>
    </row>
    <row r="10" spans="1:29" ht="29.25" customHeight="1" outlineLevel="1" x14ac:dyDescent="0.25">
      <c r="A10" s="32" t="s">
        <v>10</v>
      </c>
      <c r="B10" s="33" t="s">
        <v>8</v>
      </c>
      <c r="C10" s="45">
        <v>1124754082</v>
      </c>
      <c r="D10" s="45">
        <v>198486016</v>
      </c>
      <c r="E10" s="39">
        <f t="shared" si="5"/>
        <v>1323240098</v>
      </c>
      <c r="F10" s="72">
        <v>101351985.01249999</v>
      </c>
      <c r="G10" s="43">
        <v>308188739.81999999</v>
      </c>
      <c r="H10" s="39">
        <f>F10+G10</f>
        <v>409540724.83249998</v>
      </c>
      <c r="I10" s="27">
        <v>413814884.81287545</v>
      </c>
      <c r="J10" s="38">
        <v>73026156.143448606</v>
      </c>
      <c r="K10" s="39">
        <f>I10+J10</f>
        <v>486841040.95632404</v>
      </c>
      <c r="L10" s="39">
        <f>411254725</f>
        <v>411254725</v>
      </c>
      <c r="M10" s="39">
        <v>199428435.4484027</v>
      </c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7">
        <f t="shared" si="2"/>
        <v>952163707.90237856</v>
      </c>
      <c r="AA10" s="60">
        <f t="shared" si="3"/>
        <v>952178313.13360727</v>
      </c>
      <c r="AB10" s="60"/>
    </row>
    <row r="11" spans="1:29" s="12" customFormat="1" ht="29.25" customHeight="1" x14ac:dyDescent="0.25">
      <c r="A11" s="31" t="s">
        <v>12</v>
      </c>
      <c r="B11" s="28" t="s">
        <v>8</v>
      </c>
      <c r="C11" s="21">
        <f>C12+C13</f>
        <v>539091733</v>
      </c>
      <c r="D11" s="21">
        <f t="shared" ref="D11:M11" si="6">D12+D13</f>
        <v>95133839</v>
      </c>
      <c r="E11" s="21">
        <f t="shared" si="6"/>
        <v>634225572</v>
      </c>
      <c r="F11" s="21">
        <f t="shared" si="6"/>
        <v>49472930.287500001</v>
      </c>
      <c r="G11" s="21">
        <f t="shared" si="6"/>
        <v>166528312.77000001</v>
      </c>
      <c r="H11" s="21">
        <f t="shared" si="6"/>
        <v>216001243.0575</v>
      </c>
      <c r="I11" s="40">
        <f t="shared" si="6"/>
        <v>278377630.50178349</v>
      </c>
      <c r="J11" s="40">
        <f t="shared" si="6"/>
        <v>49125464.206197068</v>
      </c>
      <c r="K11" s="21">
        <f t="shared" si="6"/>
        <v>327503094.70798051</v>
      </c>
      <c r="L11" s="40">
        <f t="shared" si="6"/>
        <v>233473877.7524727</v>
      </c>
      <c r="M11" s="21">
        <f t="shared" si="6"/>
        <v>113182314.13743737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7">
        <f t="shared" si="2"/>
        <v>640530552.62986827</v>
      </c>
      <c r="AA11" s="57">
        <f t="shared" si="3"/>
        <v>640540377.72270954</v>
      </c>
      <c r="AB11" s="60">
        <v>508734585.13999999</v>
      </c>
      <c r="AC11" s="59">
        <f>+AA11-AB11</f>
        <v>131805792.58270955</v>
      </c>
    </row>
    <row r="12" spans="1:29" s="14" customFormat="1" ht="29.25" customHeight="1" x14ac:dyDescent="0.25">
      <c r="A12" s="32" t="s">
        <v>13</v>
      </c>
      <c r="B12" s="33" t="s">
        <v>8</v>
      </c>
      <c r="C12" s="45">
        <v>186989211</v>
      </c>
      <c r="D12" s="45">
        <v>32998097</v>
      </c>
      <c r="E12" s="39">
        <f t="shared" ref="E12:E20" si="7">+C12+D12</f>
        <v>219987308</v>
      </c>
      <c r="F12" s="39">
        <v>17904003.477499999</v>
      </c>
      <c r="G12" s="43">
        <v>31838046.66</v>
      </c>
      <c r="H12" s="39">
        <f t="shared" ref="H12:H19" si="8">F12+G12</f>
        <v>49742050.137500003</v>
      </c>
      <c r="I12" s="27">
        <v>75239612.577782303</v>
      </c>
      <c r="J12" s="41">
        <v>13277578.690196875</v>
      </c>
      <c r="K12" s="39">
        <f>I12+J12</f>
        <v>88517191.267979175</v>
      </c>
      <c r="L12" s="42">
        <f>35623126.0801636+5995235.68+10108589.46/1.9558</f>
        <v>46786880.760061339</v>
      </c>
      <c r="M12" s="42">
        <v>0</v>
      </c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7">
        <f t="shared" si="2"/>
        <v>173121922.68191367</v>
      </c>
      <c r="AA12" s="60">
        <f t="shared" si="3"/>
        <v>173124578.19765171</v>
      </c>
      <c r="AB12" s="60"/>
      <c r="AC12" s="62"/>
    </row>
    <row r="13" spans="1:29" s="12" customFormat="1" ht="29.25" customHeight="1" x14ac:dyDescent="0.25">
      <c r="A13" s="32" t="s">
        <v>14</v>
      </c>
      <c r="B13" s="33" t="s">
        <v>8</v>
      </c>
      <c r="C13" s="45">
        <v>352102522</v>
      </c>
      <c r="D13" s="45">
        <v>62135742</v>
      </c>
      <c r="E13" s="39">
        <f t="shared" si="7"/>
        <v>414238264</v>
      </c>
      <c r="F13" s="39">
        <v>31568926.810000002</v>
      </c>
      <c r="G13" s="43">
        <v>134690266.11000001</v>
      </c>
      <c r="H13" s="39">
        <f t="shared" si="8"/>
        <v>166259192.92000002</v>
      </c>
      <c r="I13" s="27">
        <v>203138017.92400116</v>
      </c>
      <c r="J13" s="38">
        <v>35847885.516000196</v>
      </c>
      <c r="K13" s="39">
        <f>I13+J13</f>
        <v>238985903.44000137</v>
      </c>
      <c r="L13" s="39">
        <f>162657710.257463+12624828.14+16922564.5/1.9558+5382275.62/1.9558</f>
        <v>186686996.99241138</v>
      </c>
      <c r="M13" s="39">
        <v>113182314.13743737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7">
        <f t="shared" si="2"/>
        <v>467408629.94795465</v>
      </c>
      <c r="AA13" s="60">
        <f t="shared" si="3"/>
        <v>467415799.52505785</v>
      </c>
      <c r="AB13" s="60"/>
      <c r="AC13" s="63"/>
    </row>
    <row r="14" spans="1:29" s="14" customFormat="1" ht="29.25" customHeight="1" x14ac:dyDescent="0.25">
      <c r="A14" s="31" t="s">
        <v>15</v>
      </c>
      <c r="B14" s="28" t="s">
        <v>8</v>
      </c>
      <c r="C14" s="40">
        <v>1311704793</v>
      </c>
      <c r="D14" s="40">
        <v>231477320</v>
      </c>
      <c r="E14" s="40">
        <v>1543182113</v>
      </c>
      <c r="F14" s="73">
        <v>119997437.89625001</v>
      </c>
      <c r="G14" s="40">
        <v>479047219.16000009</v>
      </c>
      <c r="H14" s="40">
        <f t="shared" si="8"/>
        <v>599044657.0562501</v>
      </c>
      <c r="I14" s="21">
        <v>782380336.40260863</v>
      </c>
      <c r="J14" s="46">
        <v>138067118.18869564</v>
      </c>
      <c r="K14" s="40">
        <f>I14+J14</f>
        <v>920447454.5913043</v>
      </c>
      <c r="L14" s="40">
        <f>597527245.730735+9435287.6+30769399.16/1.9558</f>
        <v>622694918.62575495</v>
      </c>
      <c r="M14" s="40">
        <v>388062308.80387664</v>
      </c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7">
        <f t="shared" si="2"/>
        <v>1800211131.6896729</v>
      </c>
      <c r="AA14" s="57">
        <f t="shared" si="3"/>
        <v>1800238745.1133106</v>
      </c>
      <c r="AB14" s="60">
        <v>1591964903.49</v>
      </c>
      <c r="AC14" s="59">
        <f>+AA14-AB14</f>
        <v>208273841.62331057</v>
      </c>
    </row>
    <row r="15" spans="1:29" s="14" customFormat="1" ht="29.25" customHeight="1" x14ac:dyDescent="0.25">
      <c r="A15" s="34" t="s">
        <v>16</v>
      </c>
      <c r="B15" s="28" t="s">
        <v>8</v>
      </c>
      <c r="C15" s="40">
        <v>996810417</v>
      </c>
      <c r="D15" s="40">
        <v>164909543</v>
      </c>
      <c r="E15" s="40">
        <f t="shared" si="7"/>
        <v>1161719960</v>
      </c>
      <c r="F15" s="40">
        <v>115474331.03</v>
      </c>
      <c r="G15" s="40">
        <v>517137298.62</v>
      </c>
      <c r="H15" s="40">
        <f t="shared" si="8"/>
        <v>632611629.64999998</v>
      </c>
      <c r="I15" s="44">
        <v>698831352.95052874</v>
      </c>
      <c r="J15" s="44">
        <v>113706965.63947117</v>
      </c>
      <c r="K15" s="40">
        <f t="shared" ref="K15:K19" si="9">I15+J15</f>
        <v>812538318.58999991</v>
      </c>
      <c r="L15" s="40">
        <f>633091634.892355+28843830.57-130573.17+39994437.5/1.9558+15743092.67/1.9558+7052012.23/1.9558+310200/1.9558+2641444.11/1.9558+5603495.71/1.9558</f>
        <v>698283408.61304224</v>
      </c>
      <c r="M15" s="40">
        <v>448052785.57037532</v>
      </c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7">
        <f t="shared" si="2"/>
        <v>1589162443.4983218</v>
      </c>
      <c r="AA15" s="57">
        <f t="shared" si="3"/>
        <v>1589186819.6478796</v>
      </c>
      <c r="AB15" s="60">
        <v>1226822694.46</v>
      </c>
      <c r="AC15" s="59">
        <f>+AA15-AB15</f>
        <v>362364125.18787956</v>
      </c>
    </row>
    <row r="16" spans="1:29" s="14" customFormat="1" ht="29.25" customHeight="1" x14ac:dyDescent="0.25">
      <c r="A16" s="31" t="s">
        <v>22</v>
      </c>
      <c r="B16" s="33" t="s">
        <v>8</v>
      </c>
      <c r="C16" s="40">
        <v>1238064222</v>
      </c>
      <c r="D16" s="40">
        <v>218481923</v>
      </c>
      <c r="E16" s="40">
        <f t="shared" si="7"/>
        <v>1456546145</v>
      </c>
      <c r="F16" s="40">
        <v>119582318.95625001</v>
      </c>
      <c r="G16" s="40">
        <v>519815786.83999997</v>
      </c>
      <c r="H16" s="40">
        <f>F16+G16</f>
        <v>639398105.79624999</v>
      </c>
      <c r="I16" s="21">
        <v>682686628.57663906</v>
      </c>
      <c r="J16" s="46">
        <v>120474110.92528924</v>
      </c>
      <c r="K16" s="40">
        <f t="shared" si="9"/>
        <v>803160739.50192833</v>
      </c>
      <c r="L16" s="40">
        <f>644338413.953369+46587529.48/1.9558</f>
        <v>668158604.91358995</v>
      </c>
      <c r="M16" s="40">
        <v>515925053.42148584</v>
      </c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7">
        <f t="shared" si="2"/>
        <v>1570821774.3178713</v>
      </c>
      <c r="AA16" s="57">
        <f t="shared" si="3"/>
        <v>1570845869.1400564</v>
      </c>
      <c r="AB16" s="60">
        <v>1216935553</v>
      </c>
      <c r="AC16" s="59">
        <f>+AA16-AB16</f>
        <v>353910316.14005637</v>
      </c>
    </row>
    <row r="17" spans="1:29" s="14" customFormat="1" ht="29.25" customHeight="1" x14ac:dyDescent="0.25">
      <c r="A17" s="35" t="s">
        <v>17</v>
      </c>
      <c r="B17" s="33" t="s">
        <v>8</v>
      </c>
      <c r="C17" s="40">
        <v>102000000</v>
      </c>
      <c r="D17" s="40">
        <v>0</v>
      </c>
      <c r="E17" s="40">
        <f t="shared" si="7"/>
        <v>102000000</v>
      </c>
      <c r="F17" s="40">
        <v>6502500</v>
      </c>
      <c r="G17" s="40">
        <v>95497500</v>
      </c>
      <c r="H17" s="40">
        <f t="shared" si="8"/>
        <v>102000000</v>
      </c>
      <c r="I17" s="21">
        <v>102000000</v>
      </c>
      <c r="J17" s="46">
        <v>0</v>
      </c>
      <c r="K17" s="40">
        <f t="shared" si="9"/>
        <v>102000000</v>
      </c>
      <c r="L17" s="40">
        <v>102001564.56999999</v>
      </c>
      <c r="M17" s="40">
        <v>102001564.57460579</v>
      </c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7">
        <f t="shared" si="2"/>
        <v>199491600</v>
      </c>
      <c r="AA17" s="57">
        <f t="shared" si="3"/>
        <v>199494660</v>
      </c>
      <c r="AB17" s="60"/>
      <c r="AC17" s="62"/>
    </row>
    <row r="18" spans="1:29" s="14" customFormat="1" ht="29.25" customHeight="1" x14ac:dyDescent="0.25">
      <c r="A18" s="31" t="s">
        <v>18</v>
      </c>
      <c r="B18" s="28" t="s">
        <v>8</v>
      </c>
      <c r="C18" s="40">
        <v>238398862</v>
      </c>
      <c r="D18" s="40">
        <v>42070389</v>
      </c>
      <c r="E18" s="40">
        <f t="shared" si="7"/>
        <v>280469251</v>
      </c>
      <c r="F18" s="40">
        <v>25794294.384999998</v>
      </c>
      <c r="G18" s="40">
        <v>81513111.340000004</v>
      </c>
      <c r="H18" s="40">
        <f t="shared" si="8"/>
        <v>107307405.72499999</v>
      </c>
      <c r="I18" s="21">
        <v>107286712.99217486</v>
      </c>
      <c r="J18" s="46">
        <v>18932949.351560269</v>
      </c>
      <c r="K18" s="40">
        <f t="shared" si="9"/>
        <v>126219662.34373513</v>
      </c>
      <c r="L18" s="40">
        <v>112474143</v>
      </c>
      <c r="M18" s="40">
        <v>60839412.314907461</v>
      </c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7">
        <f t="shared" si="2"/>
        <v>246860415.61187717</v>
      </c>
      <c r="AA18" s="57">
        <f t="shared" si="3"/>
        <v>246864202.20174748</v>
      </c>
      <c r="AB18" s="60">
        <v>184210896</v>
      </c>
      <c r="AC18" s="59">
        <f>+AA18-AB18</f>
        <v>62653306.201747477</v>
      </c>
    </row>
    <row r="19" spans="1:29" s="14" customFormat="1" ht="29.25" customHeight="1" x14ac:dyDescent="0.25">
      <c r="A19" s="31" t="s">
        <v>19</v>
      </c>
      <c r="B19" s="28" t="s">
        <v>8</v>
      </c>
      <c r="C19" s="40">
        <v>104815264</v>
      </c>
      <c r="D19" s="40">
        <v>18496812</v>
      </c>
      <c r="E19" s="40">
        <f t="shared" si="7"/>
        <v>123312076</v>
      </c>
      <c r="F19" s="40">
        <v>11529679.040000001</v>
      </c>
      <c r="G19" s="40">
        <v>88875848.849999979</v>
      </c>
      <c r="H19" s="40">
        <f t="shared" si="8"/>
        <v>100405527.88999999</v>
      </c>
      <c r="I19" s="21">
        <v>96012878.170705691</v>
      </c>
      <c r="J19" s="46">
        <v>16943449.08894806</v>
      </c>
      <c r="K19" s="40">
        <f t="shared" si="9"/>
        <v>112956327.25965375</v>
      </c>
      <c r="L19" s="40">
        <f>108245403.962727+6376742.75/1.9558+1659183.33/1.9558+137765.67/1.9558</f>
        <v>112424610.29773058</v>
      </c>
      <c r="M19" s="40">
        <v>71389592.238292262</v>
      </c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7">
        <f t="shared" si="2"/>
        <v>220919984.85443079</v>
      </c>
      <c r="AA19" s="57">
        <f t="shared" si="3"/>
        <v>220923373.54424858</v>
      </c>
      <c r="AB19" s="60">
        <v>192103600.88</v>
      </c>
      <c r="AC19" s="64">
        <f>+AA19-AB19</f>
        <v>28819772.664248586</v>
      </c>
    </row>
    <row r="20" spans="1:29" s="12" customFormat="1" ht="29.25" customHeight="1" x14ac:dyDescent="0.25">
      <c r="A20" s="84" t="s">
        <v>20</v>
      </c>
      <c r="B20" s="85"/>
      <c r="C20" s="21">
        <f>+C5+C8+C11+C14+C15+C16+C17+C18+C19</f>
        <v>7526106541</v>
      </c>
      <c r="D20" s="21">
        <f>+D5+D8+D11+D14+D15+D16+D17+D18+D19</f>
        <v>1299138289</v>
      </c>
      <c r="E20" s="21">
        <f t="shared" si="7"/>
        <v>8825244830</v>
      </c>
      <c r="F20" s="21">
        <f t="shared" ref="F20:M20" si="10">+F5+F8+F11+F14+F15+F16+F17+F18+F19</f>
        <v>739165746.52624989</v>
      </c>
      <c r="G20" s="21">
        <f t="shared" si="10"/>
        <v>2902426261.2000003</v>
      </c>
      <c r="H20" s="21">
        <f>+H5+H8+H11+H14+H15+H16+H17+H18+H19</f>
        <v>3641592007.7262497</v>
      </c>
      <c r="I20" s="40">
        <f>+I5+I8+I11+I14+I15+I16+I17+I18+I19</f>
        <v>4013568327.0187464</v>
      </c>
      <c r="J20" s="40">
        <f t="shared" ref="J20" si="11">+J5+J8+J11+J14+J15+J16+J17+J18+J19</f>
        <v>680660549.29856825</v>
      </c>
      <c r="K20" s="40">
        <f>+K5+K8+K11+K14+K15+K16+K17+K18+K19</f>
        <v>4694228876.3173141</v>
      </c>
      <c r="L20" s="21">
        <f>+L5+L8+L11+L14+L15+L16+L17+L18+L19</f>
        <v>3808953422.6358242</v>
      </c>
      <c r="M20" s="21">
        <f t="shared" si="10"/>
        <v>2453940229.2220478</v>
      </c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65"/>
      <c r="AA20" s="66"/>
      <c r="AB20" s="61"/>
      <c r="AC20" s="58"/>
    </row>
    <row r="21" spans="1:29" s="12" customFormat="1" ht="29.25" customHeight="1" x14ac:dyDescent="0.2">
      <c r="A21" s="78" t="s">
        <v>23</v>
      </c>
      <c r="B21" s="79"/>
      <c r="C21" s="79"/>
      <c r="D21" s="79"/>
      <c r="E21" s="79"/>
      <c r="F21" s="79"/>
      <c r="G21" s="79"/>
      <c r="H21" s="22" t="s">
        <v>21</v>
      </c>
      <c r="I21" s="22"/>
      <c r="J21" s="22"/>
      <c r="K21" s="22"/>
      <c r="L21" s="22"/>
      <c r="M21" s="22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65"/>
      <c r="AA21" s="67"/>
      <c r="AB21" s="58"/>
      <c r="AC21" s="58"/>
    </row>
    <row r="22" spans="1:29" s="12" customFormat="1" ht="29.25" customHeight="1" x14ac:dyDescent="0.2">
      <c r="A22" s="75"/>
      <c r="B22" s="75"/>
      <c r="C22" s="76"/>
      <c r="D22" s="76"/>
      <c r="E22" s="76"/>
      <c r="F22" s="77"/>
      <c r="G22" s="77"/>
      <c r="H22" s="76"/>
      <c r="I22" s="76"/>
      <c r="J22" s="76"/>
      <c r="K22" s="76"/>
      <c r="L22" s="76"/>
      <c r="M22" s="76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65"/>
      <c r="AA22" s="68"/>
      <c r="AB22" s="58"/>
      <c r="AC22" s="58"/>
    </row>
    <row r="23" spans="1:29" s="12" customFormat="1" ht="29.25" customHeight="1" x14ac:dyDescent="0.2">
      <c r="A23" s="1"/>
      <c r="B23" s="1"/>
      <c r="C23" s="4"/>
      <c r="D23" s="4"/>
      <c r="E23" s="4"/>
      <c r="F23" s="70"/>
      <c r="G23" s="29"/>
      <c r="H23" s="22"/>
      <c r="I23" s="29"/>
      <c r="J23" s="29"/>
      <c r="K23" s="29"/>
      <c r="L23" s="29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58"/>
      <c r="AA23" s="67"/>
      <c r="AB23" s="58"/>
      <c r="AC23" s="58"/>
    </row>
    <row r="24" spans="1:29" s="12" customFormat="1" ht="29.25" customHeight="1" x14ac:dyDescent="0.2">
      <c r="A24" s="1"/>
      <c r="B24" s="1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58"/>
      <c r="AA24" s="67"/>
      <c r="AB24" s="58"/>
      <c r="AC24" s="58"/>
    </row>
    <row r="25" spans="1:29" s="12" customFormat="1" ht="29.25" customHeight="1" x14ac:dyDescent="0.2">
      <c r="A25" s="1"/>
      <c r="B25" s="1"/>
      <c r="C25" s="4"/>
      <c r="D25" s="4"/>
      <c r="E25" s="4"/>
      <c r="F25" s="70"/>
      <c r="G25" s="29"/>
      <c r="H25" s="4"/>
      <c r="I25" s="15"/>
      <c r="J25" s="4"/>
      <c r="K25" s="4"/>
      <c r="L25" s="18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58"/>
      <c r="AA25" s="67"/>
      <c r="AB25" s="58"/>
      <c r="AC25" s="58"/>
    </row>
    <row r="26" spans="1:29" s="12" customFormat="1" ht="29.25" customHeight="1" x14ac:dyDescent="0.2">
      <c r="A26" s="1"/>
      <c r="B26" s="1"/>
      <c r="C26" s="4"/>
      <c r="D26" s="4"/>
      <c r="E26" s="4"/>
      <c r="F26" s="70"/>
      <c r="G26" s="70"/>
      <c r="H26" s="4"/>
      <c r="I26" s="15"/>
      <c r="J26" s="4"/>
      <c r="K26" s="4"/>
      <c r="L26" s="18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58"/>
      <c r="AA26" s="67"/>
      <c r="AB26" s="58"/>
      <c r="AC26" s="58"/>
    </row>
    <row r="27" spans="1:29" s="12" customFormat="1" ht="29.25" customHeight="1" x14ac:dyDescent="0.2">
      <c r="A27" s="1"/>
      <c r="B27" s="1"/>
      <c r="C27" s="4"/>
      <c r="D27" s="4"/>
      <c r="E27" s="4"/>
      <c r="F27" s="70"/>
      <c r="G27" s="70"/>
      <c r="H27" s="4"/>
      <c r="I27" s="15"/>
      <c r="J27" s="4"/>
      <c r="K27" s="4"/>
      <c r="L27" s="18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58"/>
      <c r="AA27" s="69"/>
      <c r="AB27" s="58"/>
      <c r="AC27" s="58"/>
    </row>
    <row r="28" spans="1:29" s="12" customFormat="1" ht="29.25" customHeight="1" x14ac:dyDescent="0.25">
      <c r="A28" s="1"/>
      <c r="B28" s="1"/>
      <c r="C28" s="5"/>
      <c r="D28" s="5"/>
      <c r="E28" s="5"/>
      <c r="F28" s="71"/>
      <c r="G28" s="71"/>
      <c r="H28" s="5"/>
      <c r="I28" s="13"/>
      <c r="J28" s="13"/>
      <c r="K28" s="16"/>
      <c r="L28" s="18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58"/>
      <c r="AA28" s="58"/>
      <c r="AB28" s="58"/>
      <c r="AC28" s="58"/>
    </row>
    <row r="29" spans="1:29" s="12" customFormat="1" ht="29.25" customHeight="1" x14ac:dyDescent="0.25">
      <c r="A29" s="1"/>
      <c r="B29" s="1"/>
      <c r="C29" s="5"/>
      <c r="D29" s="5"/>
      <c r="E29" s="5"/>
      <c r="F29" s="71"/>
      <c r="G29" s="71"/>
      <c r="H29" s="5"/>
      <c r="I29" s="13"/>
      <c r="J29" s="13"/>
      <c r="K29" s="17"/>
      <c r="L29" s="18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58"/>
      <c r="AA29" s="58"/>
      <c r="AB29" s="58"/>
      <c r="AC29" s="58"/>
    </row>
    <row r="30" spans="1:29" x14ac:dyDescent="0.25">
      <c r="K30" s="17"/>
    </row>
    <row r="31" spans="1:29" x14ac:dyDescent="0.25">
      <c r="K31" s="17"/>
    </row>
    <row r="32" spans="1:29" x14ac:dyDescent="0.25">
      <c r="K32" s="17"/>
    </row>
    <row r="33" spans="11:11" x14ac:dyDescent="0.25">
      <c r="K33" s="17"/>
    </row>
    <row r="34" spans="11:11" x14ac:dyDescent="0.25">
      <c r="K34" s="17"/>
    </row>
    <row r="35" spans="11:11" x14ac:dyDescent="0.25">
      <c r="K35" s="17"/>
    </row>
  </sheetData>
  <mergeCells count="14">
    <mergeCell ref="A21:G21"/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56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info_EUR_ENG</vt:lpstr>
      <vt:lpstr>'SCF_financial info_EUR_ENG'!Print_Area</vt:lpstr>
    </vt:vector>
  </TitlesOfParts>
  <Company>Ministry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Георги Церовски</cp:lastModifiedBy>
  <cp:lastPrinted>2020-02-19T12:24:40Z</cp:lastPrinted>
  <dcterms:created xsi:type="dcterms:W3CDTF">2007-11-29T09:10:22Z</dcterms:created>
  <dcterms:modified xsi:type="dcterms:W3CDTF">2020-12-31T09:42:55Z</dcterms:modified>
</cp:coreProperties>
</file>