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11.2020\"/>
    </mc:Choice>
  </mc:AlternateContent>
  <bookViews>
    <workbookView xWindow="0" yWindow="0" windowWidth="28800" windowHeight="123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L10" i="5" l="1"/>
  <c r="L9" i="5"/>
  <c r="L15" i="5"/>
  <c r="L13" i="5"/>
  <c r="L12" i="5"/>
  <c r="L7" i="5"/>
  <c r="L6" i="5"/>
  <c r="L19" i="5"/>
  <c r="L16" i="5"/>
  <c r="L14" i="5"/>
  <c r="C15" i="5" l="1"/>
  <c r="K12" i="5" l="1"/>
  <c r="K13" i="5"/>
  <c r="D13" i="5" l="1"/>
  <c r="C13" i="5"/>
  <c r="D12" i="5"/>
  <c r="C12" i="5"/>
  <c r="D15" i="5" l="1"/>
  <c r="H15" i="5" l="1"/>
  <c r="H16" i="5"/>
  <c r="E7" i="5" l="1"/>
  <c r="L11" i="5" l="1"/>
  <c r="L8" i="5"/>
  <c r="L5" i="5"/>
  <c r="L20" i="5" l="1"/>
  <c r="M8" i="5" l="1"/>
  <c r="K15" i="5" l="1"/>
  <c r="K16" i="5"/>
  <c r="K17" i="5"/>
  <c r="K18" i="5"/>
  <c r="K19" i="5"/>
  <c r="H9" i="5" l="1"/>
  <c r="H19" i="5" l="1"/>
  <c r="E19" i="5"/>
  <c r="H18" i="5"/>
  <c r="E18" i="5"/>
  <c r="H17" i="5"/>
  <c r="E17" i="5"/>
  <c r="E16" i="5"/>
  <c r="E15" i="5"/>
  <c r="H14" i="5"/>
  <c r="M11" i="5"/>
  <c r="H13" i="5"/>
  <c r="E13" i="5"/>
  <c r="H12" i="5"/>
  <c r="E12" i="5"/>
  <c r="J11" i="5"/>
  <c r="I11" i="5"/>
  <c r="F11" i="5"/>
  <c r="D11" i="5"/>
  <c r="C11" i="5"/>
  <c r="H10" i="5"/>
  <c r="H8" i="5" s="1"/>
  <c r="E10" i="5"/>
  <c r="E9" i="5"/>
  <c r="G8" i="5"/>
  <c r="F8" i="5"/>
  <c r="D8" i="5"/>
  <c r="C8" i="5"/>
  <c r="H7" i="5"/>
  <c r="H6" i="5"/>
  <c r="E6" i="5"/>
  <c r="E5" i="5" s="1"/>
  <c r="M5" i="5"/>
  <c r="G5" i="5"/>
  <c r="F5" i="5"/>
  <c r="D5" i="5"/>
  <c r="C5" i="5"/>
  <c r="H11" i="5" l="1"/>
  <c r="D20" i="5"/>
  <c r="E8" i="5"/>
  <c r="E11" i="5"/>
  <c r="C20" i="5"/>
  <c r="F20" i="5"/>
  <c r="H5" i="5"/>
  <c r="K11" i="5"/>
  <c r="M20" i="5"/>
  <c r="G11" i="5"/>
  <c r="G20" i="5" s="1"/>
  <c r="E20" i="5" l="1"/>
  <c r="H20" i="5"/>
  <c r="K7" i="5" l="1"/>
  <c r="I8" i="5"/>
  <c r="K10" i="5"/>
  <c r="K8" i="5" s="1"/>
  <c r="J8" i="5"/>
  <c r="K9" i="5"/>
  <c r="I5" i="5" l="1"/>
  <c r="K6" i="5"/>
  <c r="K5" i="5" s="1"/>
  <c r="J5" i="5"/>
  <c r="I20" i="5"/>
  <c r="K14" i="5"/>
  <c r="K20" i="5" s="1"/>
  <c r="J20" i="5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<sst xmlns="http://schemas.openxmlformats.org/spreadsheetml/2006/main" count="46" uniqueCount="29">
  <si>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</si>
  <si>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</si>
  <si>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</si>
  <si>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</si>
  <si>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</si>
  <si>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</si>
  <si>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</si>
  <si>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</si>
  <si>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</si>
  <si>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</si>
  <si>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</si>
  <si>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</si>
  <si>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</si>
  <si>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</si>
  <si>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</si>
  <si>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</si>
  <si>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</si>
  <si>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</si>
  <si>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</si>
  <si>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</si>
  <si>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</si>
  <si>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</si>
  <si>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30.11.2020</t>
  </si>
  <si>
    <t>Получени средства от ЕК на основание изпратени заявления за плащане към 30.11.2020</t>
  </si>
  <si>
    <t>Общо получени средства от ЕК към 30.11.2020</t>
  </si>
  <si>
    <t>Платено към 30.11.2020</t>
  </si>
  <si>
    <t>Общо платено към 30.11.2020</t>
  </si>
  <si>
    <t>Обща сума на публичните разходи, декларирани пред ЕК със Заявления за плащане 
към 30.11.2020</t>
  </si>
  <si>
    <t>Обща сума на публичните разходи, сертифицрани пред ЕК с Годишни счетоводни отчети 
към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</si>
</sst>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73" fontId="3" fillId="0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/>
    <xf numFmtId="170" fontId="4" fillId="2" borderId="1" xfId="1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85" zoomScaleNormal="90" zoomScaleSheetLayoutView="8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O13" sqref="O13"/>
    </sheetView>
  </sheetViews>
  <sheetFormatPr defaultColWidth="9.140625" defaultRowHeight="15" outlineLevelRow="1" x14ac:dyDescent="0.25"/>
  <cols>
    <col min="1" max="1" width="31.8554687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37" customWidth="1"/>
    <col min="10" max="10" width="17.140625" style="37" customWidth="1"/>
    <col min="11" max="11" width="18.28515625" style="3" customWidth="1"/>
    <col min="12" max="12" width="21.57031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23"/>
      <c r="H1" s="23"/>
      <c r="I1" s="29"/>
      <c r="J1" s="29"/>
    </row>
    <row r="2" spans="1:20" s="8" customFormat="1" ht="12.75" customHeight="1" x14ac:dyDescent="0.2">
      <c r="A2" s="61" t="s">
        <v>0</v>
      </c>
      <c r="B2" s="61" t="s">
        <v>1</v>
      </c>
      <c r="C2" s="55" t="s">
        <v>17</v>
      </c>
      <c r="D2" s="64" t="s">
        <v>18</v>
      </c>
      <c r="E2" s="55" t="s">
        <v>19</v>
      </c>
      <c r="F2" s="55" t="s">
        <v>22</v>
      </c>
      <c r="G2" s="55" t="s">
        <v>23</v>
      </c>
      <c r="H2" s="55" t="s">
        <v>24</v>
      </c>
      <c r="I2" s="66" t="s">
        <v>25</v>
      </c>
      <c r="J2" s="67"/>
      <c r="K2" s="55" t="s">
        <v>26</v>
      </c>
      <c r="L2" s="57" t="s">
        <v>27</v>
      </c>
      <c r="M2" s="55" t="s">
        <v>28</v>
      </c>
    </row>
    <row r="3" spans="1:20" s="8" customFormat="1" ht="84.75" customHeight="1" x14ac:dyDescent="0.2">
      <c r="A3" s="62"/>
      <c r="B3" s="62"/>
      <c r="C3" s="63"/>
      <c r="D3" s="65"/>
      <c r="E3" s="63"/>
      <c r="F3" s="63"/>
      <c r="G3" s="63"/>
      <c r="H3" s="63"/>
      <c r="I3" s="30" t="s">
        <v>2</v>
      </c>
      <c r="J3" s="30" t="s">
        <v>5</v>
      </c>
      <c r="K3" s="56"/>
      <c r="L3" s="58"/>
      <c r="M3" s="56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44">
        <v>7</v>
      </c>
      <c r="H4" s="44">
        <v>8</v>
      </c>
      <c r="I4" s="44">
        <v>9</v>
      </c>
      <c r="J4" s="31">
        <v>10</v>
      </c>
      <c r="K4" s="31">
        <v>11</v>
      </c>
      <c r="L4" s="31">
        <v>12</v>
      </c>
      <c r="M4" s="24">
        <v>13</v>
      </c>
    </row>
    <row r="5" spans="1:20" s="13" customFormat="1" ht="39.6" customHeight="1" x14ac:dyDescent="0.2">
      <c r="A5" s="10" t="s">
        <v>6</v>
      </c>
      <c r="B5" s="11" t="s">
        <v>3</v>
      </c>
      <c r="C5" s="39">
        <f>C6+C7</f>
        <v>1520755090</v>
      </c>
      <c r="D5" s="39">
        <f>D6+D7</f>
        <v>268368549</v>
      </c>
      <c r="E5" s="39">
        <f>E6+E7</f>
        <v>1789123639</v>
      </c>
      <c r="F5" s="39">
        <f t="shared" ref="F5:M5" si="0">F6+F7</f>
        <v>157211702.70999998</v>
      </c>
      <c r="G5" s="39">
        <f t="shared" si="0"/>
        <v>563674080.02999997</v>
      </c>
      <c r="H5" s="39">
        <f t="shared" si="0"/>
        <v>720885782.73999989</v>
      </c>
      <c r="I5" s="32">
        <f t="shared" si="0"/>
        <v>733336962.69692099</v>
      </c>
      <c r="J5" s="32">
        <f>J6+J7</f>
        <v>129412405.18180957</v>
      </c>
      <c r="K5" s="39">
        <f>K6+K7</f>
        <v>862749367.87873054</v>
      </c>
      <c r="L5" s="32">
        <f>L6+L7</f>
        <v>735350996.56257319</v>
      </c>
      <c r="M5" s="39">
        <f t="shared" si="0"/>
        <v>491591211.04954404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8">
        <v>438611756</v>
      </c>
      <c r="D6" s="38">
        <v>77402076</v>
      </c>
      <c r="E6" s="33">
        <f>+C6+D6</f>
        <v>516013832</v>
      </c>
      <c r="F6" s="33">
        <v>52395101.703749999</v>
      </c>
      <c r="G6" s="33">
        <v>287923361.76999998</v>
      </c>
      <c r="H6" s="33">
        <f>F6+G6</f>
        <v>340318463.47375</v>
      </c>
      <c r="I6" s="45">
        <v>345353042.15992093</v>
      </c>
      <c r="J6" s="46">
        <v>60944654.498809576</v>
      </c>
      <c r="K6" s="33">
        <f>I6+J6</f>
        <v>406297696.65873051</v>
      </c>
      <c r="L6" s="33">
        <f>374579818.912977+1283285.67+6041720.45/1.9558+1774787.21/1.9558+1725282.26/1.9558</f>
        <v>380741819.13456708</v>
      </c>
      <c r="M6" s="33">
        <v>268939075.64886701</v>
      </c>
      <c r="N6" s="12"/>
      <c r="O6" s="50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8">
        <v>1082143334</v>
      </c>
      <c r="D7" s="38">
        <v>190966473</v>
      </c>
      <c r="E7" s="33">
        <f>+C7+D7</f>
        <v>1273109807</v>
      </c>
      <c r="F7" s="33">
        <v>104816601.00624999</v>
      </c>
      <c r="G7" s="33">
        <v>275750718.25999993</v>
      </c>
      <c r="H7" s="33">
        <f>F7+G7</f>
        <v>380567319.2662499</v>
      </c>
      <c r="I7" s="45">
        <v>387983920.53700006</v>
      </c>
      <c r="J7" s="46">
        <v>68467750.682999998</v>
      </c>
      <c r="K7" s="33">
        <f>I7+J7</f>
        <v>456451671.22000003</v>
      </c>
      <c r="L7" s="33">
        <f>329873837.360671+23087506.93+3222832.05/1.9558</f>
        <v>354609177.42800611</v>
      </c>
      <c r="M7" s="33">
        <v>222652135.40067703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39">
        <f>C9+C10</f>
        <v>1474466160</v>
      </c>
      <c r="D8" s="39">
        <f t="shared" ref="D8:L8" si="1">D9+D10</f>
        <v>260199914</v>
      </c>
      <c r="E8" s="39">
        <f t="shared" si="1"/>
        <v>1734666074</v>
      </c>
      <c r="F8" s="39">
        <f t="shared" si="1"/>
        <v>133600552.22124998</v>
      </c>
      <c r="G8" s="39">
        <f t="shared" si="1"/>
        <v>390337103.59000003</v>
      </c>
      <c r="H8" s="39">
        <f t="shared" si="1"/>
        <v>523937655.81124997</v>
      </c>
      <c r="I8" s="32">
        <f t="shared" si="1"/>
        <v>532655824.72738463</v>
      </c>
      <c r="J8" s="32">
        <f t="shared" si="1"/>
        <v>93998086.716597289</v>
      </c>
      <c r="K8" s="39">
        <f t="shared" si="1"/>
        <v>626653911.44398189</v>
      </c>
      <c r="L8" s="32">
        <f t="shared" si="1"/>
        <v>524091298.30066061</v>
      </c>
      <c r="M8" s="39">
        <f>M9+M10</f>
        <v>262895987.11152267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8">
        <v>349712078</v>
      </c>
      <c r="D9" s="38">
        <v>61713898</v>
      </c>
      <c r="E9" s="33">
        <f>+C9+D9</f>
        <v>411425976</v>
      </c>
      <c r="F9" s="40">
        <v>32248567.208749998</v>
      </c>
      <c r="G9" s="42">
        <v>82148363.770000011</v>
      </c>
      <c r="H9" s="33">
        <f>F9+G9</f>
        <v>114396930.97875001</v>
      </c>
      <c r="I9" s="45">
        <v>118840939.91450919</v>
      </c>
      <c r="J9" s="46">
        <v>20971930.573148679</v>
      </c>
      <c r="K9" s="33">
        <f>I9+J9</f>
        <v>139812870.48765787</v>
      </c>
      <c r="L9" s="33">
        <f>98497755.3693793+13555313.93/1.9558+1488878.97/1.9558+2331695.56/1.9558+7707369.63/1.9558+1764200.7/1.9558+1196401.32/1.9558</f>
        <v>112836573.30066063</v>
      </c>
      <c r="M9" s="33">
        <v>63467551.663119957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8">
        <v>1124754082</v>
      </c>
      <c r="D10" s="38">
        <v>198486016</v>
      </c>
      <c r="E10" s="33">
        <f>+C10+D10</f>
        <v>1323240098</v>
      </c>
      <c r="F10" s="40">
        <v>101351985.01249999</v>
      </c>
      <c r="G10" s="42">
        <v>308188739.81999999</v>
      </c>
      <c r="H10" s="33">
        <f>F10+G10</f>
        <v>409540724.83249998</v>
      </c>
      <c r="I10" s="45">
        <v>413814884.81287545</v>
      </c>
      <c r="J10" s="46">
        <v>73026156.143448606</v>
      </c>
      <c r="K10" s="33">
        <f>I10+J10</f>
        <v>486841040.95632404</v>
      </c>
      <c r="L10" s="33">
        <f>411254725</f>
        <v>411254725</v>
      </c>
      <c r="M10" s="33">
        <v>199428435.4484027</v>
      </c>
      <c r="N10" s="12"/>
      <c r="O10" s="12"/>
      <c r="P10" s="12"/>
      <c r="Q10" s="12"/>
      <c r="R10" s="16"/>
      <c r="S10" s="17"/>
    </row>
    <row r="11" spans="1:20" s="13" customFormat="1" ht="36.6" customHeight="1" x14ac:dyDescent="0.25">
      <c r="A11" s="10" t="s">
        <v>13</v>
      </c>
      <c r="B11" s="11" t="s">
        <v>3</v>
      </c>
      <c r="C11" s="39">
        <f>C12+C13</f>
        <v>539091733</v>
      </c>
      <c r="D11" s="39">
        <f t="shared" ref="D11:M11" si="2">D12+D13</f>
        <v>95133839</v>
      </c>
      <c r="E11" s="39">
        <f t="shared" si="2"/>
        <v>634225572</v>
      </c>
      <c r="F11" s="39">
        <f t="shared" si="2"/>
        <v>49472930.287500001</v>
      </c>
      <c r="G11" s="39">
        <f t="shared" si="2"/>
        <v>166528312.77000001</v>
      </c>
      <c r="H11" s="39">
        <f t="shared" si="2"/>
        <v>216001243.0575</v>
      </c>
      <c r="I11" s="32">
        <f t="shared" si="2"/>
        <v>278377630.50178349</v>
      </c>
      <c r="J11" s="32">
        <f t="shared" si="2"/>
        <v>49125464.206197068</v>
      </c>
      <c r="K11" s="39">
        <f t="shared" si="2"/>
        <v>327503094.70798051</v>
      </c>
      <c r="L11" s="32">
        <f t="shared" si="2"/>
        <v>233473877.7524727</v>
      </c>
      <c r="M11" s="39">
        <f t="shared" si="2"/>
        <v>113182314.13743737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8">
        <f>187926049-936838</f>
        <v>186989211</v>
      </c>
      <c r="D12" s="38">
        <f>33163421-165324</f>
        <v>32998097</v>
      </c>
      <c r="E12" s="33">
        <f t="shared" ref="E12:E20" si="3">+C12+D12</f>
        <v>219987308</v>
      </c>
      <c r="F12" s="33">
        <v>17904003.477499999</v>
      </c>
      <c r="G12" s="42">
        <v>31838046.66</v>
      </c>
      <c r="H12" s="33">
        <f t="shared" ref="H12:H19" si="4">F12+G12</f>
        <v>49742050.137500003</v>
      </c>
      <c r="I12" s="45">
        <v>75239612.577782303</v>
      </c>
      <c r="J12" s="48">
        <v>13277578.690196875</v>
      </c>
      <c r="K12" s="33">
        <f t="shared" ref="K12:K19" si="5">I12+J12</f>
        <v>88517191.267979175</v>
      </c>
      <c r="L12" s="51">
        <f>35623126.0801636+5995235.68+10108589.46/1.9558</f>
        <v>46786880.760061339</v>
      </c>
      <c r="M12" s="26">
        <v>0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8">
        <f>364614823-12512301</f>
        <v>352102522</v>
      </c>
      <c r="D13" s="38">
        <f>64343794-2208052</f>
        <v>62135742</v>
      </c>
      <c r="E13" s="33">
        <f t="shared" si="3"/>
        <v>414238264</v>
      </c>
      <c r="F13" s="33">
        <v>31568926.810000002</v>
      </c>
      <c r="G13" s="42">
        <v>134690266.11000001</v>
      </c>
      <c r="H13" s="33">
        <f t="shared" si="4"/>
        <v>166259192.92000002</v>
      </c>
      <c r="I13" s="45">
        <v>203138017.92400116</v>
      </c>
      <c r="J13" s="46">
        <v>35847885.516000196</v>
      </c>
      <c r="K13" s="33">
        <f t="shared" si="5"/>
        <v>238985903.44000137</v>
      </c>
      <c r="L13" s="33">
        <f>162657710.257463+12624828.14+16922564.5/1.9558+5382275.62/1.9558</f>
        <v>186686996.99241138</v>
      </c>
      <c r="M13" s="33">
        <v>113182314.13743737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32">
        <v>1311704793</v>
      </c>
      <c r="D14" s="32">
        <v>231477320</v>
      </c>
      <c r="E14" s="32">
        <v>1543182113</v>
      </c>
      <c r="F14" s="41">
        <v>119997437.89625001</v>
      </c>
      <c r="G14" s="32">
        <v>479047219.16000009</v>
      </c>
      <c r="H14" s="32">
        <f t="shared" si="4"/>
        <v>599044657.0562501</v>
      </c>
      <c r="I14" s="39">
        <v>782380336.40260863</v>
      </c>
      <c r="J14" s="47">
        <v>138067118.18869564</v>
      </c>
      <c r="K14" s="32">
        <f t="shared" si="5"/>
        <v>920447454.5913043</v>
      </c>
      <c r="L14" s="32">
        <f>597527245.730735+9435287.6+30769399.16/1.9558</f>
        <v>622694918.62575495</v>
      </c>
      <c r="M14" s="32">
        <v>388062308.80387664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32">
        <f>938665315+58145102</f>
        <v>996810417</v>
      </c>
      <c r="D15" s="32">
        <f>153582762+11326781</f>
        <v>164909543</v>
      </c>
      <c r="E15" s="32">
        <f t="shared" si="3"/>
        <v>1161719960</v>
      </c>
      <c r="F15" s="32">
        <v>115474331.03</v>
      </c>
      <c r="G15" s="32">
        <v>517137298.62</v>
      </c>
      <c r="H15" s="32">
        <f t="shared" si="4"/>
        <v>632611629.64999998</v>
      </c>
      <c r="I15" s="49">
        <v>698831352.95052874</v>
      </c>
      <c r="J15" s="49">
        <v>113706965.63947117</v>
      </c>
      <c r="K15" s="32">
        <f t="shared" si="5"/>
        <v>812538318.58999991</v>
      </c>
      <c r="L15" s="32">
        <f>633091634.892355+28843830.57-130573.17+39994437.5/1.9558+15743092.67/1.9558+7052012.23/1.9558+310200/1.9558+2641444.11/1.9558+5603495.71/1.9558</f>
        <v>698283408.61304224</v>
      </c>
      <c r="M15" s="32">
        <v>448052785.57037532</v>
      </c>
      <c r="N15" s="12"/>
      <c r="O15" s="12"/>
      <c r="P15" s="12"/>
      <c r="Q15" s="12"/>
      <c r="R15" s="16"/>
      <c r="S15" s="17"/>
    </row>
    <row r="16" spans="1:20" s="18" customFormat="1" ht="43.15" customHeight="1" x14ac:dyDescent="0.25">
      <c r="A16" s="10" t="s">
        <v>20</v>
      </c>
      <c r="B16" s="11" t="s">
        <v>3</v>
      </c>
      <c r="C16" s="32">
        <v>1238064222</v>
      </c>
      <c r="D16" s="32">
        <v>218481923</v>
      </c>
      <c r="E16" s="32">
        <f t="shared" si="3"/>
        <v>1456546145</v>
      </c>
      <c r="F16" s="32">
        <v>119582318.95625001</v>
      </c>
      <c r="G16" s="32">
        <v>519815786.83999997</v>
      </c>
      <c r="H16" s="32">
        <f>F16+G16</f>
        <v>639398105.79624999</v>
      </c>
      <c r="I16" s="39">
        <v>682686628.57663906</v>
      </c>
      <c r="J16" s="47">
        <v>120474110.92528924</v>
      </c>
      <c r="K16" s="32">
        <f t="shared" si="5"/>
        <v>803160739.50192833</v>
      </c>
      <c r="L16" s="32">
        <f>644338413.953369+46587529.48/1.9558</f>
        <v>668158604.91358995</v>
      </c>
      <c r="M16" s="32">
        <v>515925053.42148584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32">
        <v>102000000</v>
      </c>
      <c r="D17" s="32">
        <v>0</v>
      </c>
      <c r="E17" s="32">
        <f t="shared" si="3"/>
        <v>102000000</v>
      </c>
      <c r="F17" s="32">
        <v>6502500</v>
      </c>
      <c r="G17" s="32">
        <v>95497500</v>
      </c>
      <c r="H17" s="32">
        <f t="shared" si="4"/>
        <v>102000000</v>
      </c>
      <c r="I17" s="39">
        <v>102000000</v>
      </c>
      <c r="J17" s="47">
        <v>0</v>
      </c>
      <c r="K17" s="32">
        <f t="shared" si="5"/>
        <v>102000000</v>
      </c>
      <c r="L17" s="32">
        <v>102001564.56999999</v>
      </c>
      <c r="M17" s="25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32">
        <v>238398862</v>
      </c>
      <c r="D18" s="32">
        <v>42070389</v>
      </c>
      <c r="E18" s="32">
        <f t="shared" si="3"/>
        <v>280469251</v>
      </c>
      <c r="F18" s="32">
        <v>25794294.384999998</v>
      </c>
      <c r="G18" s="32">
        <v>81513111.340000004</v>
      </c>
      <c r="H18" s="32">
        <f t="shared" si="4"/>
        <v>107307405.72499999</v>
      </c>
      <c r="I18" s="39">
        <v>107286712.99217486</v>
      </c>
      <c r="J18" s="47">
        <v>18932949.351560269</v>
      </c>
      <c r="K18" s="32">
        <f t="shared" si="5"/>
        <v>126219662.34373513</v>
      </c>
      <c r="L18" s="32">
        <v>112474143</v>
      </c>
      <c r="M18" s="32">
        <v>60839412.314907461</v>
      </c>
      <c r="N18" s="12"/>
      <c r="O18" s="12"/>
      <c r="P18" s="12"/>
      <c r="Q18" s="12"/>
      <c r="R18" s="16"/>
      <c r="S18" s="17"/>
    </row>
    <row r="19" spans="1:19" s="18" customFormat="1" ht="46.15" customHeight="1" x14ac:dyDescent="0.25">
      <c r="A19" s="10" t="s">
        <v>16</v>
      </c>
      <c r="B19" s="11" t="s">
        <v>3</v>
      </c>
      <c r="C19" s="32">
        <v>104815264</v>
      </c>
      <c r="D19" s="32">
        <v>18496812</v>
      </c>
      <c r="E19" s="32">
        <f t="shared" si="3"/>
        <v>123312076</v>
      </c>
      <c r="F19" s="32">
        <v>11529679.040000001</v>
      </c>
      <c r="G19" s="32">
        <v>88875848.849999979</v>
      </c>
      <c r="H19" s="32">
        <f t="shared" si="4"/>
        <v>100405527.88999999</v>
      </c>
      <c r="I19" s="39">
        <v>96012878.170705691</v>
      </c>
      <c r="J19" s="47">
        <v>16943449.08894806</v>
      </c>
      <c r="K19" s="32">
        <f t="shared" si="5"/>
        <v>112956327.25965375</v>
      </c>
      <c r="L19" s="32">
        <f>108245403.962727+6376742.75/1.9558+1659183.33/1.9558+137765.67/1.9558</f>
        <v>112424610.29773058</v>
      </c>
      <c r="M19" s="32">
        <v>71389592.238292262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59" t="s">
        <v>4</v>
      </c>
      <c r="B20" s="60"/>
      <c r="C20" s="39">
        <f>+C5+C8+C11+C14+C15+C16+C17+C18+C19</f>
        <v>7526106541</v>
      </c>
      <c r="D20" s="39">
        <f>+D5+D8+D11+D14+D15+D16+D17+D18+D19</f>
        <v>1299138289</v>
      </c>
      <c r="E20" s="39">
        <f t="shared" si="3"/>
        <v>8825244830</v>
      </c>
      <c r="F20" s="39">
        <f t="shared" ref="F20:M20" si="6">+F5+F8+F11+F14+F15+F16+F17+F18+F19</f>
        <v>739165746.52624989</v>
      </c>
      <c r="G20" s="39">
        <f t="shared" si="6"/>
        <v>2902426261.2000003</v>
      </c>
      <c r="H20" s="39">
        <f t="shared" si="6"/>
        <v>3641592007.7262497</v>
      </c>
      <c r="I20" s="32">
        <f t="shared" si="6"/>
        <v>4013568327.0187464</v>
      </c>
      <c r="J20" s="32">
        <f t="shared" si="6"/>
        <v>680660549.29856825</v>
      </c>
      <c r="K20" s="32">
        <f t="shared" si="6"/>
        <v>4694228876.3173141</v>
      </c>
      <c r="L20" s="39">
        <f t="shared" si="6"/>
        <v>3808953422.6358242</v>
      </c>
      <c r="M20" s="39">
        <f t="shared" si="6"/>
        <v>2453940229.2220478</v>
      </c>
      <c r="N20" s="12"/>
      <c r="O20" s="12"/>
      <c r="P20" s="12"/>
      <c r="Q20" s="12"/>
      <c r="R20" s="16"/>
      <c r="S20" s="3"/>
    </row>
    <row r="21" spans="1:19" s="13" customFormat="1" ht="36" customHeight="1" x14ac:dyDescent="0.2">
      <c r="A21" s="52" t="s">
        <v>21</v>
      </c>
      <c r="B21" s="53"/>
      <c r="C21" s="53"/>
      <c r="D21" s="53"/>
      <c r="E21" s="54"/>
      <c r="F21" s="54"/>
      <c r="G21" s="54"/>
      <c r="H21" s="1"/>
      <c r="I21" s="35"/>
      <c r="J21" s="34"/>
      <c r="K21" s="1"/>
      <c r="L21" s="43"/>
      <c r="M21" s="27"/>
    </row>
    <row r="22" spans="1:19" s="13" customFormat="1" ht="27" customHeight="1" x14ac:dyDescent="0.2">
      <c r="A22" s="6"/>
      <c r="B22" s="6"/>
      <c r="C22" s="1"/>
      <c r="D22" s="1"/>
      <c r="E22" s="1"/>
      <c r="F22" s="1"/>
      <c r="G22" s="1"/>
      <c r="H22" s="1"/>
      <c r="I22" s="36"/>
      <c r="J22" s="34"/>
      <c r="K22" s="1"/>
      <c r="L22" s="28"/>
      <c r="M22" s="28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36"/>
      <c r="J23" s="34"/>
      <c r="K23" s="1"/>
      <c r="L23" s="28"/>
      <c r="M23" s="28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6"/>
      <c r="J24" s="34"/>
      <c r="K24" s="1"/>
      <c r="L24" s="28"/>
      <c r="M24" s="28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2"/>
      <c r="H25" s="2"/>
      <c r="I25" s="37"/>
      <c r="J25" s="37"/>
      <c r="K25" s="4"/>
      <c r="L25" s="28"/>
      <c r="M25" s="28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2"/>
      <c r="H26" s="2"/>
      <c r="I26" s="37"/>
      <c r="J26" s="37"/>
      <c r="K26" s="5"/>
      <c r="L26" s="28"/>
      <c r="M26" s="28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5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2020-12-31T10:19:56Z</dcterms:modified>
</cp:coreProperties>
</file>