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НАЦИОНАЛЕН ФОНД\СО\public\SPARVKI\SCF spravki\INTERNET\2014-2020\2020\09.2020\"/>
    </mc:Choice>
  </mc:AlternateContent>
  <bookViews>
    <workbookView xWindow="6675" yWindow="9540" windowWidth="20085" windowHeight="5685"/>
  </bookViews>
  <sheets>
    <sheet name="SCF_financial info_EUR_BUL" sheetId="5" r:id="rId1"/>
  </sheets>
  <definedNames>
    <definedName name="_xlnm.Print_Area" localSheetId="0">'SCF_financial info_EUR_BUL'!$A$1:$M$21</definedName>
  </definedNames>
  <calcPr calcId="162913"/>
</workbook>
</file>

<file path=xl/calcChain.xml><?xml version="1.0" encoding="utf-8"?>
<calcChain xmlns="http://schemas.openxmlformats.org/spreadsheetml/2006/main">
  <c r="C15" i="5" l="1"/>
  <c r="K12" i="5" l="1"/>
  <c r="K13" i="5"/>
  <c r="K14" i="5"/>
  <c r="G19" i="5" l="1"/>
  <c r="G18" i="5"/>
  <c r="G13" i="5"/>
  <c r="G12" i="5"/>
  <c r="G10" i="5"/>
  <c r="G9" i="5"/>
  <c r="D13" i="5" l="1"/>
  <c r="C13" i="5"/>
  <c r="D12" i="5"/>
  <c r="C12" i="5"/>
  <c r="D15" i="5" l="1"/>
  <c r="H15" i="5" l="1"/>
  <c r="H16" i="5"/>
  <c r="E7" i="5" l="1"/>
  <c r="L11" i="5" l="1"/>
  <c r="L8" i="5"/>
  <c r="L5" i="5"/>
  <c r="L20" i="5" l="1"/>
  <c r="M8" i="5" l="1"/>
  <c r="K15" i="5" l="1"/>
  <c r="K16" i="5"/>
  <c r="K17" i="5"/>
  <c r="K18" i="5"/>
  <c r="K19" i="5"/>
  <c r="H9" i="5" l="1"/>
  <c r="H19" i="5" l="1"/>
  <c r="E19" i="5"/>
  <c r="H18" i="5"/>
  <c r="E18" i="5"/>
  <c r="H17" i="5"/>
  <c r="E17" i="5"/>
  <c r="E16" i="5"/>
  <c r="E15" i="5"/>
  <c r="H14" i="5"/>
  <c r="M11" i="5"/>
  <c r="H13" i="5"/>
  <c r="E13" i="5"/>
  <c r="H12" i="5"/>
  <c r="E12" i="5"/>
  <c r="J11" i="5"/>
  <c r="I11" i="5"/>
  <c r="F11" i="5"/>
  <c r="D11" i="5"/>
  <c r="C11" i="5"/>
  <c r="H10" i="5"/>
  <c r="H8" i="5" s="1"/>
  <c r="E10" i="5"/>
  <c r="E9" i="5"/>
  <c r="G8" i="5"/>
  <c r="F8" i="5"/>
  <c r="D8" i="5"/>
  <c r="C8" i="5"/>
  <c r="H7" i="5"/>
  <c r="H6" i="5"/>
  <c r="E6" i="5"/>
  <c r="E5" i="5" s="1"/>
  <c r="M5" i="5"/>
  <c r="G5" i="5"/>
  <c r="F5" i="5"/>
  <c r="D5" i="5"/>
  <c r="C5" i="5"/>
  <c r="H11" i="5" l="1"/>
  <c r="D20" i="5"/>
  <c r="E8" i="5"/>
  <c r="E11" i="5"/>
  <c r="C20" i="5"/>
  <c r="F20" i="5"/>
  <c r="H5" i="5"/>
  <c r="K11" i="5"/>
  <c r="M20" i="5"/>
  <c r="G11" i="5"/>
  <c r="G20" i="5" s="1"/>
  <c r="E20" i="5" l="1"/>
  <c r="H20" i="5"/>
  <c r="I5" i="5" l="1"/>
  <c r="K7" i="5"/>
  <c r="K5" i="5"/>
  <c r="K6" i="5"/>
  <c r="J5" i="5"/>
  <c r="I8" i="5"/>
  <c r="I20" i="5" s="1"/>
  <c r="K10" i="5"/>
  <c r="K8" i="5" s="1"/>
  <c r="K20" i="5" s="1"/>
  <c r="J8" i="5"/>
  <c r="J20" i="5" s="1"/>
  <c r="K9" i="5"/>
</calcChain>
</file>

<file path=xl/sharedStrings.xml><?xml version="1.0" encoding="utf-8"?>
<sst xmlns="http://schemas.openxmlformats.org/spreadsheetml/2006/main" count="46" uniqueCount="29">
  <si>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</si>
  <si>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</si>
  <si>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</si>
  <si>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</si>
  <si>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</si>
  <si>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</si>
  <si>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</si>
  <si>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</si>
  <si>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</si>
  <si>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</si>
  <si>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</si>
  <si>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</si>
  <si>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</si>
  <si>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</si>
  <si>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</si>
  <si>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</si>
  <si>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</si>
  <si>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</si>
  <si>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</si>
  <si>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</si>
  <si>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6. ОП "Иновации и конкурентоспособност " / ЕФРР *</t>
  </si>
  <si>
    <t>* отчетени са извършените плащания по схема BG16RFOP002-2.073 „Подкрепа на микро и малки предприятия за преодоляване на икономическите последствия от пандемията COVID-19”</t>
  </si>
  <si>
    <t>Обща сума на получените средства от ЕК като предварително финансиране към 30.09.2020</t>
  </si>
  <si>
    <t>Получени средства от ЕК на основание изпратени заявления за плащане към 30.09.2020</t>
  </si>
  <si>
    <t>Общо получени средства от ЕК към 30.09.2020</t>
  </si>
  <si>
    <t>Платено към 30.09.2020</t>
  </si>
  <si>
    <t>Общо платено към 30.09.2020</t>
  </si>
  <si>
    <t>Обща сума на публичните разходи, декларирани пред ЕК със Заявления за плащане 
към 30.09.2020</t>
  </si>
  <si>
    <t>Обща сума на публичните разходи, сертифицрани пред ЕК с Годишни счетоводни отчети 
към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</si>
</sst>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1" xfId="1" applyNumberFormat="1" applyFont="1" applyFill="1" applyBorder="1" applyAlignment="1">
      <alignment vertical="center" wrapText="1"/>
    </xf>
    <xf numFmtId="170" fontId="7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 applyAlignment="1">
      <alignment horizontal="right" vertical="center"/>
    </xf>
    <xf numFmtId="170" fontId="4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/>
    <xf numFmtId="172" fontId="5" fillId="2" borderId="1" xfId="1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ColWidth="9.140625" defaultRowHeight="15" outlineLevelRow="1" x14ac:dyDescent="0.25"/>
  <cols>
    <col min="1" max="1" width="43" style="3" customWidth="1"/>
    <col min="2" max="2" width="7.85546875" style="2" customWidth="1"/>
    <col min="3" max="3" width="19.85546875" style="2" customWidth="1"/>
    <col min="4" max="4" width="18.140625" style="2" customWidth="1"/>
    <col min="5" max="5" width="17.5703125" style="2" customWidth="1"/>
    <col min="6" max="6" width="20.140625" style="2" customWidth="1"/>
    <col min="7" max="7" width="18.140625" style="2" customWidth="1"/>
    <col min="8" max="8" width="19.42578125" style="2" customWidth="1"/>
    <col min="9" max="9" width="17.42578125" style="38" customWidth="1"/>
    <col min="10" max="10" width="17.140625" style="38" customWidth="1"/>
    <col min="11" max="11" width="18.28515625" style="3" customWidth="1"/>
    <col min="12" max="12" width="26.140625" style="3" customWidth="1"/>
    <col min="13" max="13" width="23.5703125" style="3" customWidth="1"/>
    <col min="14" max="14" width="28.42578125" style="3" customWidth="1"/>
    <col min="15" max="15" width="30.28515625" style="3" customWidth="1"/>
    <col min="16" max="16" width="19.7109375" style="3" customWidth="1"/>
    <col min="17" max="17" width="16.28515625" style="3" customWidth="1"/>
    <col min="18" max="18" width="14.5703125" style="3" customWidth="1"/>
    <col min="19" max="16384" width="9.140625" style="3"/>
  </cols>
  <sheetData>
    <row r="1" spans="1:20" s="7" customFormat="1" ht="11.25" customHeight="1" x14ac:dyDescent="0.2">
      <c r="A1" s="6"/>
      <c r="B1" s="6"/>
      <c r="C1" s="23"/>
      <c r="D1" s="23"/>
      <c r="E1" s="23"/>
      <c r="F1" s="23"/>
      <c r="G1" s="23"/>
      <c r="H1" s="23"/>
      <c r="I1" s="29"/>
      <c r="J1" s="29"/>
    </row>
    <row r="2" spans="1:20" s="8" customFormat="1" ht="12.75" customHeight="1" x14ac:dyDescent="0.2">
      <c r="A2" s="61" t="s">
        <v>0</v>
      </c>
      <c r="B2" s="61" t="s">
        <v>1</v>
      </c>
      <c r="C2" s="55" t="s">
        <v>17</v>
      </c>
      <c r="D2" s="64" t="s">
        <v>18</v>
      </c>
      <c r="E2" s="55" t="s">
        <v>19</v>
      </c>
      <c r="F2" s="55" t="s">
        <v>22</v>
      </c>
      <c r="G2" s="55" t="s">
        <v>23</v>
      </c>
      <c r="H2" s="55" t="s">
        <v>24</v>
      </c>
      <c r="I2" s="66" t="s">
        <v>25</v>
      </c>
      <c r="J2" s="67"/>
      <c r="K2" s="55" t="s">
        <v>26</v>
      </c>
      <c r="L2" s="57" t="s">
        <v>27</v>
      </c>
      <c r="M2" s="55" t="s">
        <v>28</v>
      </c>
    </row>
    <row r="3" spans="1:20" s="8" customFormat="1" ht="84.75" customHeight="1" x14ac:dyDescent="0.2">
      <c r="A3" s="62"/>
      <c r="B3" s="62"/>
      <c r="C3" s="63"/>
      <c r="D3" s="65"/>
      <c r="E3" s="63"/>
      <c r="F3" s="63"/>
      <c r="G3" s="63"/>
      <c r="H3" s="63"/>
      <c r="I3" s="30" t="s">
        <v>2</v>
      </c>
      <c r="J3" s="30" t="s">
        <v>5</v>
      </c>
      <c r="K3" s="56"/>
      <c r="L3" s="58"/>
      <c r="M3" s="56"/>
    </row>
    <row r="4" spans="1:20" s="8" customFormat="1" ht="18.75" customHeight="1" x14ac:dyDescent="0.2">
      <c r="A4" s="9">
        <v>1</v>
      </c>
      <c r="B4" s="22">
        <v>2</v>
      </c>
      <c r="C4" s="24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31">
        <v>9</v>
      </c>
      <c r="J4" s="32">
        <v>10</v>
      </c>
      <c r="K4" s="24">
        <v>11</v>
      </c>
      <c r="L4" s="32">
        <v>12</v>
      </c>
      <c r="M4" s="24">
        <v>13</v>
      </c>
    </row>
    <row r="5" spans="1:20" s="13" customFormat="1" ht="29.25" customHeight="1" x14ac:dyDescent="0.2">
      <c r="A5" s="10" t="s">
        <v>6</v>
      </c>
      <c r="B5" s="11" t="s">
        <v>3</v>
      </c>
      <c r="C5" s="40">
        <f>C6+C7</f>
        <v>1520755090</v>
      </c>
      <c r="D5" s="40">
        <f>D6+D7</f>
        <v>268368549</v>
      </c>
      <c r="E5" s="40">
        <f>E6+E7</f>
        <v>1789123639</v>
      </c>
      <c r="F5" s="40">
        <f t="shared" ref="F5:M5" si="0">F6+F7</f>
        <v>157211702.70999998</v>
      </c>
      <c r="G5" s="40">
        <f t="shared" si="0"/>
        <v>545030423.75999999</v>
      </c>
      <c r="H5" s="46">
        <f t="shared" si="0"/>
        <v>702242126.46999991</v>
      </c>
      <c r="I5" s="33">
        <f t="shared" si="0"/>
        <v>728554104.83432317</v>
      </c>
      <c r="J5" s="33">
        <f>J6+J7</f>
        <v>128568371.44135115</v>
      </c>
      <c r="K5" s="40">
        <f>K6+K7</f>
        <v>857122476.27567434</v>
      </c>
      <c r="L5" s="33">
        <f t="shared" ref="L5" si="1">L6+L7</f>
        <v>704453656.27364779</v>
      </c>
      <c r="M5" s="40">
        <f t="shared" si="0"/>
        <v>491591211.04954404</v>
      </c>
      <c r="N5" s="12"/>
      <c r="O5" s="12"/>
      <c r="P5" s="12"/>
      <c r="Q5" s="12"/>
    </row>
    <row r="6" spans="1:20" ht="29.25" customHeight="1" outlineLevel="1" x14ac:dyDescent="0.25">
      <c r="A6" s="14" t="s">
        <v>9</v>
      </c>
      <c r="B6" s="15" t="s">
        <v>3</v>
      </c>
      <c r="C6" s="39">
        <v>438611756</v>
      </c>
      <c r="D6" s="39">
        <v>77402076</v>
      </c>
      <c r="E6" s="34">
        <f>+C6+D6</f>
        <v>516013832</v>
      </c>
      <c r="F6" s="34">
        <v>52395101.703749999</v>
      </c>
      <c r="G6" s="34">
        <v>286941648.25999999</v>
      </c>
      <c r="H6" s="34">
        <f>F6+G6</f>
        <v>339336749.96375</v>
      </c>
      <c r="I6" s="41">
        <v>341970820.97709829</v>
      </c>
      <c r="J6" s="42">
        <v>60347791.937134989</v>
      </c>
      <c r="K6" s="34">
        <f>I6+J6</f>
        <v>402318612.91423327</v>
      </c>
      <c r="L6" s="34">
        <v>374579818.91297686</v>
      </c>
      <c r="M6" s="34">
        <v>268939075.64886701</v>
      </c>
      <c r="N6" s="12"/>
      <c r="O6" s="12"/>
      <c r="P6" s="12"/>
      <c r="Q6" s="12"/>
      <c r="R6" s="16"/>
    </row>
    <row r="7" spans="1:20" ht="29.25" customHeight="1" outlineLevel="1" x14ac:dyDescent="0.25">
      <c r="A7" s="14" t="s">
        <v>10</v>
      </c>
      <c r="B7" s="15" t="s">
        <v>3</v>
      </c>
      <c r="C7" s="39">
        <v>1082143334</v>
      </c>
      <c r="D7" s="39">
        <v>190966473</v>
      </c>
      <c r="E7" s="34">
        <f>+C7+D7</f>
        <v>1273109807</v>
      </c>
      <c r="F7" s="34">
        <v>104816601.00624999</v>
      </c>
      <c r="G7" s="34">
        <v>258088775.49999994</v>
      </c>
      <c r="H7" s="34">
        <f>F7+G7</f>
        <v>362905376.5062499</v>
      </c>
      <c r="I7" s="41">
        <v>386583283.85722494</v>
      </c>
      <c r="J7" s="42">
        <v>68220579.504216164</v>
      </c>
      <c r="K7" s="34">
        <f>I7+J7</f>
        <v>454803863.36144114</v>
      </c>
      <c r="L7" s="34">
        <v>329873837.36067086</v>
      </c>
      <c r="M7" s="34">
        <v>222652135.40067703</v>
      </c>
      <c r="N7" s="12"/>
      <c r="O7" s="12"/>
      <c r="P7" s="12"/>
      <c r="Q7" s="12"/>
      <c r="R7" s="16"/>
    </row>
    <row r="8" spans="1:20" s="13" customFormat="1" ht="29.25" customHeight="1" x14ac:dyDescent="0.25">
      <c r="A8" s="10" t="s">
        <v>7</v>
      </c>
      <c r="B8" s="11" t="s">
        <v>3</v>
      </c>
      <c r="C8" s="40">
        <f>C9+C10</f>
        <v>1474466160</v>
      </c>
      <c r="D8" s="40">
        <f t="shared" ref="D8:L8" si="2">D9+D10</f>
        <v>260199914</v>
      </c>
      <c r="E8" s="40">
        <f t="shared" si="2"/>
        <v>1734666074</v>
      </c>
      <c r="F8" s="40">
        <f t="shared" si="2"/>
        <v>133600552.22124998</v>
      </c>
      <c r="G8" s="40">
        <f t="shared" si="2"/>
        <v>370575024.31999999</v>
      </c>
      <c r="H8" s="40">
        <f t="shared" si="2"/>
        <v>504175576.54124999</v>
      </c>
      <c r="I8" s="33">
        <f t="shared" si="2"/>
        <v>488150022.23049074</v>
      </c>
      <c r="J8" s="33">
        <f t="shared" si="2"/>
        <v>86144121.570086598</v>
      </c>
      <c r="K8" s="40">
        <f t="shared" si="2"/>
        <v>574294143.8005774</v>
      </c>
      <c r="L8" s="33">
        <f t="shared" si="2"/>
        <v>481083011.17373556</v>
      </c>
      <c r="M8" s="40">
        <f>M9+M10</f>
        <v>262895987.11152267</v>
      </c>
      <c r="N8" s="12"/>
      <c r="O8" s="12"/>
      <c r="P8" s="12"/>
      <c r="Q8" s="12"/>
      <c r="R8" s="16"/>
    </row>
    <row r="9" spans="1:20" ht="29.25" customHeight="1" outlineLevel="1" x14ac:dyDescent="0.25">
      <c r="A9" s="14" t="s">
        <v>9</v>
      </c>
      <c r="B9" s="15" t="s">
        <v>3</v>
      </c>
      <c r="C9" s="39">
        <v>349712078</v>
      </c>
      <c r="D9" s="39">
        <v>61713898</v>
      </c>
      <c r="E9" s="34">
        <f t="shared" ref="E9:E10" si="3">+C9+D9</f>
        <v>411425976</v>
      </c>
      <c r="F9" s="47">
        <v>32248567.208749998</v>
      </c>
      <c r="G9" s="51">
        <f>70322811.51+5029072.75</f>
        <v>75351884.260000005</v>
      </c>
      <c r="H9" s="34">
        <f>F9+G9</f>
        <v>107600451.46875</v>
      </c>
      <c r="I9" s="41">
        <v>107391936.09081286</v>
      </c>
      <c r="J9" s="42">
        <v>18951518.133672856</v>
      </c>
      <c r="K9" s="34">
        <f>I9+J9</f>
        <v>126343454.22448573</v>
      </c>
      <c r="L9" s="49">
        <v>98497755.369379282</v>
      </c>
      <c r="M9" s="34">
        <v>63467551.663119957</v>
      </c>
      <c r="N9" s="12"/>
      <c r="O9" s="12"/>
      <c r="P9" s="12"/>
      <c r="Q9" s="12"/>
      <c r="R9" s="16"/>
      <c r="S9" s="17"/>
    </row>
    <row r="10" spans="1:20" ht="29.25" customHeight="1" outlineLevel="1" x14ac:dyDescent="0.25">
      <c r="A10" s="14" t="s">
        <v>10</v>
      </c>
      <c r="B10" s="15" t="s">
        <v>3</v>
      </c>
      <c r="C10" s="39">
        <v>1124754082</v>
      </c>
      <c r="D10" s="39">
        <v>198486016</v>
      </c>
      <c r="E10" s="34">
        <f t="shared" si="3"/>
        <v>1323240098</v>
      </c>
      <c r="F10" s="47">
        <v>101351985.01249999</v>
      </c>
      <c r="G10" s="51">
        <f>281564477.72+13658662.34</f>
        <v>295223140.06</v>
      </c>
      <c r="H10" s="34">
        <f>F10+G10</f>
        <v>396575125.07249999</v>
      </c>
      <c r="I10" s="41">
        <v>380758086.13967788</v>
      </c>
      <c r="J10" s="42">
        <v>67192603.43641375</v>
      </c>
      <c r="K10" s="34">
        <f>I10+J10</f>
        <v>447950689.57609165</v>
      </c>
      <c r="L10" s="49">
        <v>382585255.80435628</v>
      </c>
      <c r="M10" s="34">
        <v>199428435.4484027</v>
      </c>
      <c r="N10" s="12"/>
      <c r="O10" s="12"/>
      <c r="P10" s="12"/>
      <c r="Q10" s="12"/>
      <c r="R10" s="16"/>
      <c r="S10" s="17"/>
    </row>
    <row r="11" spans="1:20" s="13" customFormat="1" ht="29.25" customHeight="1" x14ac:dyDescent="0.25">
      <c r="A11" s="10" t="s">
        <v>13</v>
      </c>
      <c r="B11" s="11" t="s">
        <v>3</v>
      </c>
      <c r="C11" s="40">
        <f>C12+C13</f>
        <v>539091733</v>
      </c>
      <c r="D11" s="40">
        <f t="shared" ref="D11:M11" si="4">D12+D13</f>
        <v>95133839</v>
      </c>
      <c r="E11" s="40">
        <f t="shared" si="4"/>
        <v>634225572</v>
      </c>
      <c r="F11" s="40">
        <f t="shared" si="4"/>
        <v>49472930.287500001</v>
      </c>
      <c r="G11" s="40">
        <f t="shared" si="4"/>
        <v>152283964.03</v>
      </c>
      <c r="H11" s="40">
        <f t="shared" si="4"/>
        <v>201756894.3175</v>
      </c>
      <c r="I11" s="33">
        <f t="shared" si="4"/>
        <v>261511017.31991178</v>
      </c>
      <c r="J11" s="33">
        <f t="shared" si="4"/>
        <v>46149003.056455024</v>
      </c>
      <c r="K11" s="40">
        <f t="shared" si="4"/>
        <v>307660020.37636679</v>
      </c>
      <c r="L11" s="25">
        <f t="shared" si="4"/>
        <v>198280836.33762699</v>
      </c>
      <c r="M11" s="40">
        <f t="shared" si="4"/>
        <v>113182314.13743737</v>
      </c>
      <c r="N11" s="12"/>
      <c r="O11" s="12"/>
      <c r="P11" s="12"/>
      <c r="Q11" s="12"/>
      <c r="R11" s="16"/>
      <c r="S11" s="17"/>
    </row>
    <row r="12" spans="1:20" s="18" customFormat="1" ht="29.25" customHeight="1" x14ac:dyDescent="0.25">
      <c r="A12" s="14" t="s">
        <v>9</v>
      </c>
      <c r="B12" s="15" t="s">
        <v>3</v>
      </c>
      <c r="C12" s="39">
        <f>187926049-936838</f>
        <v>186989211</v>
      </c>
      <c r="D12" s="39">
        <f>33163421-165324</f>
        <v>32998097</v>
      </c>
      <c r="E12" s="34">
        <f t="shared" ref="E12:E20" si="5">+C12+D12</f>
        <v>219987308</v>
      </c>
      <c r="F12" s="34">
        <v>17904003.477499999</v>
      </c>
      <c r="G12" s="51">
        <f>25727681.09+1524010.3</f>
        <v>27251691.390000001</v>
      </c>
      <c r="H12" s="34">
        <f t="shared" ref="H12:H19" si="6">F12+G12</f>
        <v>45155694.8675</v>
      </c>
      <c r="I12" s="41">
        <v>69200276.488244861</v>
      </c>
      <c r="J12" s="43">
        <v>12211813.497925563</v>
      </c>
      <c r="K12" s="34">
        <f>I12+J12</f>
        <v>81412089.986170426</v>
      </c>
      <c r="L12" s="26">
        <v>35623126.080163643</v>
      </c>
      <c r="M12" s="26">
        <v>0</v>
      </c>
      <c r="N12" s="12"/>
      <c r="O12" s="50"/>
      <c r="P12" s="12"/>
      <c r="Q12" s="12"/>
      <c r="R12" s="16"/>
      <c r="S12" s="17"/>
    </row>
    <row r="13" spans="1:20" s="13" customFormat="1" ht="29.25" customHeight="1" x14ac:dyDescent="0.25">
      <c r="A13" s="14" t="s">
        <v>11</v>
      </c>
      <c r="B13" s="15" t="s">
        <v>3</v>
      </c>
      <c r="C13" s="39">
        <f>364614823-12512301</f>
        <v>352102522</v>
      </c>
      <c r="D13" s="39">
        <f>64343794-2208052</f>
        <v>62135742</v>
      </c>
      <c r="E13" s="34">
        <f t="shared" si="5"/>
        <v>414238264</v>
      </c>
      <c r="F13" s="34">
        <v>31568926.810000002</v>
      </c>
      <c r="G13" s="51">
        <f>118987777.23+6044495.41</f>
        <v>125032272.64</v>
      </c>
      <c r="H13" s="34">
        <f t="shared" si="6"/>
        <v>156601199.44999999</v>
      </c>
      <c r="I13" s="41">
        <v>192310740.83166692</v>
      </c>
      <c r="J13" s="42">
        <v>33937189.558529459</v>
      </c>
      <c r="K13" s="34">
        <f>I13+J13</f>
        <v>226247930.39019638</v>
      </c>
      <c r="L13" s="49">
        <v>162657710.25746337</v>
      </c>
      <c r="M13" s="34">
        <v>113182314.13743737</v>
      </c>
      <c r="N13" s="12"/>
      <c r="O13" s="50"/>
      <c r="P13" s="12"/>
      <c r="Q13" s="12"/>
      <c r="R13" s="16"/>
      <c r="S13" s="17"/>
      <c r="T13" s="19"/>
    </row>
    <row r="14" spans="1:20" s="18" customFormat="1" ht="29.25" customHeight="1" x14ac:dyDescent="0.25">
      <c r="A14" s="10" t="s">
        <v>12</v>
      </c>
      <c r="B14" s="11" t="s">
        <v>3</v>
      </c>
      <c r="C14" s="33">
        <v>1311704793</v>
      </c>
      <c r="D14" s="33">
        <v>231477320</v>
      </c>
      <c r="E14" s="33">
        <v>1543182113</v>
      </c>
      <c r="F14" s="48">
        <v>119997437.89625001</v>
      </c>
      <c r="G14" s="33">
        <v>459793949.44000006</v>
      </c>
      <c r="H14" s="33">
        <f t="shared" si="6"/>
        <v>579791387.33625007</v>
      </c>
      <c r="I14" s="40">
        <v>759673341.35165834</v>
      </c>
      <c r="J14" s="44">
        <v>134060001.41499853</v>
      </c>
      <c r="K14" s="33">
        <f>I14+J14</f>
        <v>893733342.76665688</v>
      </c>
      <c r="L14" s="25">
        <v>597527245.73073542</v>
      </c>
      <c r="M14" s="33">
        <v>388062308.80387664</v>
      </c>
      <c r="N14" s="12"/>
      <c r="O14" s="12"/>
      <c r="P14" s="12"/>
      <c r="Q14" s="12"/>
      <c r="R14" s="16"/>
      <c r="S14" s="17"/>
    </row>
    <row r="15" spans="1:20" s="18" customFormat="1" ht="29.25" customHeight="1" x14ac:dyDescent="0.25">
      <c r="A15" s="20" t="s">
        <v>8</v>
      </c>
      <c r="B15" s="11" t="s">
        <v>3</v>
      </c>
      <c r="C15" s="33">
        <f>938665315+58145102</f>
        <v>996810417</v>
      </c>
      <c r="D15" s="33">
        <f>153582762+11326781</f>
        <v>164909543</v>
      </c>
      <c r="E15" s="33">
        <f t="shared" si="5"/>
        <v>1161719960</v>
      </c>
      <c r="F15" s="33">
        <v>115474331.03</v>
      </c>
      <c r="G15" s="33">
        <v>495074589.94999999</v>
      </c>
      <c r="H15" s="33">
        <f t="shared" si="6"/>
        <v>610548920.98000002</v>
      </c>
      <c r="I15" s="45">
        <v>653808924.65265179</v>
      </c>
      <c r="J15" s="45">
        <v>106199255.03471982</v>
      </c>
      <c r="K15" s="33">
        <f t="shared" ref="K15:K19" si="7">I15+J15</f>
        <v>760008179.68737161</v>
      </c>
      <c r="L15" s="25">
        <v>633091634.89235485</v>
      </c>
      <c r="M15" s="33">
        <v>448052785.57037532</v>
      </c>
      <c r="N15" s="12"/>
      <c r="O15" s="12"/>
      <c r="P15" s="12"/>
      <c r="Q15" s="12"/>
      <c r="R15" s="16"/>
      <c r="S15" s="17"/>
    </row>
    <row r="16" spans="1:20" s="18" customFormat="1" ht="29.25" customHeight="1" x14ac:dyDescent="0.25">
      <c r="A16" s="10" t="s">
        <v>20</v>
      </c>
      <c r="B16" s="11" t="s">
        <v>3</v>
      </c>
      <c r="C16" s="33">
        <v>1123075325</v>
      </c>
      <c r="D16" s="33">
        <v>198189765</v>
      </c>
      <c r="E16" s="33">
        <f t="shared" si="5"/>
        <v>1321265090</v>
      </c>
      <c r="F16" s="33">
        <v>119582318.95625001</v>
      </c>
      <c r="G16" s="33">
        <v>489925580</v>
      </c>
      <c r="H16" s="33">
        <f>F16+G16</f>
        <v>609507898.95624995</v>
      </c>
      <c r="I16" s="40">
        <v>638172316.32736373</v>
      </c>
      <c r="J16" s="44">
        <v>112618644.05777007</v>
      </c>
      <c r="K16" s="33">
        <f t="shared" si="7"/>
        <v>750790960.38513374</v>
      </c>
      <c r="L16" s="25">
        <v>644338413.95336926</v>
      </c>
      <c r="M16" s="33">
        <v>515925053.42148584</v>
      </c>
      <c r="N16" s="12"/>
      <c r="O16" s="12"/>
      <c r="P16" s="12"/>
      <c r="Q16" s="12"/>
      <c r="R16" s="16"/>
      <c r="S16" s="17"/>
    </row>
    <row r="17" spans="1:19" s="18" customFormat="1" ht="29.25" customHeight="1" x14ac:dyDescent="0.25">
      <c r="A17" s="21" t="s">
        <v>14</v>
      </c>
      <c r="B17" s="11" t="s">
        <v>3</v>
      </c>
      <c r="C17" s="33">
        <v>102000000</v>
      </c>
      <c r="D17" s="33">
        <v>0</v>
      </c>
      <c r="E17" s="33">
        <f t="shared" si="5"/>
        <v>102000000</v>
      </c>
      <c r="F17" s="33">
        <v>6502500</v>
      </c>
      <c r="G17" s="33">
        <v>95497500</v>
      </c>
      <c r="H17" s="33">
        <f t="shared" si="6"/>
        <v>102000000</v>
      </c>
      <c r="I17" s="40">
        <v>102000000</v>
      </c>
      <c r="J17" s="44">
        <v>0</v>
      </c>
      <c r="K17" s="33">
        <f t="shared" si="7"/>
        <v>102000000</v>
      </c>
      <c r="L17" s="25">
        <v>102001564.56999999</v>
      </c>
      <c r="M17" s="25">
        <v>102001564.57460579</v>
      </c>
      <c r="N17" s="12"/>
      <c r="O17" s="12"/>
      <c r="P17" s="12"/>
      <c r="Q17" s="12"/>
      <c r="R17" s="16"/>
      <c r="S17" s="17"/>
    </row>
    <row r="18" spans="1:19" s="18" customFormat="1" ht="29.25" customHeight="1" x14ac:dyDescent="0.25">
      <c r="A18" s="10" t="s">
        <v>15</v>
      </c>
      <c r="B18" s="11" t="s">
        <v>3</v>
      </c>
      <c r="C18" s="33">
        <v>238398862</v>
      </c>
      <c r="D18" s="33">
        <v>42070389</v>
      </c>
      <c r="E18" s="33">
        <f t="shared" si="5"/>
        <v>280469251</v>
      </c>
      <c r="F18" s="33">
        <v>25794294.384999998</v>
      </c>
      <c r="G18" s="33">
        <f>74534518.1+2852789.95</f>
        <v>77387308.049999997</v>
      </c>
      <c r="H18" s="33">
        <f t="shared" si="6"/>
        <v>103181602.435</v>
      </c>
      <c r="I18" s="40">
        <v>97894556.763617158</v>
      </c>
      <c r="J18" s="44">
        <v>17275510.01710891</v>
      </c>
      <c r="K18" s="33">
        <f t="shared" si="7"/>
        <v>115170066.78072608</v>
      </c>
      <c r="L18" s="25">
        <v>100829409.87515685</v>
      </c>
      <c r="M18" s="33">
        <v>60839412.314907461</v>
      </c>
      <c r="N18" s="12"/>
      <c r="O18" s="50"/>
      <c r="P18" s="12"/>
      <c r="Q18" s="12"/>
      <c r="R18" s="16"/>
      <c r="S18" s="17"/>
    </row>
    <row r="19" spans="1:19" s="18" customFormat="1" ht="29.25" customHeight="1" x14ac:dyDescent="0.25">
      <c r="A19" s="10" t="s">
        <v>16</v>
      </c>
      <c r="B19" s="11" t="s">
        <v>3</v>
      </c>
      <c r="C19" s="33">
        <v>104815264</v>
      </c>
      <c r="D19" s="33">
        <v>18496812</v>
      </c>
      <c r="E19" s="33">
        <f t="shared" si="5"/>
        <v>123312076</v>
      </c>
      <c r="F19" s="33">
        <v>11529679.040000001</v>
      </c>
      <c r="G19" s="33">
        <f>84209363.15+4666485.7</f>
        <v>88875848.850000009</v>
      </c>
      <c r="H19" s="33">
        <f t="shared" si="6"/>
        <v>100405527.89000002</v>
      </c>
      <c r="I19" s="40">
        <v>95398043.35684149</v>
      </c>
      <c r="J19" s="44">
        <v>16834948.827677909</v>
      </c>
      <c r="K19" s="33">
        <f t="shared" si="7"/>
        <v>112232992.1845194</v>
      </c>
      <c r="L19" s="25">
        <v>108245403.96272729</v>
      </c>
      <c r="M19" s="33">
        <v>71389592.238292262</v>
      </c>
      <c r="N19" s="12"/>
      <c r="O19" s="50"/>
      <c r="P19" s="12"/>
      <c r="Q19" s="12"/>
      <c r="R19" s="16"/>
      <c r="S19" s="17"/>
    </row>
    <row r="20" spans="1:19" s="13" customFormat="1" ht="36" customHeight="1" x14ac:dyDescent="0.25">
      <c r="A20" s="59" t="s">
        <v>4</v>
      </c>
      <c r="B20" s="60"/>
      <c r="C20" s="40">
        <f>+C5+C8+C11+C14+C15+C16+C17+C18+C19</f>
        <v>7411117644</v>
      </c>
      <c r="D20" s="40">
        <f>+D5+D8+D11+D14+D15+D16+D17+D18+D19</f>
        <v>1278846131</v>
      </c>
      <c r="E20" s="40">
        <f t="shared" si="5"/>
        <v>8689963775</v>
      </c>
      <c r="F20" s="40">
        <f t="shared" ref="F20:M20" si="8">+F5+F8+F11+F14+F15+F16+F17+F18+F19</f>
        <v>739165746.52624989</v>
      </c>
      <c r="G20" s="40">
        <f t="shared" si="8"/>
        <v>2774444188.4000001</v>
      </c>
      <c r="H20" s="40">
        <f>+H5+H8+H11+H14+H15+H16+H17+H18+H19</f>
        <v>3513609934.9262505</v>
      </c>
      <c r="I20" s="33">
        <f>+I5+I8+I11+I14+I15+I16+I17+I18+I19</f>
        <v>3825162326.8368578</v>
      </c>
      <c r="J20" s="33">
        <f t="shared" ref="J20" si="9">+J5+J8+J11+J14+J15+J16+J17+J18+J19</f>
        <v>647849855.42016816</v>
      </c>
      <c r="K20" s="33">
        <f>+K5+K8+K11+K14+K15+K16+K17+K18+K19</f>
        <v>4473012182.2570267</v>
      </c>
      <c r="L20" s="40">
        <f>+L5+L8+L11+L14+L15+L16+L17+L18+L19</f>
        <v>3569851176.7693539</v>
      </c>
      <c r="M20" s="40">
        <f t="shared" si="8"/>
        <v>2453940229.2220478</v>
      </c>
      <c r="N20" s="12"/>
      <c r="O20" s="12"/>
      <c r="P20" s="12"/>
      <c r="Q20" s="12"/>
      <c r="R20" s="16"/>
      <c r="S20" s="3"/>
    </row>
    <row r="21" spans="1:19" s="13" customFormat="1" ht="36" customHeight="1" x14ac:dyDescent="0.2">
      <c r="A21" s="52" t="s">
        <v>21</v>
      </c>
      <c r="B21" s="53"/>
      <c r="C21" s="53"/>
      <c r="D21" s="53"/>
      <c r="E21" s="54"/>
      <c r="F21" s="54"/>
      <c r="G21" s="54"/>
      <c r="H21" s="1"/>
      <c r="I21" s="36"/>
      <c r="J21" s="35"/>
      <c r="K21" s="1"/>
      <c r="L21" s="27"/>
      <c r="M21" s="27"/>
    </row>
    <row r="22" spans="1:19" s="13" customFormat="1" ht="27" customHeight="1" x14ac:dyDescent="0.2">
      <c r="A22" s="6"/>
      <c r="B22" s="6"/>
      <c r="C22" s="1"/>
      <c r="D22" s="1"/>
      <c r="E22" s="1"/>
      <c r="F22" s="1"/>
      <c r="G22" s="1"/>
      <c r="H22" s="1"/>
      <c r="I22" s="37"/>
      <c r="J22" s="35"/>
      <c r="K22" s="1"/>
      <c r="L22" s="28"/>
      <c r="M22" s="28"/>
    </row>
    <row r="23" spans="1:19" s="13" customFormat="1" ht="29.25" customHeight="1" x14ac:dyDescent="0.2">
      <c r="A23" s="6"/>
      <c r="B23" s="6"/>
      <c r="C23" s="1"/>
      <c r="D23" s="1"/>
      <c r="E23" s="1"/>
      <c r="F23" s="1"/>
      <c r="G23" s="1"/>
      <c r="H23" s="1"/>
      <c r="I23" s="37"/>
      <c r="J23" s="35"/>
      <c r="K23" s="1"/>
      <c r="L23" s="28"/>
      <c r="M23" s="28"/>
    </row>
    <row r="24" spans="1:19" s="13" customFormat="1" ht="29.25" customHeight="1" x14ac:dyDescent="0.2">
      <c r="A24" s="6"/>
      <c r="B24" s="6"/>
      <c r="C24" s="1"/>
      <c r="D24" s="1"/>
      <c r="E24" s="1"/>
      <c r="F24" s="1"/>
      <c r="G24" s="1"/>
      <c r="H24" s="1"/>
      <c r="I24" s="37"/>
      <c r="J24" s="35"/>
      <c r="K24" s="1"/>
      <c r="L24" s="28"/>
      <c r="M24" s="28"/>
    </row>
    <row r="25" spans="1:19" s="13" customFormat="1" ht="29.25" customHeight="1" x14ac:dyDescent="0.25">
      <c r="A25" s="6"/>
      <c r="B25" s="6"/>
      <c r="C25" s="2"/>
      <c r="D25" s="2"/>
      <c r="E25" s="2"/>
      <c r="F25" s="2"/>
      <c r="G25" s="2"/>
      <c r="H25" s="2"/>
      <c r="I25" s="38"/>
      <c r="J25" s="38"/>
      <c r="K25" s="4"/>
      <c r="L25" s="28"/>
      <c r="M25" s="28"/>
    </row>
    <row r="26" spans="1:19" s="13" customFormat="1" ht="29.25" customHeight="1" x14ac:dyDescent="0.25">
      <c r="A26" s="6"/>
      <c r="B26" s="6"/>
      <c r="C26" s="2"/>
      <c r="D26" s="2"/>
      <c r="E26" s="2"/>
      <c r="F26" s="2"/>
      <c r="G26" s="2"/>
      <c r="H26" s="2"/>
      <c r="I26" s="38"/>
      <c r="J26" s="38"/>
      <c r="K26" s="5"/>
      <c r="L26" s="28"/>
      <c r="M26" s="28"/>
    </row>
    <row r="27" spans="1:19" x14ac:dyDescent="0.25">
      <c r="K27" s="5"/>
    </row>
    <row r="28" spans="1:19" x14ac:dyDescent="0.25">
      <c r="K28" s="5"/>
    </row>
    <row r="29" spans="1:19" x14ac:dyDescent="0.25">
      <c r="K29" s="5"/>
    </row>
    <row r="30" spans="1:19" x14ac:dyDescent="0.25">
      <c r="K30" s="5"/>
    </row>
    <row r="31" spans="1:19" x14ac:dyDescent="0.25">
      <c r="K31" s="5"/>
    </row>
    <row r="32" spans="1:19" x14ac:dyDescent="0.25">
      <c r="B32" s="3"/>
      <c r="C32" s="3"/>
      <c r="D32" s="3"/>
      <c r="E32" s="3"/>
      <c r="F32" s="3"/>
      <c r="G32" s="3"/>
      <c r="H32" s="3"/>
      <c r="I32" s="3"/>
      <c r="J32" s="3"/>
      <c r="K32" s="5"/>
    </row>
  </sheetData>
  <mergeCells count="14">
    <mergeCell ref="A21:G21"/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3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2019-08-07T11:48:05Z</cp:lastPrinted>
  <dcterms:created xsi:type="dcterms:W3CDTF">2007-11-29T09:10:22Z</dcterms:created>
  <dcterms:modified xsi:type="dcterms:W3CDTF">2020-10-30T14:33:23Z</dcterms:modified>
</cp:coreProperties>
</file>