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236" yWindow="1320" windowWidth="13515" windowHeight="8145" activeTab="0"/>
  </bookViews>
  <sheets>
    <sheet name="SCF_financial info_EUR_ENG" sheetId="5" r:id="rId1"/>
  </sheets>
  <definedNames>
    <definedName name="_xlnm.Print_Area" localSheetId="0">'SCF_financial info_EUR_ENG'!$A$1:$M$21</definedName>
  </definedNames>
  <calcPr calcId="162913"/>
</workbook>
</file>

<file path=xl/sharedStrings.xml><?xml version="1.0" encoding="utf-8"?>
<sst xmlns="http://schemas.openxmlformats.org/spreadsheetml/2006/main" count="47" uniqueCount="31">
  <si>
    <t xml:space="preserve">OP / FUND </t>
  </si>
  <si>
    <t>currency</t>
  </si>
  <si>
    <t xml:space="preserve">OP Budget - EC financing </t>
  </si>
  <si>
    <t>OP Budget - national Co-financing</t>
  </si>
  <si>
    <t>OP Budget  - Total</t>
  </si>
  <si>
    <t>EC part</t>
  </si>
  <si>
    <t>National Co-financing part</t>
  </si>
  <si>
    <t>1. OP Transport and Transport Infrastructure / ERDF &amp; CF</t>
  </si>
  <si>
    <t>Euro</t>
  </si>
  <si>
    <t>ERDF</t>
  </si>
  <si>
    <t>CF</t>
  </si>
  <si>
    <t>2. OP Environment 2014-2020/ ERDF &amp; CF</t>
  </si>
  <si>
    <t xml:space="preserve">3. OP Science and Education for Smart Growth /ERDF &amp; ESF </t>
  </si>
  <si>
    <t xml:space="preserve">  ERDF</t>
  </si>
  <si>
    <t xml:space="preserve">  ESF</t>
  </si>
  <si>
    <t>4. OP Regions in Growth / ERDF</t>
  </si>
  <si>
    <t>5. OP Human Resourses Development 2014-2020 / ESF</t>
  </si>
  <si>
    <t>7. OP SME Initiative /ERDF</t>
  </si>
  <si>
    <t>8. OP Good Governance / ESF</t>
  </si>
  <si>
    <t>9. OP Fund for EU Aid for the most deprived</t>
  </si>
  <si>
    <t>Total</t>
  </si>
  <si>
    <t>Total pre-financing received from the EC up to 31.07.2020</t>
  </si>
  <si>
    <t>Funds received from the EC based on submitted applications for payment up to 31.07.2020</t>
  </si>
  <si>
    <t>Total funds received from the EC up to 31.07.2020</t>
  </si>
  <si>
    <t>Paid up to 31.07.2020</t>
  </si>
  <si>
    <t>Total paid up to 31.07.2020</t>
  </si>
  <si>
    <t>Total public expenditure declared to the EC with Payment claims
 as per 31.07.2020</t>
  </si>
  <si>
    <t>Total public expenditure certified to the EC with Annual Accounts 
as per 31.07.2020</t>
  </si>
  <si>
    <t xml:space="preserve"> </t>
  </si>
  <si>
    <t>6. OP Innovation and Competitiveness 2014-2020  / ERDF *</t>
  </si>
  <si>
    <t xml:space="preserve">* payments made under the scheme BG16RFOP002-2.073 Support for micro and small enterprises to overcome the economic consequences of the COVID-19 pandemic are reported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</si>
</sst>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  <numFmt numFmtId="172" formatCode="#,##0\ [$€-1];\-#,##0\ [$€-1]"/>
  </numFmts>
  <fonts count="14"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1"/>
      <color theme="0" tint="-0.3499799966812134"/>
      <name val="Times New Roman"/>
      <family val="1"/>
    </font>
    <font>
      <sz val="11"/>
      <name val="Times New Roman"/>
      <family val="1"/>
    </font>
    <font>
      <sz val="11"/>
      <color theme="0" tint="-0.3499799966812134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11"/>
      <color rgb="FF969696"/>
      <name val="Times New Roman"/>
      <family val="1"/>
    </font>
    <font>
      <sz val="11"/>
      <color rgb="FF969696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167" fontId="2" fillId="0" borderId="0" xfId="16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8" fontId="2" fillId="0" borderId="0" xfId="16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71" fontId="3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Alignment="1">
      <alignment horizontal="center" vertical="center"/>
    </xf>
    <xf numFmtId="170" fontId="2" fillId="0" borderId="0" xfId="16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/>
    <xf numFmtId="169" fontId="4" fillId="0" borderId="0" xfId="0" applyNumberFormat="1" applyFont="1" applyFill="1"/>
    <xf numFmtId="171" fontId="3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70" fontId="2" fillId="3" borderId="2" xfId="0" applyNumberFormat="1" applyFont="1" applyFill="1" applyBorder="1" applyAlignment="1">
      <alignment horizontal="center" vertical="center"/>
    </xf>
    <xf numFmtId="168" fontId="3" fillId="0" borderId="0" xfId="16" applyNumberFormat="1" applyFont="1" applyFill="1" applyBorder="1" applyAlignment="1">
      <alignment horizontal="center" vertical="center" wrapText="1"/>
    </xf>
    <xf numFmtId="167" fontId="2" fillId="3" borderId="0" xfId="16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/>
    <xf numFmtId="0" fontId="2" fillId="3" borderId="1" xfId="0" applyFont="1" applyFill="1" applyBorder="1" applyAlignment="1">
      <alignment horizontal="center" vertical="center"/>
    </xf>
    <xf numFmtId="170" fontId="4" fillId="3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8" fontId="3" fillId="3" borderId="0" xfId="16" applyNumberFormat="1" applyFont="1" applyFill="1" applyBorder="1" applyAlignment="1">
      <alignment horizontal="center" vertical="center" wrapText="1"/>
    </xf>
    <xf numFmtId="3" fontId="5" fillId="3" borderId="0" xfId="16" applyNumberFormat="1" applyFont="1" applyFill="1" applyBorder="1" applyAlignment="1">
      <alignment vertical="center" wrapText="1"/>
    </xf>
    <xf numFmtId="171" fontId="3" fillId="3" borderId="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8" fontId="4" fillId="3" borderId="2" xfId="0" applyNumberFormat="1" applyFont="1" applyFill="1" applyBorder="1" applyAlignment="1">
      <alignment horizontal="center" vertical="center"/>
    </xf>
    <xf numFmtId="170" fontId="7" fillId="3" borderId="2" xfId="0" applyNumberFormat="1" applyFont="1" applyFill="1" applyBorder="1" applyAlignment="1">
      <alignment horizontal="center" vertical="center"/>
    </xf>
    <xf numFmtId="170" fontId="6" fillId="3" borderId="2" xfId="0" applyNumberFormat="1" applyFont="1" applyFill="1" applyBorder="1" applyAlignment="1">
      <alignment horizontal="center" vertical="center"/>
    </xf>
    <xf numFmtId="168" fontId="4" fillId="3" borderId="3" xfId="0" applyNumberFormat="1" applyFont="1" applyFill="1" applyBorder="1" applyAlignment="1">
      <alignment horizontal="center" vertical="center"/>
    </xf>
    <xf numFmtId="170" fontId="7" fillId="3" borderId="2" xfId="18" applyNumberFormat="1" applyFont="1" applyFill="1" applyBorder="1" applyAlignment="1">
      <alignment horizontal="right" vertical="center"/>
    </xf>
    <xf numFmtId="172" fontId="8" fillId="3" borderId="2" xfId="18" applyNumberFormat="1" applyFont="1" applyFill="1" applyBorder="1" applyAlignment="1">
      <alignment horizontal="right" vertical="center"/>
    </xf>
    <xf numFmtId="168" fontId="2" fillId="3" borderId="2" xfId="18" applyNumberFormat="1" applyFont="1" applyFill="1" applyBorder="1" applyAlignment="1">
      <alignment horizontal="center" vertical="center" wrapText="1"/>
    </xf>
    <xf numFmtId="3" fontId="7" fillId="3" borderId="2" xfId="18" applyNumberFormat="1" applyFont="1" applyFill="1" applyBorder="1" applyAlignment="1">
      <alignment vertical="center" wrapText="1"/>
    </xf>
    <xf numFmtId="168" fontId="2" fillId="3" borderId="3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170" fontId="2" fillId="3" borderId="0" xfId="0" applyNumberFormat="1" applyFont="1" applyFill="1" applyBorder="1" applyAlignment="1">
      <alignment horizontal="center" vertical="center"/>
    </xf>
    <xf numFmtId="170" fontId="7" fillId="3" borderId="0" xfId="0" applyNumberFormat="1" applyFont="1" applyFill="1" applyBorder="1" applyAlignment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170" fontId="7" fillId="0" borderId="0" xfId="18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10" fillId="0" borderId="0" xfId="0" applyFont="1" applyFill="1" applyAlignment="1">
      <alignment horizontal="center" vertical="center"/>
    </xf>
    <xf numFmtId="3" fontId="9" fillId="0" borderId="0" xfId="0" applyNumberFormat="1" applyFont="1" applyFill="1"/>
    <xf numFmtId="0" fontId="9" fillId="0" borderId="0" xfId="0" applyFont="1" applyFill="1"/>
    <xf numFmtId="3" fontId="9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/>
    <xf numFmtId="0" fontId="10" fillId="0" borderId="0" xfId="0" applyFont="1" applyFill="1"/>
    <xf numFmtId="0" fontId="9" fillId="0" borderId="0" xfId="0" applyFont="1" applyFill="1" applyAlignment="1">
      <alignment horizontal="center" vertical="center"/>
    </xf>
    <xf numFmtId="4" fontId="9" fillId="0" borderId="0" xfId="0" applyNumberFormat="1" applyFont="1" applyFill="1"/>
    <xf numFmtId="165" fontId="9" fillId="0" borderId="0" xfId="18" applyFont="1" applyFill="1" applyAlignment="1">
      <alignment horizontal="center" vertical="center"/>
    </xf>
    <xf numFmtId="10" fontId="9" fillId="0" borderId="0" xfId="0" applyNumberFormat="1" applyFont="1" applyFill="1"/>
    <xf numFmtId="3" fontId="9" fillId="3" borderId="0" xfId="0" applyNumberFormat="1" applyFont="1" applyFill="1"/>
    <xf numFmtId="0" fontId="9" fillId="3" borderId="0" xfId="0" applyFont="1" applyFill="1"/>
    <xf numFmtId="0" fontId="9" fillId="3" borderId="0" xfId="0" applyFont="1" applyFill="1" applyAlignment="1">
      <alignment wrapText="1"/>
    </xf>
    <xf numFmtId="0" fontId="9" fillId="4" borderId="0" xfId="0" applyFont="1" applyFill="1"/>
    <xf numFmtId="168" fontId="2" fillId="3" borderId="0" xfId="16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167" fontId="0" fillId="3" borderId="2" xfId="18" applyNumberFormat="1" applyFont="1" applyFill="1" applyBorder="1" applyAlignment="1">
      <alignment horizontal="right" vertical="center"/>
    </xf>
    <xf numFmtId="167" fontId="11" fillId="3" borderId="2" xfId="18" applyNumberFormat="1" applyFont="1" applyFill="1" applyBorder="1" applyAlignment="1">
      <alignment horizontal="right" vertical="center"/>
    </xf>
    <xf numFmtId="170" fontId="6" fillId="0" borderId="2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Comma 2" xfId="21"/>
    <cellStyle name="Currency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tabSelected="1" view="pageBreakPreview" zoomScale="90" zoomScaleSheetLayoutView="90"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N11" sqref="N11"/>
    </sheetView>
  </sheetViews>
  <sheetFormatPr defaultColWidth="9.140625" defaultRowHeight="12.75" outlineLevelRow="1"/>
  <cols>
    <col min="1" max="1" width="34.7109375" style="13" customWidth="1"/>
    <col min="2" max="2" width="7.8515625" style="5" customWidth="1"/>
    <col min="3" max="3" width="17.57421875" style="5" customWidth="1"/>
    <col min="4" max="4" width="17.8515625" style="5" customWidth="1"/>
    <col min="5" max="5" width="19.7109375" style="5" customWidth="1"/>
    <col min="6" max="6" width="18.140625" style="72" customWidth="1"/>
    <col min="7" max="7" width="19.421875" style="72" customWidth="1"/>
    <col min="8" max="8" width="16.7109375" style="5" customWidth="1"/>
    <col min="9" max="9" width="17.8515625" style="13" customWidth="1"/>
    <col min="10" max="10" width="16.7109375" style="13" customWidth="1"/>
    <col min="11" max="11" width="17.57421875" style="13" customWidth="1"/>
    <col min="12" max="12" width="19.00390625" style="19" customWidth="1"/>
    <col min="13" max="25" width="17.7109375" style="7" customWidth="1"/>
    <col min="26" max="26" width="25.57421875" style="62" customWidth="1"/>
    <col min="27" max="27" width="28.421875" style="62" customWidth="1"/>
    <col min="28" max="28" width="13.57421875" style="62" customWidth="1"/>
    <col min="29" max="29" width="24.28125" style="62" customWidth="1"/>
    <col min="30" max="16384" width="9.140625" style="13" customWidth="1"/>
  </cols>
  <sheetData>
    <row r="1" spans="1:29" s="9" customFormat="1" ht="11.25" customHeight="1">
      <c r="A1" s="1"/>
      <c r="B1" s="1"/>
      <c r="C1" s="2"/>
      <c r="D1" s="2"/>
      <c r="E1" s="2"/>
      <c r="F1" s="23"/>
      <c r="G1" s="23"/>
      <c r="H1" s="23"/>
      <c r="I1" s="24"/>
      <c r="J1" s="24"/>
      <c r="K1" s="2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56"/>
      <c r="AA1" s="56"/>
      <c r="AB1" s="56"/>
      <c r="AC1" s="56"/>
    </row>
    <row r="2" spans="1:29" s="10" customFormat="1" ht="12.75" customHeight="1">
      <c r="A2" s="82" t="s">
        <v>0</v>
      </c>
      <c r="B2" s="83" t="s">
        <v>1</v>
      </c>
      <c r="C2" s="85" t="s">
        <v>2</v>
      </c>
      <c r="D2" s="85" t="s">
        <v>3</v>
      </c>
      <c r="E2" s="85" t="s">
        <v>4</v>
      </c>
      <c r="F2" s="78" t="s">
        <v>21</v>
      </c>
      <c r="G2" s="78" t="s">
        <v>22</v>
      </c>
      <c r="H2" s="78" t="s">
        <v>23</v>
      </c>
      <c r="I2" s="87" t="s">
        <v>24</v>
      </c>
      <c r="J2" s="88"/>
      <c r="K2" s="78" t="s">
        <v>25</v>
      </c>
      <c r="L2" s="76" t="s">
        <v>26</v>
      </c>
      <c r="M2" s="76" t="s">
        <v>27</v>
      </c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57"/>
      <c r="AA2" s="57"/>
      <c r="AB2" s="57"/>
      <c r="AC2" s="57"/>
    </row>
    <row r="3" spans="1:29" s="10" customFormat="1" ht="75" customHeight="1">
      <c r="A3" s="82"/>
      <c r="B3" s="84"/>
      <c r="C3" s="86"/>
      <c r="D3" s="86"/>
      <c r="E3" s="86"/>
      <c r="F3" s="89"/>
      <c r="G3" s="89"/>
      <c r="H3" s="89"/>
      <c r="I3" s="37" t="s">
        <v>5</v>
      </c>
      <c r="J3" s="38" t="s">
        <v>6</v>
      </c>
      <c r="K3" s="79"/>
      <c r="L3" s="77"/>
      <c r="M3" s="77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57"/>
      <c r="AA3" s="57"/>
      <c r="AB3" s="57"/>
      <c r="AC3" s="57"/>
    </row>
    <row r="4" spans="1:29" s="10" customFormat="1" ht="18.75" customHeight="1">
      <c r="A4" s="11">
        <v>1</v>
      </c>
      <c r="B4" s="3">
        <v>2</v>
      </c>
      <c r="C4" s="8">
        <v>3</v>
      </c>
      <c r="D4" s="3">
        <v>4</v>
      </c>
      <c r="E4" s="3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0">
        <v>11</v>
      </c>
      <c r="L4" s="20">
        <v>12</v>
      </c>
      <c r="M4" s="20">
        <v>13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7"/>
      <c r="AA4" s="57"/>
      <c r="AB4" s="57"/>
      <c r="AC4" s="57"/>
    </row>
    <row r="5" spans="1:29" s="12" customFormat="1" ht="29.25" customHeight="1">
      <c r="A5" s="32" t="s">
        <v>7</v>
      </c>
      <c r="B5" s="28" t="s">
        <v>8</v>
      </c>
      <c r="C5" s="21">
        <f>C6+C7</f>
        <v>1604449168</v>
      </c>
      <c r="D5" s="21">
        <f>D6+D7</f>
        <v>283138092</v>
      </c>
      <c r="E5" s="21">
        <f aca="true" t="shared" si="0" ref="E5:M5">E6+E7</f>
        <v>1887587260</v>
      </c>
      <c r="F5" s="21">
        <f t="shared" si="0"/>
        <v>157211702.71</v>
      </c>
      <c r="G5" s="21">
        <f t="shared" si="0"/>
        <v>531867344.61999995</v>
      </c>
      <c r="H5" s="21">
        <f t="shared" si="0"/>
        <v>689079047.3299999</v>
      </c>
      <c r="I5" s="41">
        <f t="shared" si="0"/>
        <v>718203455.6797444</v>
      </c>
      <c r="J5" s="41">
        <f t="shared" si="0"/>
        <v>126741786.29642546</v>
      </c>
      <c r="K5" s="21">
        <f>K6+K7</f>
        <v>844945241.9761698</v>
      </c>
      <c r="L5" s="75">
        <f aca="true" t="shared" si="1" ref="L5">L6+L7</f>
        <v>704453656.2736478</v>
      </c>
      <c r="M5" s="21">
        <f t="shared" si="0"/>
        <v>491591211.04954404</v>
      </c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8"/>
      <c r="AA5" s="58">
        <f>+AA6+AA7</f>
        <v>1652569252.614252</v>
      </c>
      <c r="AB5" s="59">
        <v>1461442349.48</v>
      </c>
      <c r="AC5" s="60">
        <f>+AA5-AB5</f>
        <v>191126903.13425207</v>
      </c>
    </row>
    <row r="6" spans="1:27" ht="29.25" customHeight="1" outlineLevel="1">
      <c r="A6" s="33" t="s">
        <v>9</v>
      </c>
      <c r="B6" s="34" t="s">
        <v>8</v>
      </c>
      <c r="C6" s="46">
        <v>459761907</v>
      </c>
      <c r="D6" s="46">
        <v>81134456</v>
      </c>
      <c r="E6" s="40">
        <f>+C6+D6</f>
        <v>540896363</v>
      </c>
      <c r="F6" s="40">
        <v>52395101.7</v>
      </c>
      <c r="G6" s="40">
        <v>274906688.74</v>
      </c>
      <c r="H6" s="40">
        <f>F6+G6</f>
        <v>327301790.44</v>
      </c>
      <c r="I6" s="27">
        <v>340735784.93204325</v>
      </c>
      <c r="J6" s="39">
        <v>60129844.39977234</v>
      </c>
      <c r="K6" s="40">
        <f>I6+J6</f>
        <v>400865629.3318156</v>
      </c>
      <c r="L6" s="40">
        <v>374579818.91297686</v>
      </c>
      <c r="M6" s="40">
        <v>268939075.648867</v>
      </c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8">
        <f>+K6*1.9558</f>
        <v>784012997.847165</v>
      </c>
      <c r="AA6" s="61">
        <f>+K6*1.95583</f>
        <v>784025023.8160449</v>
      </c>
    </row>
    <row r="7" spans="1:27" ht="29.25" customHeight="1" outlineLevel="1">
      <c r="A7" s="33" t="s">
        <v>10</v>
      </c>
      <c r="B7" s="34" t="s">
        <v>8</v>
      </c>
      <c r="C7" s="46">
        <v>1144687261</v>
      </c>
      <c r="D7" s="46">
        <v>202003636</v>
      </c>
      <c r="E7" s="40">
        <v>1346690897</v>
      </c>
      <c r="F7" s="40">
        <v>104816601.01</v>
      </c>
      <c r="G7" s="40">
        <v>256960655.87999994</v>
      </c>
      <c r="H7" s="40">
        <f>F7+G7</f>
        <v>361777256.8899999</v>
      </c>
      <c r="I7" s="27">
        <v>377467670.7477011</v>
      </c>
      <c r="J7" s="39">
        <v>66611941.89665313</v>
      </c>
      <c r="K7" s="40">
        <f>I7+J7</f>
        <v>444079612.6443542</v>
      </c>
      <c r="L7" s="40">
        <v>329873837.36067086</v>
      </c>
      <c r="M7" s="40">
        <v>222652135.40067703</v>
      </c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8">
        <f aca="true" t="shared" si="2" ref="Z7:Z19">+K7*1.9558</f>
        <v>868530906.409828</v>
      </c>
      <c r="AA7" s="61">
        <f aca="true" t="shared" si="3" ref="AA7:AA19">+K7*1.95583</f>
        <v>868544228.7982073</v>
      </c>
    </row>
    <row r="8" spans="1:29" s="12" customFormat="1" ht="29.25" customHeight="1">
      <c r="A8" s="32" t="s">
        <v>11</v>
      </c>
      <c r="B8" s="28" t="s">
        <v>8</v>
      </c>
      <c r="C8" s="21">
        <f>C9+C10</f>
        <v>1474466160</v>
      </c>
      <c r="D8" s="21">
        <f aca="true" t="shared" si="4" ref="D8:M8">D9+D10</f>
        <v>260199914</v>
      </c>
      <c r="E8" s="21">
        <f t="shared" si="4"/>
        <v>1734666074</v>
      </c>
      <c r="F8" s="21">
        <f t="shared" si="4"/>
        <v>133600552.22</v>
      </c>
      <c r="G8" s="21">
        <f t="shared" si="4"/>
        <v>351887289.23</v>
      </c>
      <c r="H8" s="21">
        <f t="shared" si="4"/>
        <v>485487841.45000005</v>
      </c>
      <c r="I8" s="41">
        <f t="shared" si="4"/>
        <v>471363779.6705545</v>
      </c>
      <c r="J8" s="41">
        <f t="shared" si="4"/>
        <v>83181843.47127433</v>
      </c>
      <c r="K8" s="21">
        <f t="shared" si="4"/>
        <v>554545623.1418289</v>
      </c>
      <c r="L8" s="41">
        <f t="shared" si="4"/>
        <v>451966599.53</v>
      </c>
      <c r="M8" s="21">
        <f t="shared" si="4"/>
        <v>262895987.11152267</v>
      </c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8">
        <f t="shared" si="2"/>
        <v>1084580329.740789</v>
      </c>
      <c r="AA8" s="58">
        <f t="shared" si="3"/>
        <v>1084596966.1094832</v>
      </c>
      <c r="AB8" s="59">
        <v>942880842.37</v>
      </c>
      <c r="AC8" s="60">
        <f>+AA8-AB8</f>
        <v>141716123.73948324</v>
      </c>
    </row>
    <row r="9" spans="1:28" ht="29.25" customHeight="1" outlineLevel="1">
      <c r="A9" s="33" t="s">
        <v>9</v>
      </c>
      <c r="B9" s="34" t="s">
        <v>8</v>
      </c>
      <c r="C9" s="46">
        <v>349712078</v>
      </c>
      <c r="D9" s="46">
        <v>61713898</v>
      </c>
      <c r="E9" s="40">
        <f aca="true" t="shared" si="5" ref="E9:E10">+C9+D9</f>
        <v>411425976</v>
      </c>
      <c r="F9" s="73">
        <v>32248567.21</v>
      </c>
      <c r="G9" s="44">
        <v>70322811.51</v>
      </c>
      <c r="H9" s="40">
        <f>F9+G9</f>
        <v>102571378.72</v>
      </c>
      <c r="I9" s="27">
        <v>100836029.69506271</v>
      </c>
      <c r="J9" s="39">
        <v>17794593.4755993</v>
      </c>
      <c r="K9" s="40">
        <f>I9+J9</f>
        <v>118630623.17066202</v>
      </c>
      <c r="L9" s="40">
        <v>87235804.33</v>
      </c>
      <c r="M9" s="40">
        <f>11106979.35+7752577.57/1.9558+94654229.76/1.9558</f>
        <v>63467551.66311996</v>
      </c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8">
        <f t="shared" si="2"/>
        <v>232017772.79718077</v>
      </c>
      <c r="AA9" s="61">
        <f t="shared" si="3"/>
        <v>232021331.7158759</v>
      </c>
      <c r="AB9" s="61"/>
    </row>
    <row r="10" spans="1:28" ht="29.25" customHeight="1" outlineLevel="1">
      <c r="A10" s="33" t="s">
        <v>10</v>
      </c>
      <c r="B10" s="34" t="s">
        <v>8</v>
      </c>
      <c r="C10" s="46">
        <v>1124754082</v>
      </c>
      <c r="D10" s="46">
        <v>198486016</v>
      </c>
      <c r="E10" s="40">
        <f t="shared" si="5"/>
        <v>1323240098</v>
      </c>
      <c r="F10" s="73">
        <v>101351985.01</v>
      </c>
      <c r="G10" s="44">
        <v>281564477.72</v>
      </c>
      <c r="H10" s="40">
        <f>F10+G10</f>
        <v>382916462.73</v>
      </c>
      <c r="I10" s="27">
        <v>370527749.9754918</v>
      </c>
      <c r="J10" s="39">
        <v>65387249.99567503</v>
      </c>
      <c r="K10" s="40">
        <f>I10+J10</f>
        <v>435914999.97116685</v>
      </c>
      <c r="L10" s="40">
        <v>364730795.2</v>
      </c>
      <c r="M10" s="40">
        <f>23431712.67+115828724.3/1.9558+228385666.11/1.9558</f>
        <v>199428435.4484027</v>
      </c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8">
        <f t="shared" si="2"/>
        <v>852562556.9436082</v>
      </c>
      <c r="AA10" s="61">
        <f t="shared" si="3"/>
        <v>852575634.3936073</v>
      </c>
      <c r="AB10" s="61"/>
    </row>
    <row r="11" spans="1:29" s="12" customFormat="1" ht="29.25" customHeight="1">
      <c r="A11" s="32" t="s">
        <v>12</v>
      </c>
      <c r="B11" s="28" t="s">
        <v>8</v>
      </c>
      <c r="C11" s="21">
        <f>C12+C13</f>
        <v>552540872</v>
      </c>
      <c r="D11" s="21">
        <f aca="true" t="shared" si="6" ref="D11:M11">D12+D13</f>
        <v>97507215</v>
      </c>
      <c r="E11" s="21">
        <f t="shared" si="6"/>
        <v>650048087</v>
      </c>
      <c r="F11" s="21">
        <f t="shared" si="6"/>
        <v>49472930.29</v>
      </c>
      <c r="G11" s="21">
        <f t="shared" si="6"/>
        <v>144715458.32000002</v>
      </c>
      <c r="H11" s="21">
        <f t="shared" si="6"/>
        <v>194188388.61</v>
      </c>
      <c r="I11" s="41">
        <f t="shared" si="6"/>
        <v>247533607.3067716</v>
      </c>
      <c r="J11" s="41">
        <f t="shared" si="6"/>
        <v>43682401.289430276</v>
      </c>
      <c r="K11" s="21">
        <f t="shared" si="6"/>
        <v>291216008.5962019</v>
      </c>
      <c r="L11" s="41">
        <f t="shared" si="6"/>
        <v>188387364.78634363</v>
      </c>
      <c r="M11" s="21">
        <f t="shared" si="6"/>
        <v>113182314.13743737</v>
      </c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8">
        <f t="shared" si="2"/>
        <v>569560269.6124517</v>
      </c>
      <c r="AA11" s="58">
        <f t="shared" si="3"/>
        <v>569569006.0927095</v>
      </c>
      <c r="AB11" s="61">
        <v>508734585.14</v>
      </c>
      <c r="AC11" s="60">
        <f>+AA11-AB11</f>
        <v>60834420.952709556</v>
      </c>
    </row>
    <row r="12" spans="1:29" s="14" customFormat="1" ht="29.25" customHeight="1">
      <c r="A12" s="33" t="s">
        <v>13</v>
      </c>
      <c r="B12" s="34" t="s">
        <v>8</v>
      </c>
      <c r="C12" s="46">
        <v>187926049</v>
      </c>
      <c r="D12" s="46">
        <v>33163421</v>
      </c>
      <c r="E12" s="40">
        <f aca="true" t="shared" si="7" ref="E12:E19">+C12+D12</f>
        <v>221089470</v>
      </c>
      <c r="F12" s="40">
        <v>17904003.48</v>
      </c>
      <c r="G12" s="44">
        <v>25727681.09</v>
      </c>
      <c r="H12" s="40">
        <f aca="true" t="shared" si="8" ref="H12:H19">F12+G12</f>
        <v>43631684.57</v>
      </c>
      <c r="I12" s="27">
        <v>66069653.128085755</v>
      </c>
      <c r="J12" s="42">
        <v>11659350.552015133</v>
      </c>
      <c r="K12" s="40">
        <f aca="true" t="shared" si="9" ref="K12:K19">I12+J12</f>
        <v>77729003.68010089</v>
      </c>
      <c r="L12" s="43">
        <v>33630955.74577362</v>
      </c>
      <c r="M12" s="43">
        <v>0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8">
        <f t="shared" si="2"/>
        <v>152022385.3975413</v>
      </c>
      <c r="AA12" s="61">
        <f t="shared" si="3"/>
        <v>152024717.2676517</v>
      </c>
      <c r="AB12" s="61"/>
      <c r="AC12" s="63"/>
    </row>
    <row r="13" spans="1:29" s="12" customFormat="1" ht="29.25" customHeight="1">
      <c r="A13" s="33" t="s">
        <v>14</v>
      </c>
      <c r="B13" s="34" t="s">
        <v>8</v>
      </c>
      <c r="C13" s="46">
        <v>364614823</v>
      </c>
      <c r="D13" s="46">
        <v>64343794</v>
      </c>
      <c r="E13" s="40">
        <f t="shared" si="7"/>
        <v>428958617</v>
      </c>
      <c r="F13" s="40">
        <v>31568926.81</v>
      </c>
      <c r="G13" s="44">
        <v>118987777.23000002</v>
      </c>
      <c r="H13" s="40">
        <f t="shared" si="8"/>
        <v>150556704.04000002</v>
      </c>
      <c r="I13" s="27">
        <v>181463954.17868584</v>
      </c>
      <c r="J13" s="39">
        <v>32023050.737415146</v>
      </c>
      <c r="K13" s="40">
        <f t="shared" si="9"/>
        <v>213487004.91610098</v>
      </c>
      <c r="L13" s="40">
        <v>154756409.04057002</v>
      </c>
      <c r="M13" s="40">
        <f>50027085.65/1.9558+171334884.34/1.9558</f>
        <v>113182314.13743737</v>
      </c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8">
        <f t="shared" si="2"/>
        <v>417537884.21491027</v>
      </c>
      <c r="AA13" s="61">
        <f t="shared" si="3"/>
        <v>417544288.82505774</v>
      </c>
      <c r="AB13" s="61"/>
      <c r="AC13" s="64"/>
    </row>
    <row r="14" spans="1:29" s="14" customFormat="1" ht="29.25" customHeight="1">
      <c r="A14" s="32" t="s">
        <v>15</v>
      </c>
      <c r="B14" s="28" t="s">
        <v>8</v>
      </c>
      <c r="C14" s="41">
        <v>1311704793</v>
      </c>
      <c r="D14" s="41">
        <v>231477320</v>
      </c>
      <c r="E14" s="41">
        <v>1543182113</v>
      </c>
      <c r="F14" s="74">
        <v>119997437.9</v>
      </c>
      <c r="G14" s="41">
        <v>447013781.31000006</v>
      </c>
      <c r="H14" s="41">
        <f t="shared" si="8"/>
        <v>567011219.21</v>
      </c>
      <c r="I14" s="21">
        <v>749982069.1874111</v>
      </c>
      <c r="J14" s="47">
        <v>132349776.91542546</v>
      </c>
      <c r="K14" s="41">
        <f t="shared" si="9"/>
        <v>882331846.1028365</v>
      </c>
      <c r="L14" s="41">
        <v>597527245.7307354</v>
      </c>
      <c r="M14" s="41">
        <f>56363297.09+162381786.29/1.9558+486355140.82/1.9558</f>
        <v>388062308.80387664</v>
      </c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8">
        <f t="shared" si="2"/>
        <v>1725664624.6079276</v>
      </c>
      <c r="AA14" s="58">
        <f t="shared" si="3"/>
        <v>1725691094.5633106</v>
      </c>
      <c r="AB14" s="61">
        <v>1591964903.49</v>
      </c>
      <c r="AC14" s="60">
        <f>+AA14-AB14</f>
        <v>133726191.07331061</v>
      </c>
    </row>
    <row r="15" spans="1:29" s="14" customFormat="1" ht="29.25" customHeight="1">
      <c r="A15" s="35" t="s">
        <v>16</v>
      </c>
      <c r="B15" s="28" t="s">
        <v>8</v>
      </c>
      <c r="C15" s="41">
        <v>938665315</v>
      </c>
      <c r="D15" s="41">
        <v>153582762</v>
      </c>
      <c r="E15" s="41">
        <f t="shared" si="7"/>
        <v>1092248077</v>
      </c>
      <c r="F15" s="41">
        <v>115474331.03</v>
      </c>
      <c r="G15" s="41">
        <v>476593990.89</v>
      </c>
      <c r="H15" s="41">
        <f t="shared" si="8"/>
        <v>592068321.92</v>
      </c>
      <c r="I15" s="45">
        <v>633813165.8088037</v>
      </c>
      <c r="J15" s="45">
        <v>102698753.9096524</v>
      </c>
      <c r="K15" s="41">
        <f t="shared" si="9"/>
        <v>736511919.718456</v>
      </c>
      <c r="L15" s="41">
        <v>633091634.8923548</v>
      </c>
      <c r="M15" s="41">
        <f>130663671.3+(219545983.91+36770765.1+364432880.68)/1.9558</f>
        <v>448052785.5703753</v>
      </c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8">
        <f t="shared" si="2"/>
        <v>1440470012.5853562</v>
      </c>
      <c r="AA15" s="58">
        <f t="shared" si="3"/>
        <v>1440492107.9429479</v>
      </c>
      <c r="AB15" s="61">
        <v>1226822694.46</v>
      </c>
      <c r="AC15" s="60">
        <f>+AA15-AB15</f>
        <v>213669413.48294783</v>
      </c>
    </row>
    <row r="16" spans="1:29" s="14" customFormat="1" ht="29.25" customHeight="1">
      <c r="A16" s="32" t="s">
        <v>29</v>
      </c>
      <c r="B16" s="34" t="s">
        <v>8</v>
      </c>
      <c r="C16" s="41">
        <v>1123075325</v>
      </c>
      <c r="D16" s="41">
        <v>198189765</v>
      </c>
      <c r="E16" s="41">
        <f t="shared" si="7"/>
        <v>1321265090</v>
      </c>
      <c r="F16" s="41">
        <v>119582318.96</v>
      </c>
      <c r="G16" s="41">
        <v>489925580</v>
      </c>
      <c r="H16" s="41">
        <f t="shared" si="8"/>
        <v>609507898.96</v>
      </c>
      <c r="I16" s="21">
        <v>593085343.3764939</v>
      </c>
      <c r="J16" s="47">
        <v>104662119.41938128</v>
      </c>
      <c r="K16" s="41">
        <f t="shared" si="9"/>
        <v>697747462.7958752</v>
      </c>
      <c r="L16" s="41">
        <v>629086439.0070558</v>
      </c>
      <c r="M16" s="41">
        <f>205479323.49+262668803.8/1.9558+344500954.8/1.9558</f>
        <v>515925053.42148584</v>
      </c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8">
        <f t="shared" si="2"/>
        <v>1364654487.7361727</v>
      </c>
      <c r="AA16" s="58">
        <f t="shared" si="3"/>
        <v>1364675420.1600566</v>
      </c>
      <c r="AB16" s="61">
        <v>1216935553</v>
      </c>
      <c r="AC16" s="60">
        <f>+AA16-AB16</f>
        <v>147739867.1600566</v>
      </c>
    </row>
    <row r="17" spans="1:29" s="14" customFormat="1" ht="29.25" customHeight="1">
      <c r="A17" s="36" t="s">
        <v>17</v>
      </c>
      <c r="B17" s="34" t="s">
        <v>8</v>
      </c>
      <c r="C17" s="41">
        <v>102000000</v>
      </c>
      <c r="D17" s="41">
        <v>0</v>
      </c>
      <c r="E17" s="41">
        <f t="shared" si="7"/>
        <v>102000000</v>
      </c>
      <c r="F17" s="41">
        <v>6502500</v>
      </c>
      <c r="G17" s="41">
        <v>95497500</v>
      </c>
      <c r="H17" s="41">
        <f t="shared" si="8"/>
        <v>102000000</v>
      </c>
      <c r="I17" s="21">
        <v>102000000</v>
      </c>
      <c r="J17" s="47">
        <v>0</v>
      </c>
      <c r="K17" s="41">
        <f t="shared" si="9"/>
        <v>102000000</v>
      </c>
      <c r="L17" s="41">
        <v>102001564.57</v>
      </c>
      <c r="M17" s="41">
        <f>95335762.33+13036976.03/1.9558</f>
        <v>102001564.5746058</v>
      </c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8">
        <f t="shared" si="2"/>
        <v>199491600</v>
      </c>
      <c r="AA17" s="58">
        <f t="shared" si="3"/>
        <v>199494660</v>
      </c>
      <c r="AB17" s="61"/>
      <c r="AC17" s="63"/>
    </row>
    <row r="18" spans="1:29" s="14" customFormat="1" ht="29.25" customHeight="1">
      <c r="A18" s="32" t="s">
        <v>18</v>
      </c>
      <c r="B18" s="28" t="s">
        <v>8</v>
      </c>
      <c r="C18" s="41">
        <f>285531663-1500000</f>
        <v>284031663</v>
      </c>
      <c r="D18" s="41">
        <v>50123236</v>
      </c>
      <c r="E18" s="41">
        <f t="shared" si="7"/>
        <v>334154899</v>
      </c>
      <c r="F18" s="41">
        <v>25794294.39</v>
      </c>
      <c r="G18" s="41">
        <v>74534518.1</v>
      </c>
      <c r="H18" s="41">
        <f t="shared" si="8"/>
        <v>100328812.49</v>
      </c>
      <c r="I18" s="21">
        <v>92560107.89076012</v>
      </c>
      <c r="J18" s="47">
        <v>16334136.686604727</v>
      </c>
      <c r="K18" s="41">
        <f t="shared" si="9"/>
        <v>108894244.57736485</v>
      </c>
      <c r="L18" s="41">
        <v>97100272.67810194</v>
      </c>
      <c r="M18" s="41">
        <f>6606576.12+27687042.08/1.9558+78381538.95/1.9558</f>
        <v>60839412.31490746</v>
      </c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8">
        <f t="shared" si="2"/>
        <v>212975363.54441017</v>
      </c>
      <c r="AA18" s="58">
        <f t="shared" si="3"/>
        <v>212978630.3717475</v>
      </c>
      <c r="AB18" s="61">
        <v>184210896</v>
      </c>
      <c r="AC18" s="60">
        <f>+AA18-AB18</f>
        <v>28767734.371747494</v>
      </c>
    </row>
    <row r="19" spans="1:29" s="14" customFormat="1" ht="29.25" customHeight="1">
      <c r="A19" s="32" t="s">
        <v>19</v>
      </c>
      <c r="B19" s="28" t="s">
        <v>8</v>
      </c>
      <c r="C19" s="41">
        <v>104815264</v>
      </c>
      <c r="D19" s="41">
        <v>18496812</v>
      </c>
      <c r="E19" s="41">
        <f t="shared" si="7"/>
        <v>123312076</v>
      </c>
      <c r="F19" s="41">
        <v>11529679.040000001</v>
      </c>
      <c r="G19" s="41">
        <v>84209363.14999998</v>
      </c>
      <c r="H19" s="41">
        <f t="shared" si="8"/>
        <v>95739042.18999998</v>
      </c>
      <c r="I19" s="21">
        <v>94600456.43517654</v>
      </c>
      <c r="J19" s="47">
        <v>16694198.194442917</v>
      </c>
      <c r="K19" s="41">
        <f t="shared" si="9"/>
        <v>111294654.62961945</v>
      </c>
      <c r="L19" s="41">
        <v>102145422.61494122</v>
      </c>
      <c r="M19" s="41">
        <f>28256914.94+29680710.41/1.9558+54678179.85/1.9558</f>
        <v>71389592.23829226</v>
      </c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8">
        <f t="shared" si="2"/>
        <v>217670085.5246097</v>
      </c>
      <c r="AA19" s="58">
        <f t="shared" si="3"/>
        <v>217673424.3642486</v>
      </c>
      <c r="AB19" s="61">
        <v>192103600.88</v>
      </c>
      <c r="AC19" s="65">
        <f>+AA19-AB19</f>
        <v>25569823.48424861</v>
      </c>
    </row>
    <row r="20" spans="1:29" s="12" customFormat="1" ht="29.25" customHeight="1">
      <c r="A20" s="80" t="s">
        <v>20</v>
      </c>
      <c r="B20" s="81"/>
      <c r="C20" s="21">
        <f>+C5+C8+C11+C14+C15+C16+C17+C18+C19</f>
        <v>7495748560</v>
      </c>
      <c r="D20" s="21">
        <f>+D5+D8+D11+D14+D15+D16+D17+D18+D19</f>
        <v>1292715116</v>
      </c>
      <c r="E20" s="21">
        <f aca="true" t="shared" si="10" ref="E20">+C20+D20</f>
        <v>8788463676</v>
      </c>
      <c r="F20" s="21">
        <f aca="true" t="shared" si="11" ref="F20:M20">+F5+F8+F11+F14+F15+F16+F17+F18+F19</f>
        <v>739165746.54</v>
      </c>
      <c r="G20" s="21">
        <f t="shared" si="11"/>
        <v>2696244825.62</v>
      </c>
      <c r="H20" s="21">
        <f>+H5+H8+H11+H14+H15+H16+H17+H18+H19</f>
        <v>3435410572.16</v>
      </c>
      <c r="I20" s="41">
        <f>+I5+I8+I11+I14+I15+I16+I17+I18+I19</f>
        <v>3703141985.3557153</v>
      </c>
      <c r="J20" s="41">
        <f aca="true" t="shared" si="12" ref="J20">+J5+J8+J11+J14+J15+J16+J17+J18+J19</f>
        <v>626345016.1826369</v>
      </c>
      <c r="K20" s="41">
        <f>+K5+K8+K11+K14+K15+K16+K17+K18+K19</f>
        <v>4329487001.538352</v>
      </c>
      <c r="L20" s="21">
        <f aca="true" t="shared" si="13" ref="L20">+L5+L8+L11+L14+L15+L16+L17+L18+L19</f>
        <v>3505760200.083181</v>
      </c>
      <c r="M20" s="21">
        <f t="shared" si="11"/>
        <v>2453940229.222048</v>
      </c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66"/>
      <c r="AA20" s="67"/>
      <c r="AB20" s="62"/>
      <c r="AC20" s="59"/>
    </row>
    <row r="21" spans="1:29" s="12" customFormat="1" ht="29.25" customHeight="1">
      <c r="A21" s="90" t="s">
        <v>30</v>
      </c>
      <c r="B21" s="91"/>
      <c r="C21" s="91"/>
      <c r="D21" s="91"/>
      <c r="E21" s="91"/>
      <c r="F21" s="91"/>
      <c r="G21" s="91"/>
      <c r="H21" s="22" t="s">
        <v>28</v>
      </c>
      <c r="I21" s="22"/>
      <c r="J21" s="22"/>
      <c r="K21" s="22"/>
      <c r="L21" s="22"/>
      <c r="M21" s="22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66"/>
      <c r="AA21" s="68"/>
      <c r="AB21" s="59"/>
      <c r="AC21" s="59"/>
    </row>
    <row r="22" spans="1:29" s="12" customFormat="1" ht="29.25" customHeight="1">
      <c r="A22" s="1"/>
      <c r="B22" s="1"/>
      <c r="C22" s="4"/>
      <c r="D22" s="4"/>
      <c r="E22" s="4"/>
      <c r="F22" s="71"/>
      <c r="G22" s="29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66"/>
      <c r="AA22" s="69"/>
      <c r="AB22" s="59"/>
      <c r="AC22" s="59"/>
    </row>
    <row r="23" spans="1:29" s="12" customFormat="1" ht="29.25" customHeight="1">
      <c r="A23" s="1"/>
      <c r="B23" s="1"/>
      <c r="C23" s="4"/>
      <c r="D23" s="4"/>
      <c r="E23" s="4"/>
      <c r="F23" s="71"/>
      <c r="G23" s="29"/>
      <c r="H23" s="22"/>
      <c r="I23" s="29"/>
      <c r="J23" s="29"/>
      <c r="K23" s="29"/>
      <c r="L23" s="29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59"/>
      <c r="AA23" s="68"/>
      <c r="AB23" s="59"/>
      <c r="AC23" s="59"/>
    </row>
    <row r="24" spans="1:29" s="12" customFormat="1" ht="29.25" customHeight="1">
      <c r="A24" s="1"/>
      <c r="B24" s="1"/>
      <c r="C24" s="4"/>
      <c r="D24" s="4"/>
      <c r="E24" s="4"/>
      <c r="F24" s="71"/>
      <c r="G24" s="29"/>
      <c r="H24" s="22"/>
      <c r="I24" s="30"/>
      <c r="J24" s="29"/>
      <c r="K24" s="29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8"/>
      <c r="AB24" s="59"/>
      <c r="AC24" s="59"/>
    </row>
    <row r="25" spans="1:29" s="12" customFormat="1" ht="29.25" customHeight="1">
      <c r="A25" s="1"/>
      <c r="B25" s="1"/>
      <c r="C25" s="4"/>
      <c r="D25" s="4"/>
      <c r="E25" s="4"/>
      <c r="F25" s="71"/>
      <c r="G25" s="29"/>
      <c r="H25" s="4"/>
      <c r="I25" s="15"/>
      <c r="J25" s="4"/>
      <c r="K25" s="4"/>
      <c r="L25" s="18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59"/>
      <c r="AA25" s="68"/>
      <c r="AB25" s="59"/>
      <c r="AC25" s="59"/>
    </row>
    <row r="26" spans="1:29" s="12" customFormat="1" ht="29.25" customHeight="1">
      <c r="A26" s="1"/>
      <c r="B26" s="1"/>
      <c r="C26" s="4"/>
      <c r="D26" s="4"/>
      <c r="E26" s="4"/>
      <c r="F26" s="71"/>
      <c r="G26" s="71"/>
      <c r="H26" s="4"/>
      <c r="I26" s="15"/>
      <c r="J26" s="4"/>
      <c r="K26" s="4"/>
      <c r="L26" s="18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59"/>
      <c r="AA26" s="68"/>
      <c r="AB26" s="59"/>
      <c r="AC26" s="59"/>
    </row>
    <row r="27" spans="1:29" s="12" customFormat="1" ht="29.25" customHeight="1">
      <c r="A27" s="1"/>
      <c r="B27" s="1"/>
      <c r="C27" s="4"/>
      <c r="D27" s="4"/>
      <c r="E27" s="4"/>
      <c r="F27" s="71"/>
      <c r="G27" s="71"/>
      <c r="H27" s="4"/>
      <c r="I27" s="15"/>
      <c r="J27" s="4"/>
      <c r="K27" s="4"/>
      <c r="L27" s="18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59"/>
      <c r="AA27" s="70"/>
      <c r="AB27" s="59"/>
      <c r="AC27" s="59"/>
    </row>
    <row r="28" spans="1:29" s="12" customFormat="1" ht="29.25" customHeight="1">
      <c r="A28" s="1"/>
      <c r="B28" s="1"/>
      <c r="C28" s="5"/>
      <c r="D28" s="5"/>
      <c r="E28" s="5"/>
      <c r="F28" s="72"/>
      <c r="G28" s="72"/>
      <c r="H28" s="5"/>
      <c r="I28" s="13"/>
      <c r="J28" s="13"/>
      <c r="K28" s="16"/>
      <c r="L28" s="18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59"/>
      <c r="AA28" s="59"/>
      <c r="AB28" s="59"/>
      <c r="AC28" s="59"/>
    </row>
    <row r="29" spans="1:29" s="12" customFormat="1" ht="29.25" customHeight="1">
      <c r="A29" s="1"/>
      <c r="B29" s="1"/>
      <c r="C29" s="5"/>
      <c r="D29" s="5"/>
      <c r="E29" s="5"/>
      <c r="F29" s="72"/>
      <c r="G29" s="72"/>
      <c r="H29" s="5"/>
      <c r="I29" s="13"/>
      <c r="J29" s="13"/>
      <c r="K29" s="17"/>
      <c r="L29" s="18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59"/>
      <c r="AA29" s="59"/>
      <c r="AB29" s="59"/>
      <c r="AC29" s="59"/>
    </row>
    <row r="30" ht="12.75">
      <c r="K30" s="17"/>
    </row>
    <row r="31" ht="12.75">
      <c r="K31" s="17"/>
    </row>
    <row r="32" ht="12.75">
      <c r="K32" s="17"/>
    </row>
    <row r="33" ht="12.75">
      <c r="K33" s="17"/>
    </row>
    <row r="34" ht="12.75">
      <c r="K34" s="17"/>
    </row>
    <row r="35" ht="12.75">
      <c r="K35" s="17"/>
    </row>
  </sheetData>
  <mergeCells count="14">
    <mergeCell ref="A21:G21"/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rintOptions/>
  <pageMargins left="0.5511811023622047" right="0.31496062992125984" top="0.7874015748031497" bottom="0.984251968503937" header="0.5118110236220472" footer="0.5118110236220472"/>
  <pageSetup fitToHeight="1" fitToWidth="1" horizontalDpi="600" verticalDpi="600" orientation="landscape" paperSize="9" scale="56" r:id="rId1"/>
  <headerFooter alignWithMargins="0">
    <oddHeader>&amp;CФинансово изпълнение по ЕФРР, КФ, ЕСФ и ФЕПН 2014 -2020</oddHeader>
  </headerFooter>
  <ignoredErrors>
    <ignoredError sqref="K8 K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gtserovski</dc:creator>
  <cp:keywords/>
  <dc:description/>
  <cp:lastModifiedBy>Детелина Караенева</cp:lastModifiedBy>
  <cp:lastPrinted>2020-02-19T12:24:40Z</cp:lastPrinted>
  <dcterms:created xsi:type="dcterms:W3CDTF">2007-11-29T09:10:22Z</dcterms:created>
  <dcterms:modified xsi:type="dcterms:W3CDTF">2020-08-27T13:55:46Z</dcterms:modified>
  <cp:category/>
  <cp:version/>
  <cp:contentType/>
  <cp:contentStatus/>
</cp:coreProperties>
</file>