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236" yWindow="1320" windowWidth="13515" windowHeight="8145" activeTab="0"/>
  </bookViews>
  <sheets>
    <sheet name="SCF_financial info_EUR_ENG" sheetId="5" r:id="rId1"/>
  </sheets>
  <definedNames>
    <definedName name="_xlnm.Print_Area" localSheetId="0">'SCF_financial info_EUR_ENG'!$A$1:$M$20</definedName>
  </definedNames>
  <calcPr calcId="162913"/>
</workbook>
</file>

<file path=xl/sharedStrings.xml><?xml version="1.0" encoding="utf-8"?>
<sst xmlns="http://schemas.openxmlformats.org/spreadsheetml/2006/main" count="46" uniqueCount="30">
  <si>
    <t xml:space="preserve">OP / FUND </t>
  </si>
  <si>
    <t>currency</t>
  </si>
  <si>
    <t xml:space="preserve">OP Budget - EC financing </t>
  </si>
  <si>
    <t>OP Budget - national Co-financing</t>
  </si>
  <si>
    <t>OP Budget  - Total</t>
  </si>
  <si>
    <t>EC part</t>
  </si>
  <si>
    <t>National Co-financing part</t>
  </si>
  <si>
    <t>1. OP Transport and Transport Infrastructure / ERDF &amp; CF</t>
  </si>
  <si>
    <t>Euro</t>
  </si>
  <si>
    <t>ERDF</t>
  </si>
  <si>
    <t>CF</t>
  </si>
  <si>
    <t>2. OP Environment 2014-2020/ ERDF &amp; CF</t>
  </si>
  <si>
    <t xml:space="preserve">3. OP Science and Education for Smart Growth /ERDF &amp; ESF </t>
  </si>
  <si>
    <t xml:space="preserve">  ERDF</t>
  </si>
  <si>
    <t xml:space="preserve">  ESF</t>
  </si>
  <si>
    <t>4. OP Regions in Growth / ERDF</t>
  </si>
  <si>
    <t>5. OP Human Resourses Development 2014-2020 / ESF</t>
  </si>
  <si>
    <t>6. OP Innovation and Competitiveness 2014-2020  / ERDF</t>
  </si>
  <si>
    <t>7. OP SME Initiative /ERDF</t>
  </si>
  <si>
    <t>8. OP Good Governance / ESF</t>
  </si>
  <si>
    <t>9. OP Fund for EU Aid for the most deprived</t>
  </si>
  <si>
    <t>Total</t>
  </si>
  <si>
    <t xml:space="preserve"> </t>
  </si>
  <si>
    <t>Paid up to 30.04.2020</t>
  </si>
  <si>
    <t>Total pre-financing received from the EC up to 30.04.2020</t>
  </si>
  <si>
    <t>Funds received from the EC based on submitted applications for payment up to 30.04.2020</t>
  </si>
  <si>
    <t>Total funds received from the EC up to 30.04.2020</t>
  </si>
  <si>
    <t>Total paid up to 30.04.2020</t>
  </si>
  <si>
    <t>Total public expenditure declared to the EC with Payment claims
 as per 30.04.2020</t>
  </si>
  <si>
    <t>Total public expenditure certified to the EC with Annual Accounts 
as per 30.04.2020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</si>
</sst>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-* #,##0.00\ &quot;лв&quot;_-;\-* #,##0.00\ &quot;лв&quot;_-;_-* &quot;-&quot;??\ &quot;лв&quot;_-;_-@_-"/>
    <numFmt numFmtId="165" formatCode="_-* #,##0.00\ _л_в_-;\-* #,##0.00\ _л_в_-;_-* &quot;-&quot;??\ _л_в_-;_-@_-"/>
    <numFmt numFmtId="166" formatCode="_-* #,##0.00\ [$€-1]_-;\-* #,##0.00\ [$€-1]_-;_-* &quot;-&quot;??\ [$€-1]_-;_-@_-"/>
    <numFmt numFmtId="167" formatCode="#,##0.00\ [$€-1];\-#,##0.00\ [$€-1]"/>
    <numFmt numFmtId="168" formatCode="_-* #,##0\ [$€-1]_-;\-* #,##0\ [$€-1]_-;_-* &quot;-&quot;??\ [$€-1]_-;_-@_-"/>
    <numFmt numFmtId="169" formatCode="#,##0.00_ ;\-#,##0.00\ "/>
    <numFmt numFmtId="170" formatCode="_-* #,##0\ [$€-1]_-;\-* #,##0\ [$€-1]_-;_-* &quot;-&quot;\ [$€-1]_-;_-@_-"/>
    <numFmt numFmtId="171" formatCode="_-* #,##0.0000\ _л_в_-;\-* #,##0.0000\ _л_в_-;_-* &quot;-&quot;????\ _л_в_-;_-@_-"/>
    <numFmt numFmtId="172" formatCode="#,##0\ [$€-1];\-#,##0\ [$€-1]"/>
  </numFmts>
  <fonts count="12">
    <font>
      <sz val="10"/>
      <name val="Arial"/>
      <family val="2"/>
    </font>
    <font>
      <sz val="8"/>
      <name val="Arial"/>
      <family val="2"/>
    </font>
    <font>
      <b/>
      <sz val="11"/>
      <name val="Times New Roman"/>
      <family val="1"/>
    </font>
    <font>
      <b/>
      <sz val="11"/>
      <color theme="0" tint="-0.3499799966812134"/>
      <name val="Times New Roman"/>
      <family val="1"/>
    </font>
    <font>
      <sz val="11"/>
      <name val="Times New Roman"/>
      <family val="1"/>
    </font>
    <font>
      <sz val="11"/>
      <color theme="0" tint="-0.3499799966812134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Arial"/>
      <family val="2"/>
    </font>
    <font>
      <b/>
      <sz val="11"/>
      <color rgb="FF969696"/>
      <name val="Times New Roman"/>
      <family val="1"/>
    </font>
    <font>
      <sz val="11"/>
      <color rgb="FF969696"/>
      <name val="Times New Roman"/>
      <family val="1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91">
    <xf numFmtId="0" fontId="0" fillId="0" borderId="0" xfId="0"/>
    <xf numFmtId="0" fontId="2" fillId="0" borderId="0" xfId="0" applyFont="1" applyFill="1" applyBorder="1" applyAlignment="1">
      <alignment horizontal="center" vertical="center" wrapText="1"/>
    </xf>
    <xf numFmtId="167" fontId="2" fillId="0" borderId="0" xfId="16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68" fontId="2" fillId="0" borderId="0" xfId="16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171" fontId="3" fillId="0" borderId="0" xfId="0" applyNumberFormat="1" applyFont="1" applyFill="1" applyAlignment="1">
      <alignment horizontal="center" vertical="center"/>
    </xf>
    <xf numFmtId="0" fontId="5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4" fillId="0" borderId="0" xfId="0" applyFont="1" applyFill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Fill="1"/>
    <xf numFmtId="0" fontId="4" fillId="0" borderId="0" xfId="0" applyFont="1" applyFill="1"/>
    <xf numFmtId="0" fontId="2" fillId="0" borderId="0" xfId="0" applyFont="1" applyFill="1" applyAlignment="1">
      <alignment horizontal="center" vertical="center"/>
    </xf>
    <xf numFmtId="170" fontId="2" fillId="0" borderId="0" xfId="16" applyNumberFormat="1" applyFont="1" applyFill="1" applyBorder="1" applyAlignment="1">
      <alignment horizontal="center" vertical="center" wrapText="1"/>
    </xf>
    <xf numFmtId="166" fontId="4" fillId="0" borderId="0" xfId="0" applyNumberFormat="1" applyFont="1" applyFill="1"/>
    <xf numFmtId="169" fontId="4" fillId="0" borderId="0" xfId="0" applyNumberFormat="1" applyFont="1" applyFill="1"/>
    <xf numFmtId="171" fontId="3" fillId="2" borderId="0" xfId="0" applyNumberFormat="1" applyFont="1" applyFill="1" applyAlignment="1">
      <alignment horizontal="center" vertical="center"/>
    </xf>
    <xf numFmtId="0" fontId="5" fillId="2" borderId="0" xfId="0" applyFont="1" applyFill="1"/>
    <xf numFmtId="0" fontId="2" fillId="3" borderId="1" xfId="0" applyFont="1" applyFill="1" applyBorder="1" applyAlignment="1">
      <alignment horizontal="center" vertical="center" wrapText="1"/>
    </xf>
    <xf numFmtId="170" fontId="2" fillId="3" borderId="2" xfId="0" applyNumberFormat="1" applyFont="1" applyFill="1" applyBorder="1" applyAlignment="1">
      <alignment horizontal="center" vertical="center"/>
    </xf>
    <xf numFmtId="168" fontId="3" fillId="0" borderId="0" xfId="16" applyNumberFormat="1" applyFont="1" applyFill="1" applyBorder="1" applyAlignment="1">
      <alignment horizontal="center" vertical="center" wrapText="1"/>
    </xf>
    <xf numFmtId="167" fontId="2" fillId="3" borderId="0" xfId="16" applyNumberFormat="1" applyFont="1" applyFill="1" applyBorder="1" applyAlignment="1">
      <alignment horizontal="center" vertical="center" wrapText="1"/>
    </xf>
    <xf numFmtId="0" fontId="2" fillId="3" borderId="0" xfId="0" applyFont="1" applyFill="1" applyBorder="1"/>
    <xf numFmtId="0" fontId="3" fillId="3" borderId="0" xfId="0" applyFont="1" applyFill="1" applyBorder="1"/>
    <xf numFmtId="0" fontId="2" fillId="3" borderId="1" xfId="0" applyFont="1" applyFill="1" applyBorder="1" applyAlignment="1">
      <alignment horizontal="center" vertical="center"/>
    </xf>
    <xf numFmtId="170" fontId="4" fillId="3" borderId="2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168" fontId="3" fillId="3" borderId="0" xfId="16" applyNumberFormat="1" applyFont="1" applyFill="1" applyBorder="1" applyAlignment="1">
      <alignment horizontal="center" vertical="center" wrapText="1"/>
    </xf>
    <xf numFmtId="3" fontId="5" fillId="3" borderId="0" xfId="16" applyNumberFormat="1" applyFont="1" applyFill="1" applyBorder="1" applyAlignment="1">
      <alignment vertical="center" wrapText="1"/>
    </xf>
    <xf numFmtId="171" fontId="3" fillId="3" borderId="0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horizontal="right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vertical="center" wrapText="1"/>
    </xf>
    <xf numFmtId="170" fontId="3" fillId="3" borderId="0" xfId="0" applyNumberFormat="1" applyFont="1" applyFill="1" applyBorder="1" applyAlignment="1">
      <alignment horizontal="center" vertical="center"/>
    </xf>
    <xf numFmtId="168" fontId="3" fillId="3" borderId="0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168" fontId="4" fillId="3" borderId="2" xfId="0" applyNumberFormat="1" applyFont="1" applyFill="1" applyBorder="1" applyAlignment="1">
      <alignment horizontal="center" vertical="center"/>
    </xf>
    <xf numFmtId="170" fontId="7" fillId="3" borderId="2" xfId="0" applyNumberFormat="1" applyFont="1" applyFill="1" applyBorder="1" applyAlignment="1">
      <alignment horizontal="center" vertical="center"/>
    </xf>
    <xf numFmtId="170" fontId="6" fillId="3" borderId="2" xfId="0" applyNumberFormat="1" applyFont="1" applyFill="1" applyBorder="1" applyAlignment="1">
      <alignment horizontal="center" vertical="center"/>
    </xf>
    <xf numFmtId="168" fontId="4" fillId="3" borderId="3" xfId="0" applyNumberFormat="1" applyFont="1" applyFill="1" applyBorder="1" applyAlignment="1">
      <alignment horizontal="center" vertical="center"/>
    </xf>
    <xf numFmtId="170" fontId="7" fillId="3" borderId="2" xfId="18" applyNumberFormat="1" applyFont="1" applyFill="1" applyBorder="1" applyAlignment="1">
      <alignment horizontal="right" vertical="center"/>
    </xf>
    <xf numFmtId="172" fontId="8" fillId="3" borderId="2" xfId="18" applyNumberFormat="1" applyFont="1" applyFill="1" applyBorder="1" applyAlignment="1">
      <alignment horizontal="right" vertical="center"/>
    </xf>
    <xf numFmtId="168" fontId="2" fillId="3" borderId="2" xfId="18" applyNumberFormat="1" applyFont="1" applyFill="1" applyBorder="1" applyAlignment="1">
      <alignment horizontal="center" vertical="center" wrapText="1"/>
    </xf>
    <xf numFmtId="3" fontId="7" fillId="3" borderId="2" xfId="18" applyNumberFormat="1" applyFont="1" applyFill="1" applyBorder="1" applyAlignment="1">
      <alignment vertical="center" wrapText="1"/>
    </xf>
    <xf numFmtId="168" fontId="2" fillId="3" borderId="3" xfId="0" applyNumberFormat="1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center" vertical="center" wrapText="1"/>
    </xf>
    <xf numFmtId="170" fontId="2" fillId="3" borderId="0" xfId="0" applyNumberFormat="1" applyFont="1" applyFill="1" applyBorder="1" applyAlignment="1">
      <alignment horizontal="center" vertical="center"/>
    </xf>
    <xf numFmtId="170" fontId="7" fillId="3" borderId="0" xfId="0" applyNumberFormat="1" applyFont="1" applyFill="1" applyBorder="1" applyAlignment="1">
      <alignment horizontal="center" vertical="center"/>
    </xf>
    <xf numFmtId="170" fontId="7" fillId="0" borderId="0" xfId="0" applyNumberFormat="1" applyFont="1" applyFill="1" applyBorder="1" applyAlignment="1">
      <alignment horizontal="center" vertical="center"/>
    </xf>
    <xf numFmtId="170" fontId="7" fillId="0" borderId="0" xfId="18" applyNumberFormat="1" applyFont="1" applyFill="1" applyBorder="1" applyAlignment="1">
      <alignment horizontal="right" vertical="center"/>
    </xf>
    <xf numFmtId="170" fontId="6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/>
    <xf numFmtId="0" fontId="10" fillId="0" borderId="0" xfId="0" applyFont="1" applyFill="1" applyAlignment="1">
      <alignment horizontal="center" vertical="center"/>
    </xf>
    <xf numFmtId="3" fontId="9" fillId="0" borderId="0" xfId="0" applyNumberFormat="1" applyFont="1" applyFill="1"/>
    <xf numFmtId="0" fontId="9" fillId="0" borderId="0" xfId="0" applyFont="1" applyFill="1"/>
    <xf numFmtId="3" fontId="9" fillId="0" borderId="0" xfId="0" applyNumberFormat="1" applyFont="1" applyFill="1" applyAlignment="1">
      <alignment horizontal="center" vertical="center"/>
    </xf>
    <xf numFmtId="3" fontId="10" fillId="0" borderId="0" xfId="0" applyNumberFormat="1" applyFont="1" applyFill="1"/>
    <xf numFmtId="0" fontId="10" fillId="0" borderId="0" xfId="0" applyFont="1" applyFill="1"/>
    <xf numFmtId="0" fontId="9" fillId="0" borderId="0" xfId="0" applyFont="1" applyFill="1" applyAlignment="1">
      <alignment horizontal="center" vertical="center"/>
    </xf>
    <xf numFmtId="4" fontId="9" fillId="0" borderId="0" xfId="0" applyNumberFormat="1" applyFont="1" applyFill="1"/>
    <xf numFmtId="165" fontId="9" fillId="0" borderId="0" xfId="18" applyFont="1" applyFill="1" applyAlignment="1">
      <alignment horizontal="center" vertical="center"/>
    </xf>
    <xf numFmtId="10" fontId="9" fillId="0" borderId="0" xfId="0" applyNumberFormat="1" applyFont="1" applyFill="1"/>
    <xf numFmtId="3" fontId="9" fillId="3" borderId="0" xfId="0" applyNumberFormat="1" applyFont="1" applyFill="1"/>
    <xf numFmtId="0" fontId="9" fillId="3" borderId="0" xfId="0" applyFont="1" applyFill="1"/>
    <xf numFmtId="0" fontId="9" fillId="3" borderId="0" xfId="0" applyFont="1" applyFill="1" applyAlignment="1">
      <alignment wrapText="1"/>
    </xf>
    <xf numFmtId="0" fontId="9" fillId="4" borderId="0" xfId="0" applyFont="1" applyFill="1"/>
    <xf numFmtId="168" fontId="2" fillId="3" borderId="0" xfId="16" applyNumberFormat="1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/>
    </xf>
    <xf numFmtId="167" fontId="0" fillId="3" borderId="2" xfId="18" applyNumberFormat="1" applyFont="1" applyFill="1" applyBorder="1" applyAlignment="1">
      <alignment horizontal="right" vertical="center"/>
    </xf>
    <xf numFmtId="167" fontId="11" fillId="3" borderId="2" xfId="18" applyNumberFormat="1" applyFont="1" applyFill="1" applyBorder="1" applyAlignment="1">
      <alignment horizontal="right" vertical="center"/>
    </xf>
    <xf numFmtId="0" fontId="6" fillId="3" borderId="4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  <cellStyle name="Comma 2" xfId="21"/>
    <cellStyle name="Currency 4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5"/>
  <sheetViews>
    <sheetView tabSelected="1" view="pageBreakPreview" zoomScale="90" zoomScaleSheetLayoutView="90" workbookViewId="0" topLeftCell="A1">
      <pane xSplit="1" ySplit="3" topLeftCell="B4" activePane="bottomRight" state="frozen"/>
      <selection pane="topRight" activeCell="B1" sqref="B1"/>
      <selection pane="bottomLeft" activeCell="A4" sqref="A4"/>
      <selection pane="bottomRight" activeCell="N21" sqref="N21"/>
    </sheetView>
  </sheetViews>
  <sheetFormatPr defaultColWidth="9.140625" defaultRowHeight="12.75" outlineLevelRow="1"/>
  <cols>
    <col min="1" max="1" width="34.7109375" style="13" customWidth="1"/>
    <col min="2" max="2" width="7.8515625" style="5" customWidth="1"/>
    <col min="3" max="3" width="17.57421875" style="5" customWidth="1"/>
    <col min="4" max="4" width="17.8515625" style="5" customWidth="1"/>
    <col min="5" max="5" width="17.140625" style="5" customWidth="1"/>
    <col min="6" max="6" width="18.140625" style="74" customWidth="1"/>
    <col min="7" max="7" width="19.421875" style="74" customWidth="1"/>
    <col min="8" max="8" width="16.7109375" style="5" customWidth="1"/>
    <col min="9" max="9" width="17.8515625" style="13" customWidth="1"/>
    <col min="10" max="10" width="16.7109375" style="13" customWidth="1"/>
    <col min="11" max="11" width="17.57421875" style="13" customWidth="1"/>
    <col min="12" max="12" width="19.00390625" style="19" customWidth="1"/>
    <col min="13" max="25" width="17.7109375" style="7" customWidth="1"/>
    <col min="26" max="26" width="25.57421875" style="64" customWidth="1"/>
    <col min="27" max="27" width="28.421875" style="64" customWidth="1"/>
    <col min="28" max="28" width="13.57421875" style="64" customWidth="1"/>
    <col min="29" max="29" width="24.28125" style="64" customWidth="1"/>
    <col min="30" max="16384" width="9.140625" style="13" customWidth="1"/>
  </cols>
  <sheetData>
    <row r="1" spans="1:29" s="9" customFormat="1" ht="11.25" customHeight="1">
      <c r="A1" s="1"/>
      <c r="B1" s="1"/>
      <c r="C1" s="2"/>
      <c r="D1" s="2"/>
      <c r="E1" s="2"/>
      <c r="F1" s="23"/>
      <c r="G1" s="23"/>
      <c r="H1" s="23"/>
      <c r="I1" s="24"/>
      <c r="J1" s="24"/>
      <c r="K1" s="24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58"/>
      <c r="AA1" s="58"/>
      <c r="AB1" s="58"/>
      <c r="AC1" s="58"/>
    </row>
    <row r="2" spans="1:29" s="10" customFormat="1" ht="12.75" customHeight="1">
      <c r="A2" s="83" t="s">
        <v>0</v>
      </c>
      <c r="B2" s="84" t="s">
        <v>1</v>
      </c>
      <c r="C2" s="86" t="s">
        <v>2</v>
      </c>
      <c r="D2" s="86" t="s">
        <v>3</v>
      </c>
      <c r="E2" s="86" t="s">
        <v>4</v>
      </c>
      <c r="F2" s="79" t="s">
        <v>24</v>
      </c>
      <c r="G2" s="79" t="s">
        <v>25</v>
      </c>
      <c r="H2" s="79" t="s">
        <v>26</v>
      </c>
      <c r="I2" s="88" t="s">
        <v>23</v>
      </c>
      <c r="J2" s="89"/>
      <c r="K2" s="79" t="s">
        <v>27</v>
      </c>
      <c r="L2" s="77" t="s">
        <v>28</v>
      </c>
      <c r="M2" s="77" t="s">
        <v>29</v>
      </c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9"/>
      <c r="AA2" s="59"/>
      <c r="AB2" s="59"/>
      <c r="AC2" s="59"/>
    </row>
    <row r="3" spans="1:29" s="10" customFormat="1" ht="75" customHeight="1">
      <c r="A3" s="83"/>
      <c r="B3" s="85"/>
      <c r="C3" s="87"/>
      <c r="D3" s="87"/>
      <c r="E3" s="87"/>
      <c r="F3" s="90"/>
      <c r="G3" s="90"/>
      <c r="H3" s="90"/>
      <c r="I3" s="39" t="s">
        <v>5</v>
      </c>
      <c r="J3" s="40" t="s">
        <v>6</v>
      </c>
      <c r="K3" s="80"/>
      <c r="L3" s="78"/>
      <c r="M3" s="78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9"/>
      <c r="AA3" s="59"/>
      <c r="AB3" s="59"/>
      <c r="AC3" s="59"/>
    </row>
    <row r="4" spans="1:29" s="10" customFormat="1" ht="18.75" customHeight="1">
      <c r="A4" s="11">
        <v>1</v>
      </c>
      <c r="B4" s="3">
        <v>2</v>
      </c>
      <c r="C4" s="8">
        <v>3</v>
      </c>
      <c r="D4" s="3">
        <v>4</v>
      </c>
      <c r="E4" s="3">
        <v>5</v>
      </c>
      <c r="F4" s="26">
        <v>6</v>
      </c>
      <c r="G4" s="26">
        <v>7</v>
      </c>
      <c r="H4" s="26">
        <v>8</v>
      </c>
      <c r="I4" s="26">
        <v>9</v>
      </c>
      <c r="J4" s="26">
        <v>10</v>
      </c>
      <c r="K4" s="20">
        <v>11</v>
      </c>
      <c r="L4" s="20">
        <v>12</v>
      </c>
      <c r="M4" s="20">
        <v>13</v>
      </c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9"/>
      <c r="AA4" s="59"/>
      <c r="AB4" s="59"/>
      <c r="AC4" s="59"/>
    </row>
    <row r="5" spans="1:29" s="12" customFormat="1" ht="29.25" customHeight="1">
      <c r="A5" s="32" t="s">
        <v>7</v>
      </c>
      <c r="B5" s="28" t="s">
        <v>8</v>
      </c>
      <c r="C5" s="21">
        <f>C6+C7</f>
        <v>1604449168</v>
      </c>
      <c r="D5" s="21">
        <f>D6+D7</f>
        <v>283138092</v>
      </c>
      <c r="E5" s="21">
        <f aca="true" t="shared" si="0" ref="E5:M5">E6+E7</f>
        <v>1887587260</v>
      </c>
      <c r="F5" s="21">
        <f t="shared" si="0"/>
        <v>157211702.71</v>
      </c>
      <c r="G5" s="21">
        <f t="shared" si="0"/>
        <v>469934588.11</v>
      </c>
      <c r="H5" s="21">
        <f t="shared" si="0"/>
        <v>627146290.8199999</v>
      </c>
      <c r="I5" s="43">
        <f t="shared" si="0"/>
        <v>694275933.9909999</v>
      </c>
      <c r="J5" s="43">
        <f t="shared" si="0"/>
        <v>122519282.46899998</v>
      </c>
      <c r="K5" s="21">
        <f>K6+K7</f>
        <v>816795216.46</v>
      </c>
      <c r="L5" s="43">
        <f aca="true" t="shared" si="1" ref="L5">L6+L7</f>
        <v>606289165.1193228</v>
      </c>
      <c r="M5" s="21">
        <f t="shared" si="0"/>
        <v>491591211.04954404</v>
      </c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60"/>
      <c r="AA5" s="60">
        <f>+AA6+AA7</f>
        <v>1597512588.2089617</v>
      </c>
      <c r="AB5" s="61">
        <v>1461442349.48</v>
      </c>
      <c r="AC5" s="62">
        <f>+AA5-AB5</f>
        <v>136070238.7289617</v>
      </c>
    </row>
    <row r="6" spans="1:27" ht="29.25" customHeight="1" outlineLevel="1">
      <c r="A6" s="33" t="s">
        <v>9</v>
      </c>
      <c r="B6" s="34" t="s">
        <v>8</v>
      </c>
      <c r="C6" s="48">
        <v>459761907</v>
      </c>
      <c r="D6" s="48">
        <v>81134456</v>
      </c>
      <c r="E6" s="42">
        <f>+C6+D6</f>
        <v>540896363</v>
      </c>
      <c r="F6" s="42">
        <v>52395101.7</v>
      </c>
      <c r="G6" s="42">
        <v>252137971.87</v>
      </c>
      <c r="H6" s="42">
        <f>F6+G6</f>
        <v>304533073.57</v>
      </c>
      <c r="I6" s="27">
        <v>328570177.041</v>
      </c>
      <c r="J6" s="41">
        <v>57982972.41899999</v>
      </c>
      <c r="K6" s="42">
        <f>I6+J6</f>
        <v>386553149.46</v>
      </c>
      <c r="L6" s="42">
        <v>329084817.0465901</v>
      </c>
      <c r="M6" s="42">
        <v>268939075.648867</v>
      </c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60">
        <f>+K6*1.9558</f>
        <v>756020649.7138679</v>
      </c>
      <c r="AA6" s="63">
        <f>+K6*1.95583</f>
        <v>756032246.3083518</v>
      </c>
    </row>
    <row r="7" spans="1:27" ht="29.25" customHeight="1" outlineLevel="1">
      <c r="A7" s="33" t="s">
        <v>10</v>
      </c>
      <c r="B7" s="34" t="s">
        <v>8</v>
      </c>
      <c r="C7" s="48">
        <v>1144687261</v>
      </c>
      <c r="D7" s="48">
        <v>202003636</v>
      </c>
      <c r="E7" s="42">
        <v>1346690897</v>
      </c>
      <c r="F7" s="42">
        <v>104816601.01</v>
      </c>
      <c r="G7" s="42">
        <v>217796616.24</v>
      </c>
      <c r="H7" s="42">
        <f>F7+G7</f>
        <v>322613217.25</v>
      </c>
      <c r="I7" s="27">
        <v>365705756.95</v>
      </c>
      <c r="J7" s="41">
        <v>64536310.05</v>
      </c>
      <c r="K7" s="42">
        <f>I7+J7</f>
        <v>430242067</v>
      </c>
      <c r="L7" s="42">
        <v>277204348.07273275</v>
      </c>
      <c r="M7" s="42">
        <v>222652135.40067703</v>
      </c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60">
        <f aca="true" t="shared" si="2" ref="Z7:Z19">+K7*1.9558</f>
        <v>841467434.6386</v>
      </c>
      <c r="AA7" s="63">
        <f aca="true" t="shared" si="3" ref="AA7:AA19">+K7*1.95583</f>
        <v>841480341.90061</v>
      </c>
    </row>
    <row r="8" spans="1:29" s="12" customFormat="1" ht="29.25" customHeight="1">
      <c r="A8" s="32" t="s">
        <v>11</v>
      </c>
      <c r="B8" s="28" t="s">
        <v>8</v>
      </c>
      <c r="C8" s="21">
        <f>C9+C10</f>
        <v>1504824141</v>
      </c>
      <c r="D8" s="21">
        <f aca="true" t="shared" si="4" ref="D8:M8">D9+D10</f>
        <v>265557204</v>
      </c>
      <c r="E8" s="21">
        <f t="shared" si="4"/>
        <v>1770381345</v>
      </c>
      <c r="F8" s="21">
        <f t="shared" si="4"/>
        <v>133600552.22</v>
      </c>
      <c r="G8" s="21">
        <f t="shared" si="4"/>
        <v>296092265.68</v>
      </c>
      <c r="H8" s="21">
        <f t="shared" si="4"/>
        <v>429692817.9</v>
      </c>
      <c r="I8" s="43">
        <f t="shared" si="4"/>
        <v>432755183.913</v>
      </c>
      <c r="J8" s="43">
        <f t="shared" si="4"/>
        <v>76368561.867</v>
      </c>
      <c r="K8" s="21">
        <f t="shared" si="4"/>
        <v>509123745.78</v>
      </c>
      <c r="L8" s="43">
        <f t="shared" si="4"/>
        <v>417559671.7747842</v>
      </c>
      <c r="M8" s="21">
        <f t="shared" si="4"/>
        <v>262895987.11152267</v>
      </c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60">
        <f t="shared" si="2"/>
        <v>995744221.996524</v>
      </c>
      <c r="AA8" s="60">
        <f t="shared" si="3"/>
        <v>995759495.7088974</v>
      </c>
      <c r="AB8" s="61">
        <v>942880842.37</v>
      </c>
      <c r="AC8" s="62">
        <f>+AA8-AB8</f>
        <v>52878653.33889735</v>
      </c>
    </row>
    <row r="9" spans="1:28" ht="29.25" customHeight="1" outlineLevel="1">
      <c r="A9" s="33" t="s">
        <v>9</v>
      </c>
      <c r="B9" s="34" t="s">
        <v>8</v>
      </c>
      <c r="C9" s="48">
        <v>371204258</v>
      </c>
      <c r="D9" s="48">
        <v>65506635</v>
      </c>
      <c r="E9" s="42">
        <f aca="true" t="shared" si="5" ref="E9:E10">+C9+D9</f>
        <v>436710893</v>
      </c>
      <c r="F9" s="75">
        <v>32248567.21</v>
      </c>
      <c r="G9" s="46">
        <v>62038636.43</v>
      </c>
      <c r="H9" s="42">
        <f>F9+G9</f>
        <v>94287203.64</v>
      </c>
      <c r="I9" s="27">
        <v>88889861.919</v>
      </c>
      <c r="J9" s="41">
        <v>15686446.220999999</v>
      </c>
      <c r="K9" s="42">
        <f>I9+J9</f>
        <v>104576308.14</v>
      </c>
      <c r="L9" s="42">
        <f>80047700.2505542-2377.03/1.9558+2050327.82/1.9558</f>
        <v>81094816.9240382</v>
      </c>
      <c r="M9" s="42">
        <f>11106979.35+7752577.57/1.9558+94654229.76/1.9558</f>
        <v>63467551.66311996</v>
      </c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60">
        <f t="shared" si="2"/>
        <v>204530343.460212</v>
      </c>
      <c r="AA9" s="63">
        <f t="shared" si="3"/>
        <v>204533480.7494562</v>
      </c>
      <c r="AB9" s="63"/>
    </row>
    <row r="10" spans="1:28" ht="29.25" customHeight="1" outlineLevel="1">
      <c r="A10" s="33" t="s">
        <v>10</v>
      </c>
      <c r="B10" s="34" t="s">
        <v>8</v>
      </c>
      <c r="C10" s="48">
        <v>1133619883</v>
      </c>
      <c r="D10" s="48">
        <v>200050569</v>
      </c>
      <c r="E10" s="42">
        <f t="shared" si="5"/>
        <v>1333670452</v>
      </c>
      <c r="F10" s="75">
        <v>101351985.01</v>
      </c>
      <c r="G10" s="46">
        <v>234053629.25</v>
      </c>
      <c r="H10" s="42">
        <f>F10+G10</f>
        <v>335405614.26</v>
      </c>
      <c r="I10" s="27">
        <v>343865321.99399996</v>
      </c>
      <c r="J10" s="41">
        <v>60682115.646</v>
      </c>
      <c r="K10" s="42">
        <f>I10+J10</f>
        <v>404547437.64</v>
      </c>
      <c r="L10" s="42">
        <f>338447284.368079-5878901.72/1.9558+2001666.07/1.9558</f>
        <v>336464854.850746</v>
      </c>
      <c r="M10" s="42">
        <f>23431712.67+115828724.3/1.9558+228385666.11/1.9558</f>
        <v>199428435.4484027</v>
      </c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60">
        <f t="shared" si="2"/>
        <v>791213878.536312</v>
      </c>
      <c r="AA10" s="63">
        <f t="shared" si="3"/>
        <v>791226014.9594412</v>
      </c>
      <c r="AB10" s="63"/>
    </row>
    <row r="11" spans="1:29" s="12" customFormat="1" ht="29.25" customHeight="1">
      <c r="A11" s="32" t="s">
        <v>12</v>
      </c>
      <c r="B11" s="28" t="s">
        <v>8</v>
      </c>
      <c r="C11" s="21">
        <f>C12+C13</f>
        <v>552540872</v>
      </c>
      <c r="D11" s="21">
        <f aca="true" t="shared" si="6" ref="D11:M11">D12+D13</f>
        <v>97507215</v>
      </c>
      <c r="E11" s="21">
        <f t="shared" si="6"/>
        <v>650048087</v>
      </c>
      <c r="F11" s="21">
        <f t="shared" si="6"/>
        <v>49472930.29</v>
      </c>
      <c r="G11" s="21">
        <f t="shared" si="6"/>
        <v>134087685.52000001</v>
      </c>
      <c r="H11" s="21">
        <f t="shared" si="6"/>
        <v>183560615.81</v>
      </c>
      <c r="I11" s="43">
        <f t="shared" si="6"/>
        <v>228751168.0115</v>
      </c>
      <c r="J11" s="43">
        <f t="shared" si="6"/>
        <v>40367853.1785</v>
      </c>
      <c r="K11" s="21">
        <f t="shared" si="6"/>
        <v>269119021.19</v>
      </c>
      <c r="L11" s="43">
        <f t="shared" si="6"/>
        <v>174494851.27780446</v>
      </c>
      <c r="M11" s="21">
        <f t="shared" si="6"/>
        <v>113182314.13743737</v>
      </c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60">
        <f t="shared" si="2"/>
        <v>526342981.643402</v>
      </c>
      <c r="AA11" s="60">
        <f t="shared" si="3"/>
        <v>526351055.21403766</v>
      </c>
      <c r="AB11" s="63">
        <v>508734585.14</v>
      </c>
      <c r="AC11" s="62">
        <f>+AA11-AB11</f>
        <v>17616470.07403767</v>
      </c>
    </row>
    <row r="12" spans="1:29" s="14" customFormat="1" ht="29.25" customHeight="1">
      <c r="A12" s="33" t="s">
        <v>13</v>
      </c>
      <c r="B12" s="34" t="s">
        <v>8</v>
      </c>
      <c r="C12" s="48">
        <v>187926049</v>
      </c>
      <c r="D12" s="48">
        <v>33163421</v>
      </c>
      <c r="E12" s="42">
        <f aca="true" t="shared" si="7" ref="E12:E19">+C12+D12</f>
        <v>221089470</v>
      </c>
      <c r="F12" s="42">
        <v>17904003.48</v>
      </c>
      <c r="G12" s="46">
        <f>10111846.86+13495545.5</f>
        <v>23607392.36</v>
      </c>
      <c r="H12" s="42">
        <f aca="true" t="shared" si="8" ref="H12:H19">F12+G12</f>
        <v>41511395.84</v>
      </c>
      <c r="I12" s="27">
        <v>61421170.6885</v>
      </c>
      <c r="J12" s="44">
        <v>10839030.1215</v>
      </c>
      <c r="K12" s="42">
        <f aca="true" t="shared" si="9" ref="K12:K19">I12+J12</f>
        <v>72260200.81</v>
      </c>
      <c r="L12" s="45">
        <v>30859336.48</v>
      </c>
      <c r="M12" s="45">
        <v>0</v>
      </c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60">
        <f t="shared" si="2"/>
        <v>141326500.744198</v>
      </c>
      <c r="AA12" s="63">
        <f t="shared" si="3"/>
        <v>141328668.5502223</v>
      </c>
      <c r="AB12" s="63"/>
      <c r="AC12" s="65"/>
    </row>
    <row r="13" spans="1:29" s="12" customFormat="1" ht="29.25" customHeight="1">
      <c r="A13" s="33" t="s">
        <v>14</v>
      </c>
      <c r="B13" s="34" t="s">
        <v>8</v>
      </c>
      <c r="C13" s="48">
        <v>364614823</v>
      </c>
      <c r="D13" s="48">
        <v>64343794</v>
      </c>
      <c r="E13" s="42">
        <f t="shared" si="7"/>
        <v>428958617</v>
      </c>
      <c r="F13" s="42">
        <v>31568926.81</v>
      </c>
      <c r="G13" s="46">
        <f>87183594.78+1593236.14+3689375.84+5881245.76+12132840.64</f>
        <v>110480293.16000001</v>
      </c>
      <c r="H13" s="42">
        <f t="shared" si="8"/>
        <v>142049219.97</v>
      </c>
      <c r="I13" s="27">
        <v>167329997.32299998</v>
      </c>
      <c r="J13" s="41">
        <v>29528823.057</v>
      </c>
      <c r="K13" s="42">
        <f t="shared" si="9"/>
        <v>196858820.38</v>
      </c>
      <c r="L13" s="42">
        <f>144387850.87-1471418.89/1.9558</f>
        <v>143635514.79780447</v>
      </c>
      <c r="M13" s="42">
        <f>50027085.65/1.9558+171334884.34/1.9558</f>
        <v>113182314.13743737</v>
      </c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60">
        <f t="shared" si="2"/>
        <v>385016480.899204</v>
      </c>
      <c r="AA13" s="63">
        <f t="shared" si="3"/>
        <v>385022386.6638154</v>
      </c>
      <c r="AB13" s="63"/>
      <c r="AC13" s="66"/>
    </row>
    <row r="14" spans="1:29" s="14" customFormat="1" ht="29.25" customHeight="1">
      <c r="A14" s="32" t="s">
        <v>15</v>
      </c>
      <c r="B14" s="28" t="s">
        <v>8</v>
      </c>
      <c r="C14" s="43">
        <v>1311704793</v>
      </c>
      <c r="D14" s="43">
        <v>231477320</v>
      </c>
      <c r="E14" s="43">
        <v>1543182113</v>
      </c>
      <c r="F14" s="76">
        <v>119997437.9</v>
      </c>
      <c r="G14" s="43">
        <v>405911175.74</v>
      </c>
      <c r="H14" s="43">
        <f t="shared" si="8"/>
        <v>525908613.64</v>
      </c>
      <c r="I14" s="21">
        <v>725868690.5815</v>
      </c>
      <c r="J14" s="49">
        <v>128094474.80849999</v>
      </c>
      <c r="K14" s="43">
        <f t="shared" si="9"/>
        <v>853963165.3900001</v>
      </c>
      <c r="L14" s="43">
        <f>499768958.538666-3594588.73/1.9558+57033476.92/1.9558</f>
        <v>527092247.31563705</v>
      </c>
      <c r="M14" s="43">
        <f>56363297.09+162381786.29/1.9558+486355140.82/1.9558</f>
        <v>388062308.80387664</v>
      </c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60">
        <f t="shared" si="2"/>
        <v>1670181158.8697622</v>
      </c>
      <c r="AA14" s="60">
        <f t="shared" si="3"/>
        <v>1670206777.7647238</v>
      </c>
      <c r="AB14" s="63">
        <v>1591964903.49</v>
      </c>
      <c r="AC14" s="62">
        <f>+AA14-AB14</f>
        <v>78241874.27472377</v>
      </c>
    </row>
    <row r="15" spans="1:29" s="14" customFormat="1" ht="29.25" customHeight="1">
      <c r="A15" s="35" t="s">
        <v>16</v>
      </c>
      <c r="B15" s="28" t="s">
        <v>8</v>
      </c>
      <c r="C15" s="43">
        <v>938665315</v>
      </c>
      <c r="D15" s="43">
        <v>153582762</v>
      </c>
      <c r="E15" s="43">
        <f t="shared" si="7"/>
        <v>1092248077</v>
      </c>
      <c r="F15" s="43">
        <v>115474331.03</v>
      </c>
      <c r="G15" s="43">
        <v>446135181.69</v>
      </c>
      <c r="H15" s="43">
        <f t="shared" si="8"/>
        <v>561609512.72</v>
      </c>
      <c r="I15" s="47">
        <v>582776103.0552154</v>
      </c>
      <c r="J15" s="47">
        <v>93928508.19478454</v>
      </c>
      <c r="K15" s="43">
        <f t="shared" si="9"/>
        <v>676704611.2499999</v>
      </c>
      <c r="L15" s="43">
        <f>523788966.245254+100119913.14/1.9558-906603.22/1.9558</f>
        <v>574516704.2143716</v>
      </c>
      <c r="M15" s="43">
        <f>130663671.3+(219545983.91+36770765.1+364432880.68)/1.9558</f>
        <v>448052785.5703753</v>
      </c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60">
        <f t="shared" si="2"/>
        <v>1323498878.6827497</v>
      </c>
      <c r="AA15" s="60">
        <f t="shared" si="3"/>
        <v>1323519179.8210871</v>
      </c>
      <c r="AB15" s="63">
        <v>1226822694.46</v>
      </c>
      <c r="AC15" s="62">
        <f>+AA15-AB15</f>
        <v>96696485.36108708</v>
      </c>
    </row>
    <row r="16" spans="1:29" s="14" customFormat="1" ht="29.25" customHeight="1">
      <c r="A16" s="32" t="s">
        <v>17</v>
      </c>
      <c r="B16" s="34" t="s">
        <v>8</v>
      </c>
      <c r="C16" s="43">
        <v>1123075325</v>
      </c>
      <c r="D16" s="43">
        <v>198189765</v>
      </c>
      <c r="E16" s="43">
        <f t="shared" si="7"/>
        <v>1321265090</v>
      </c>
      <c r="F16" s="43">
        <v>119582318.96</v>
      </c>
      <c r="G16" s="43">
        <v>461168330.03999996</v>
      </c>
      <c r="H16" s="43">
        <f t="shared" si="8"/>
        <v>580750649</v>
      </c>
      <c r="I16" s="21">
        <v>551504845.942</v>
      </c>
      <c r="J16" s="49">
        <v>97324384.578</v>
      </c>
      <c r="K16" s="43">
        <f t="shared" si="9"/>
        <v>648829230.52</v>
      </c>
      <c r="L16" s="43">
        <f>586124233.249821-12709758.23/1.9558-1125232.03/1.9558+24339649.35/1.9558</f>
        <v>591495262.5421821</v>
      </c>
      <c r="M16" s="43">
        <f>205479323.49+262668803.8/1.9558+344500954.8/1.9558</f>
        <v>515925053.42148584</v>
      </c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60">
        <f t="shared" si="2"/>
        <v>1268980209.0510159</v>
      </c>
      <c r="AA16" s="60">
        <f t="shared" si="3"/>
        <v>1268999673.9279315</v>
      </c>
      <c r="AB16" s="63">
        <v>1216935553</v>
      </c>
      <c r="AC16" s="62">
        <f>+AA16-AB16</f>
        <v>52064120.92793155</v>
      </c>
    </row>
    <row r="17" spans="1:29" s="14" customFormat="1" ht="29.25" customHeight="1">
      <c r="A17" s="36" t="s">
        <v>18</v>
      </c>
      <c r="B17" s="34" t="s">
        <v>8</v>
      </c>
      <c r="C17" s="43">
        <v>102000000</v>
      </c>
      <c r="D17" s="43">
        <v>0</v>
      </c>
      <c r="E17" s="43">
        <f t="shared" si="7"/>
        <v>102000000</v>
      </c>
      <c r="F17" s="43">
        <v>6502500</v>
      </c>
      <c r="G17" s="43">
        <v>95497500</v>
      </c>
      <c r="H17" s="43">
        <f t="shared" si="8"/>
        <v>102000000</v>
      </c>
      <c r="I17" s="21">
        <v>102000000</v>
      </c>
      <c r="J17" s="49">
        <v>0</v>
      </c>
      <c r="K17" s="43">
        <f t="shared" si="9"/>
        <v>102000000</v>
      </c>
      <c r="L17" s="43">
        <v>102001564.57</v>
      </c>
      <c r="M17" s="43">
        <f>95335762.33+13036976.03/1.9558</f>
        <v>102001564.5746058</v>
      </c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60">
        <f t="shared" si="2"/>
        <v>199491600</v>
      </c>
      <c r="AA17" s="60">
        <f t="shared" si="3"/>
        <v>199494660</v>
      </c>
      <c r="AB17" s="63"/>
      <c r="AC17" s="65"/>
    </row>
    <row r="18" spans="1:29" s="14" customFormat="1" ht="29.25" customHeight="1">
      <c r="A18" s="32" t="s">
        <v>19</v>
      </c>
      <c r="B18" s="28" t="s">
        <v>8</v>
      </c>
      <c r="C18" s="43">
        <f>285531663-1500000</f>
        <v>284031663</v>
      </c>
      <c r="D18" s="43">
        <v>50123236</v>
      </c>
      <c r="E18" s="43">
        <f t="shared" si="7"/>
        <v>334154899</v>
      </c>
      <c r="F18" s="43">
        <v>25794294.39</v>
      </c>
      <c r="G18" s="43">
        <v>66397859.54</v>
      </c>
      <c r="H18" s="43">
        <f t="shared" si="8"/>
        <v>92192153.93</v>
      </c>
      <c r="I18" s="21">
        <v>82844732.40100001</v>
      </c>
      <c r="J18" s="49">
        <v>14619658.659</v>
      </c>
      <c r="K18" s="43">
        <f t="shared" si="9"/>
        <v>97464391.06</v>
      </c>
      <c r="L18" s="43">
        <f>86201141.4837058+1086756.66/1.9558-572427.88/1.9558</f>
        <v>86464117.64691268</v>
      </c>
      <c r="M18" s="43">
        <f>6606576.12+27687042.08/1.9558+78381538.95/1.9558</f>
        <v>60839412.31490746</v>
      </c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60">
        <f t="shared" si="2"/>
        <v>190620856.035148</v>
      </c>
      <c r="AA18" s="60">
        <f t="shared" si="3"/>
        <v>190623779.9668798</v>
      </c>
      <c r="AB18" s="63">
        <v>184210896</v>
      </c>
      <c r="AC18" s="62">
        <f>+AA18-AB18</f>
        <v>6412883.966879815</v>
      </c>
    </row>
    <row r="19" spans="1:29" s="14" customFormat="1" ht="29.25" customHeight="1">
      <c r="A19" s="32" t="s">
        <v>20</v>
      </c>
      <c r="B19" s="28" t="s">
        <v>8</v>
      </c>
      <c r="C19" s="43">
        <v>104815264</v>
      </c>
      <c r="D19" s="43">
        <v>18496812</v>
      </c>
      <c r="E19" s="43">
        <f t="shared" si="7"/>
        <v>123312076</v>
      </c>
      <c r="F19" s="43">
        <v>11529679.040000001</v>
      </c>
      <c r="G19" s="43">
        <v>72970613.44999999</v>
      </c>
      <c r="H19" s="43">
        <f t="shared" si="8"/>
        <v>84500292.49</v>
      </c>
      <c r="I19" s="21">
        <v>89989515.487</v>
      </c>
      <c r="J19" s="49">
        <v>15880502.733</v>
      </c>
      <c r="K19" s="43">
        <f t="shared" si="9"/>
        <v>105870018.22</v>
      </c>
      <c r="L19" s="43">
        <f>90560572.9319471-3849.8/1.9558</f>
        <v>90558604.53027004</v>
      </c>
      <c r="M19" s="43">
        <f>28256914.94+29680710.41/1.9558+54678179.85/1.9558</f>
        <v>71389592.23829226</v>
      </c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60">
        <f t="shared" si="2"/>
        <v>207060581.634676</v>
      </c>
      <c r="AA19" s="60">
        <f t="shared" si="3"/>
        <v>207063757.7352226</v>
      </c>
      <c r="AB19" s="63">
        <v>192103600.88</v>
      </c>
      <c r="AC19" s="67">
        <f>+AA19-AB19</f>
        <v>14960156.855222613</v>
      </c>
    </row>
    <row r="20" spans="1:29" s="12" customFormat="1" ht="29.25" customHeight="1">
      <c r="A20" s="81" t="s">
        <v>21</v>
      </c>
      <c r="B20" s="82"/>
      <c r="C20" s="21">
        <f>+C5+C8+C11+C14+C15+C16+C17+C18+C19</f>
        <v>7526106541</v>
      </c>
      <c r="D20" s="21">
        <f>+D5+D8+D11+D14+D15+D16+D17+D18+D19</f>
        <v>1298072406</v>
      </c>
      <c r="E20" s="21">
        <f aca="true" t="shared" si="10" ref="E20">+C20+D20</f>
        <v>8824178947</v>
      </c>
      <c r="F20" s="21">
        <f aca="true" t="shared" si="11" ref="F20:M20">+F5+F8+F11+F14+F15+F16+F17+F18+F19</f>
        <v>739165746.54</v>
      </c>
      <c r="G20" s="21">
        <f t="shared" si="11"/>
        <v>2448195199.7699995</v>
      </c>
      <c r="H20" s="21">
        <f>+H5+H8+H11+H14+H15+H16+H17+H18+H19</f>
        <v>3187360946.31</v>
      </c>
      <c r="I20" s="43">
        <f>+I5+I8+I11+I14+I15+I16+I17+I18+I19</f>
        <v>3490766173.382215</v>
      </c>
      <c r="J20" s="43">
        <f aca="true" t="shared" si="12" ref="J20">+J5+J8+J11+J14+J15+J16+J17+J18+J19</f>
        <v>589103226.4877845</v>
      </c>
      <c r="K20" s="43">
        <f>+K5+K8+K11+K14+K15+K16+K17+K18+K19</f>
        <v>4079869399.87</v>
      </c>
      <c r="L20" s="21">
        <f aca="true" t="shared" si="13" ref="L20">+L5+L8+L11+L14+L15+L16+L17+L18+L19</f>
        <v>3170472188.991285</v>
      </c>
      <c r="M20" s="21">
        <f t="shared" si="11"/>
        <v>2453940229.222048</v>
      </c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68"/>
      <c r="AA20" s="69"/>
      <c r="AB20" s="64"/>
      <c r="AC20" s="61"/>
    </row>
    <row r="21" spans="1:29" s="12" customFormat="1" ht="29.25" customHeight="1">
      <c r="A21" s="1"/>
      <c r="B21" s="1"/>
      <c r="C21" s="29"/>
      <c r="D21" s="29"/>
      <c r="E21" s="29"/>
      <c r="F21" s="29"/>
      <c r="G21" s="29"/>
      <c r="H21" s="29"/>
      <c r="I21" s="37"/>
      <c r="J21" s="38"/>
      <c r="K21" s="29" t="s">
        <v>22</v>
      </c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68"/>
      <c r="AA21" s="70"/>
      <c r="AB21" s="61"/>
      <c r="AC21" s="61"/>
    </row>
    <row r="22" spans="1:29" s="12" customFormat="1" ht="29.25" customHeight="1">
      <c r="A22" s="1"/>
      <c r="B22" s="1"/>
      <c r="C22" s="4"/>
      <c r="D22" s="4"/>
      <c r="E22" s="4"/>
      <c r="F22" s="73"/>
      <c r="G22" s="29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68"/>
      <c r="AA22" s="71"/>
      <c r="AB22" s="61"/>
      <c r="AC22" s="61"/>
    </row>
    <row r="23" spans="1:29" s="12" customFormat="1" ht="29.25" customHeight="1">
      <c r="A23" s="1"/>
      <c r="B23" s="1"/>
      <c r="C23" s="4"/>
      <c r="D23" s="4"/>
      <c r="E23" s="4"/>
      <c r="F23" s="73"/>
      <c r="G23" s="29"/>
      <c r="H23" s="22"/>
      <c r="I23" s="29"/>
      <c r="J23" s="29"/>
      <c r="K23" s="29"/>
      <c r="L23" s="29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61"/>
      <c r="AA23" s="70"/>
      <c r="AB23" s="61"/>
      <c r="AC23" s="61"/>
    </row>
    <row r="24" spans="1:29" s="12" customFormat="1" ht="29.25" customHeight="1">
      <c r="A24" s="1"/>
      <c r="B24" s="1"/>
      <c r="C24" s="4"/>
      <c r="D24" s="4"/>
      <c r="E24" s="4"/>
      <c r="F24" s="73"/>
      <c r="G24" s="29"/>
      <c r="H24" s="22"/>
      <c r="I24" s="30"/>
      <c r="J24" s="29"/>
      <c r="K24" s="29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61"/>
      <c r="AA24" s="70"/>
      <c r="AB24" s="61"/>
      <c r="AC24" s="61"/>
    </row>
    <row r="25" spans="1:29" s="12" customFormat="1" ht="29.25" customHeight="1">
      <c r="A25" s="1"/>
      <c r="B25" s="1"/>
      <c r="C25" s="4"/>
      <c r="D25" s="4"/>
      <c r="E25" s="4"/>
      <c r="F25" s="73"/>
      <c r="G25" s="29"/>
      <c r="H25" s="4"/>
      <c r="I25" s="15"/>
      <c r="J25" s="4"/>
      <c r="K25" s="4"/>
      <c r="L25" s="18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1"/>
      <c r="AA25" s="70"/>
      <c r="AB25" s="61"/>
      <c r="AC25" s="61"/>
    </row>
    <row r="26" spans="1:29" s="12" customFormat="1" ht="29.25" customHeight="1">
      <c r="A26" s="1"/>
      <c r="B26" s="1"/>
      <c r="C26" s="4"/>
      <c r="D26" s="4"/>
      <c r="E26" s="4"/>
      <c r="F26" s="73"/>
      <c r="G26" s="73"/>
      <c r="H26" s="4"/>
      <c r="I26" s="15"/>
      <c r="J26" s="4"/>
      <c r="K26" s="4"/>
      <c r="L26" s="18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1"/>
      <c r="AA26" s="70"/>
      <c r="AB26" s="61"/>
      <c r="AC26" s="61"/>
    </row>
    <row r="27" spans="1:29" s="12" customFormat="1" ht="29.25" customHeight="1">
      <c r="A27" s="1"/>
      <c r="B27" s="1"/>
      <c r="C27" s="4"/>
      <c r="D27" s="4"/>
      <c r="E27" s="4"/>
      <c r="F27" s="73"/>
      <c r="G27" s="73"/>
      <c r="H27" s="4"/>
      <c r="I27" s="15"/>
      <c r="J27" s="4"/>
      <c r="K27" s="4"/>
      <c r="L27" s="18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1"/>
      <c r="AA27" s="72"/>
      <c r="AB27" s="61"/>
      <c r="AC27" s="61"/>
    </row>
    <row r="28" spans="1:29" s="12" customFormat="1" ht="29.25" customHeight="1">
      <c r="A28" s="1"/>
      <c r="B28" s="1"/>
      <c r="C28" s="5"/>
      <c r="D28" s="5"/>
      <c r="E28" s="5"/>
      <c r="F28" s="74"/>
      <c r="G28" s="74"/>
      <c r="H28" s="5"/>
      <c r="I28" s="13"/>
      <c r="J28" s="13"/>
      <c r="K28" s="16"/>
      <c r="L28" s="18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1"/>
      <c r="AA28" s="61"/>
      <c r="AB28" s="61"/>
      <c r="AC28" s="61"/>
    </row>
    <row r="29" spans="1:29" s="12" customFormat="1" ht="29.25" customHeight="1">
      <c r="A29" s="1"/>
      <c r="B29" s="1"/>
      <c r="C29" s="5"/>
      <c r="D29" s="5"/>
      <c r="E29" s="5"/>
      <c r="F29" s="74"/>
      <c r="G29" s="74"/>
      <c r="H29" s="5"/>
      <c r="I29" s="13"/>
      <c r="J29" s="13"/>
      <c r="K29" s="17"/>
      <c r="L29" s="18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1"/>
      <c r="AA29" s="61"/>
      <c r="AB29" s="61"/>
      <c r="AC29" s="61"/>
    </row>
    <row r="30" ht="12.75">
      <c r="K30" s="17"/>
    </row>
    <row r="31" ht="12.75">
      <c r="K31" s="17"/>
    </row>
    <row r="32" ht="12.75">
      <c r="K32" s="17"/>
    </row>
    <row r="33" ht="12.75">
      <c r="K33" s="17"/>
    </row>
    <row r="34" ht="12.75">
      <c r="K34" s="17"/>
    </row>
    <row r="35" ht="12.75">
      <c r="K35" s="17"/>
    </row>
  </sheetData>
  <mergeCells count="13">
    <mergeCell ref="M2:M3"/>
    <mergeCell ref="L2:L3"/>
    <mergeCell ref="K2:K3"/>
    <mergeCell ref="A20:B20"/>
    <mergeCell ref="A2:A3"/>
    <mergeCell ref="B2:B3"/>
    <mergeCell ref="C2:C3"/>
    <mergeCell ref="D2:D3"/>
    <mergeCell ref="E2:E3"/>
    <mergeCell ref="I2:J2"/>
    <mergeCell ref="F2:F3"/>
    <mergeCell ref="G2:G3"/>
    <mergeCell ref="H2:H3"/>
  </mergeCells>
  <printOptions/>
  <pageMargins left="0.5511811023622047" right="0.31496062992125984" top="0.7874015748031497" bottom="0.984251968503937" header="0.5118110236220472" footer="0.5118110236220472"/>
  <pageSetup fitToHeight="1" fitToWidth="1" horizontalDpi="600" verticalDpi="600" orientation="landscape" paperSize="9" scale="59" r:id="rId1"/>
  <headerFooter alignWithMargins="0">
    <oddHeader>&amp;CФинансово изпълнение по ЕФРР, КФ, ЕСФ и ФЕПН 2014 -2020</oddHeader>
  </headerFooter>
  <ignoredErrors>
    <ignoredError sqref="K8 K1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gtserovski</dc:creator>
  <cp:keywords/>
  <dc:description/>
  <cp:lastModifiedBy>Детелина Караенева</cp:lastModifiedBy>
  <cp:lastPrinted>2020-02-19T12:24:40Z</cp:lastPrinted>
  <dcterms:created xsi:type="dcterms:W3CDTF">2007-11-29T09:10:22Z</dcterms:created>
  <dcterms:modified xsi:type="dcterms:W3CDTF">2020-05-28T11:58:09Z</dcterms:modified>
  <cp:category/>
  <cp:version/>
  <cp:contentType/>
  <cp:contentStatus/>
</cp:coreProperties>
</file>