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75" yWindow="9540" windowWidth="20085" windowHeight="56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<sst xmlns="http://schemas.openxmlformats.org/spreadsheetml/2006/main" count="45" uniqueCount="28">
  <si>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</si>
  <si>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</si>
  <si>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</si>
  <si>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</si>
  <si>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</si>
  <si>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</si>
  <si>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</si>
  <si>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</si>
  <si>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</si>
  <si>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</si>
  <si>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</si>
  <si>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</si>
  <si>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</si>
  <si>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</si>
  <si>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</si>
  <si>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</si>
  <si>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</si>
  <si>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</si>
  <si>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</si>
  <si>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</si>
  <si>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</si>
  <si>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30.04.2020</t>
  </si>
  <si>
    <t>Получени средства от ЕК на основание изпратени заявления за плащане към 30.04.2020</t>
  </si>
  <si>
    <t>Общо получени средства от ЕК към 30.04.2020</t>
  </si>
  <si>
    <t>Платено към 30.04.2020</t>
  </si>
  <si>
    <t>Общо платено към 30.04.2020</t>
  </si>
  <si>
    <t>Обща сума на публичните разходи, декларирани пред ЕК със Заявления за плащане 
към 30.04.2020</t>
  </si>
  <si>
    <t>Обща сума на публичните разходи, сертифицрани пред ЕК с Годишни счетоводни отчети 
към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</si>
</sst>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8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0" fontId="3" fillId="0" borderId="1" xfId="18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1" xfId="18" applyNumberFormat="1" applyFont="1" applyFill="1" applyBorder="1" applyAlignment="1">
      <alignment vertical="center" wrapText="1"/>
    </xf>
    <xf numFmtId="172" fontId="4" fillId="2" borderId="1" xfId="18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center" vertical="center"/>
    </xf>
    <xf numFmtId="170" fontId="3" fillId="2" borderId="1" xfId="18" applyNumberFormat="1" applyFont="1" applyFill="1" applyBorder="1" applyAlignment="1">
      <alignment horizontal="right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67" fontId="0" fillId="2" borderId="1" xfId="18" applyNumberFormat="1" applyFont="1" applyFill="1" applyBorder="1" applyAlignment="1">
      <alignment horizontal="right" vertical="center"/>
    </xf>
    <xf numFmtId="167" fontId="7" fillId="2" borderId="1" xfId="18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H22" sqref="H22"/>
    </sheetView>
  </sheetViews>
  <sheetFormatPr defaultColWidth="9.140625" defaultRowHeight="12.75" outlineLevelRow="1"/>
  <cols>
    <col min="1" max="1" width="43.00390625" style="3" customWidth="1"/>
    <col min="2" max="2" width="7.8515625" style="2" customWidth="1"/>
    <col min="3" max="3" width="19.8515625" style="2" customWidth="1"/>
    <col min="4" max="4" width="18.140625" style="2" customWidth="1"/>
    <col min="5" max="5" width="17.57421875" style="2" customWidth="1"/>
    <col min="6" max="6" width="20.140625" style="2" customWidth="1"/>
    <col min="7" max="7" width="18.140625" style="2" customWidth="1"/>
    <col min="8" max="8" width="19.421875" style="2" customWidth="1"/>
    <col min="9" max="9" width="17.421875" style="38" customWidth="1"/>
    <col min="10" max="10" width="17.140625" style="38" customWidth="1"/>
    <col min="11" max="11" width="18.28125" style="3" customWidth="1"/>
    <col min="12" max="12" width="22.00390625" style="3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0" s="7" customFormat="1" ht="11.25" customHeight="1">
      <c r="A1" s="6"/>
      <c r="B1" s="6"/>
      <c r="C1" s="23"/>
      <c r="D1" s="23"/>
      <c r="E1" s="23"/>
      <c r="F1" s="23"/>
      <c r="G1" s="23"/>
      <c r="H1" s="23"/>
      <c r="I1" s="29"/>
      <c r="J1" s="29"/>
    </row>
    <row r="2" spans="1:13" s="8" customFormat="1" ht="12.75" customHeight="1">
      <c r="A2" s="57" t="s">
        <v>0</v>
      </c>
      <c r="B2" s="57" t="s">
        <v>1</v>
      </c>
      <c r="C2" s="51" t="s">
        <v>18</v>
      </c>
      <c r="D2" s="60" t="s">
        <v>19</v>
      </c>
      <c r="E2" s="51" t="s">
        <v>20</v>
      </c>
      <c r="F2" s="51" t="s">
        <v>21</v>
      </c>
      <c r="G2" s="51" t="s">
        <v>22</v>
      </c>
      <c r="H2" s="51" t="s">
        <v>23</v>
      </c>
      <c r="I2" s="62" t="s">
        <v>24</v>
      </c>
      <c r="J2" s="63"/>
      <c r="K2" s="51" t="s">
        <v>25</v>
      </c>
      <c r="L2" s="53" t="s">
        <v>26</v>
      </c>
      <c r="M2" s="51" t="s">
        <v>27</v>
      </c>
    </row>
    <row r="3" spans="1:13" s="8" customFormat="1" ht="84.75" customHeight="1">
      <c r="A3" s="58"/>
      <c r="B3" s="58"/>
      <c r="C3" s="59"/>
      <c r="D3" s="61"/>
      <c r="E3" s="59"/>
      <c r="F3" s="59"/>
      <c r="G3" s="59"/>
      <c r="H3" s="59"/>
      <c r="I3" s="30" t="s">
        <v>2</v>
      </c>
      <c r="J3" s="30" t="s">
        <v>5</v>
      </c>
      <c r="K3" s="52"/>
      <c r="L3" s="54"/>
      <c r="M3" s="52"/>
    </row>
    <row r="4" spans="1:13" s="8" customFormat="1" ht="18.75" customHeight="1">
      <c r="A4" s="9">
        <v>1</v>
      </c>
      <c r="B4" s="22">
        <v>2</v>
      </c>
      <c r="C4" s="24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31">
        <v>9</v>
      </c>
      <c r="J4" s="32">
        <v>10</v>
      </c>
      <c r="K4" s="24">
        <v>11</v>
      </c>
      <c r="L4" s="32">
        <v>12</v>
      </c>
      <c r="M4" s="24">
        <v>13</v>
      </c>
    </row>
    <row r="5" spans="1:17" s="13" customFormat="1" ht="29.25" customHeight="1">
      <c r="A5" s="10" t="s">
        <v>6</v>
      </c>
      <c r="B5" s="11" t="s">
        <v>3</v>
      </c>
      <c r="C5" s="41">
        <f>C6+C7</f>
        <v>1604449168</v>
      </c>
      <c r="D5" s="41">
        <f>D6+D7</f>
        <v>283138092</v>
      </c>
      <c r="E5" s="41">
        <f aca="true" t="shared" si="0" ref="E5:M5">E6+E7</f>
        <v>1887587260</v>
      </c>
      <c r="F5" s="41">
        <f t="shared" si="0"/>
        <v>157211702.71</v>
      </c>
      <c r="G5" s="41">
        <f t="shared" si="0"/>
        <v>469934588.11</v>
      </c>
      <c r="H5" s="48">
        <f t="shared" si="0"/>
        <v>627146290.8199999</v>
      </c>
      <c r="I5" s="33">
        <f t="shared" si="0"/>
        <v>694275933.9909999</v>
      </c>
      <c r="J5" s="33">
        <f t="shared" si="0"/>
        <v>122519282.46899998</v>
      </c>
      <c r="K5" s="41">
        <f>K6+K7</f>
        <v>816795216.46</v>
      </c>
      <c r="L5" s="25">
        <f aca="true" t="shared" si="1" ref="L5">L6+L7</f>
        <v>606289165.1193228</v>
      </c>
      <c r="M5" s="41">
        <f t="shared" si="0"/>
        <v>491591211.04954404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39">
        <v>459761907</v>
      </c>
      <c r="D6" s="39">
        <v>81134456</v>
      </c>
      <c r="E6" s="34">
        <f>+C6+D6</f>
        <v>540896363</v>
      </c>
      <c r="F6" s="34">
        <v>52395101.7</v>
      </c>
      <c r="G6" s="34">
        <v>252137971.87</v>
      </c>
      <c r="H6" s="34">
        <f>F6+G6</f>
        <v>304533073.57</v>
      </c>
      <c r="I6" s="43">
        <v>328570177.041</v>
      </c>
      <c r="J6" s="44">
        <v>57982972.41899999</v>
      </c>
      <c r="K6" s="34">
        <f>I6+J6</f>
        <v>386553149.46</v>
      </c>
      <c r="L6" s="34">
        <v>329084817.0465901</v>
      </c>
      <c r="M6" s="34">
        <v>268939075.648867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39">
        <v>1144687261</v>
      </c>
      <c r="D7" s="39">
        <v>202003636</v>
      </c>
      <c r="E7" s="34">
        <v>1346690897</v>
      </c>
      <c r="F7" s="34">
        <v>104816601.01</v>
      </c>
      <c r="G7" s="34">
        <v>217796616.24</v>
      </c>
      <c r="H7" s="34">
        <f>F7+G7</f>
        <v>322613217.25</v>
      </c>
      <c r="I7" s="43">
        <v>365705756.95</v>
      </c>
      <c r="J7" s="44">
        <v>64536310.05</v>
      </c>
      <c r="K7" s="34">
        <f>I7+J7</f>
        <v>430242067</v>
      </c>
      <c r="L7" s="34">
        <v>277204348.07273275</v>
      </c>
      <c r="M7" s="34">
        <v>222652135.40067703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41">
        <f>C9+C10</f>
        <v>1504824141</v>
      </c>
      <c r="D8" s="41">
        <f aca="true" t="shared" si="2" ref="D8:M8">D9+D10</f>
        <v>265557204</v>
      </c>
      <c r="E8" s="41">
        <f t="shared" si="2"/>
        <v>1770381345</v>
      </c>
      <c r="F8" s="41">
        <f t="shared" si="2"/>
        <v>133600552.22</v>
      </c>
      <c r="G8" s="41">
        <f t="shared" si="2"/>
        <v>296092265.68</v>
      </c>
      <c r="H8" s="41">
        <f t="shared" si="2"/>
        <v>429692817.9</v>
      </c>
      <c r="I8" s="33">
        <f t="shared" si="2"/>
        <v>432755183.913</v>
      </c>
      <c r="J8" s="33">
        <f t="shared" si="2"/>
        <v>76368561.867</v>
      </c>
      <c r="K8" s="41">
        <f t="shared" si="2"/>
        <v>509123745.78</v>
      </c>
      <c r="L8" s="33">
        <f t="shared" si="2"/>
        <v>417559671.7747842</v>
      </c>
      <c r="M8" s="41">
        <f t="shared" si="2"/>
        <v>262895987.11152267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39">
        <v>371204258</v>
      </c>
      <c r="D9" s="39">
        <v>65506635</v>
      </c>
      <c r="E9" s="34">
        <f aca="true" t="shared" si="3" ref="E9:E10">+C9+D9</f>
        <v>436710893</v>
      </c>
      <c r="F9" s="49">
        <v>32248567.21</v>
      </c>
      <c r="G9" s="40">
        <v>62038636.43</v>
      </c>
      <c r="H9" s="34">
        <f>F9+G9</f>
        <v>94287203.64</v>
      </c>
      <c r="I9" s="43">
        <v>88889861.919</v>
      </c>
      <c r="J9" s="44">
        <v>15686446.220999999</v>
      </c>
      <c r="K9" s="34">
        <f>I9+J9</f>
        <v>104576308.14</v>
      </c>
      <c r="L9" s="34">
        <f>80047700.2505542-2377.03/1.9558+2050327.82/1.9558</f>
        <v>81094816.9240382</v>
      </c>
      <c r="M9" s="34">
        <f>11106979.35+7752577.57/1.9558+94654229.76/1.9558</f>
        <v>63467551.66311996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39">
        <v>1133619883</v>
      </c>
      <c r="D10" s="39">
        <v>200050569</v>
      </c>
      <c r="E10" s="34">
        <f t="shared" si="3"/>
        <v>1333670452</v>
      </c>
      <c r="F10" s="49">
        <v>101351985.01</v>
      </c>
      <c r="G10" s="40">
        <v>234053629.25</v>
      </c>
      <c r="H10" s="34">
        <f>F10+G10</f>
        <v>335405614.26</v>
      </c>
      <c r="I10" s="43">
        <v>343865321.99399996</v>
      </c>
      <c r="J10" s="44">
        <v>60682115.646</v>
      </c>
      <c r="K10" s="34">
        <f>I10+J10</f>
        <v>404547437.64</v>
      </c>
      <c r="L10" s="34">
        <f>338447284.368079-5878901.72/1.9558+2001666.07/1.9558</f>
        <v>336464854.850746</v>
      </c>
      <c r="M10" s="34">
        <f>23431712.67+115828724.3/1.9558+228385666.11/1.9558</f>
        <v>199428435.4484027</v>
      </c>
      <c r="N10" s="12"/>
      <c r="O10" s="12"/>
      <c r="P10" s="12"/>
      <c r="Q10" s="12"/>
      <c r="R10" s="16"/>
      <c r="S10" s="17"/>
    </row>
    <row r="11" spans="1:19" s="13" customFormat="1" ht="29.25" customHeight="1">
      <c r="A11" s="10" t="s">
        <v>13</v>
      </c>
      <c r="B11" s="11" t="s">
        <v>3</v>
      </c>
      <c r="C11" s="41">
        <f>C12+C13</f>
        <v>552540872</v>
      </c>
      <c r="D11" s="41">
        <f aca="true" t="shared" si="4" ref="D11:M11">D12+D13</f>
        <v>97507215</v>
      </c>
      <c r="E11" s="41">
        <f t="shared" si="4"/>
        <v>650048087</v>
      </c>
      <c r="F11" s="41">
        <f t="shared" si="4"/>
        <v>49472930.29</v>
      </c>
      <c r="G11" s="41">
        <f t="shared" si="4"/>
        <v>134087685.52000001</v>
      </c>
      <c r="H11" s="41">
        <f t="shared" si="4"/>
        <v>183560615.81</v>
      </c>
      <c r="I11" s="33">
        <f t="shared" si="4"/>
        <v>228751168.0115</v>
      </c>
      <c r="J11" s="33">
        <f t="shared" si="4"/>
        <v>40367853.1785</v>
      </c>
      <c r="K11" s="41">
        <f t="shared" si="4"/>
        <v>269119021.19</v>
      </c>
      <c r="L11" s="33">
        <f t="shared" si="4"/>
        <v>174494851.27780446</v>
      </c>
      <c r="M11" s="41">
        <f t="shared" si="4"/>
        <v>113182314.13743737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39">
        <v>187926049</v>
      </c>
      <c r="D12" s="39">
        <v>33163421</v>
      </c>
      <c r="E12" s="34">
        <f aca="true" t="shared" si="5" ref="E12:E20">+C12+D12</f>
        <v>221089470</v>
      </c>
      <c r="F12" s="34">
        <v>17904003.48</v>
      </c>
      <c r="G12" s="40">
        <f>10111846.86+13495545.5</f>
        <v>23607392.36</v>
      </c>
      <c r="H12" s="34">
        <f aca="true" t="shared" si="6" ref="H12:H19">F12+G12</f>
        <v>41511395.84</v>
      </c>
      <c r="I12" s="43">
        <v>61421170.6885</v>
      </c>
      <c r="J12" s="45">
        <v>10839030.1215</v>
      </c>
      <c r="K12" s="34">
        <f aca="true" t="shared" si="7" ref="K12:K19">I12+J12</f>
        <v>72260200.81</v>
      </c>
      <c r="L12" s="42">
        <v>30859336.48</v>
      </c>
      <c r="M12" s="26">
        <v>0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39">
        <v>364614823</v>
      </c>
      <c r="D13" s="39">
        <v>64343794</v>
      </c>
      <c r="E13" s="34">
        <f t="shared" si="5"/>
        <v>428958617</v>
      </c>
      <c r="F13" s="34">
        <v>31568926.81</v>
      </c>
      <c r="G13" s="40">
        <f>87183594.78+1593236.14+3689375.84+5881245.76+12132840.64</f>
        <v>110480293.16000001</v>
      </c>
      <c r="H13" s="34">
        <f t="shared" si="6"/>
        <v>142049219.97</v>
      </c>
      <c r="I13" s="43">
        <v>167329997.32299998</v>
      </c>
      <c r="J13" s="44">
        <v>29528823.057</v>
      </c>
      <c r="K13" s="34">
        <f t="shared" si="7"/>
        <v>196858820.38</v>
      </c>
      <c r="L13" s="34">
        <f>144387850.87-1471418.89/1.9558</f>
        <v>143635514.79780447</v>
      </c>
      <c r="M13" s="34">
        <f>50027085.65/1.9558+171334884.34/1.9558</f>
        <v>113182314.13743737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33">
        <v>1311704793</v>
      </c>
      <c r="D14" s="33">
        <v>231477320</v>
      </c>
      <c r="E14" s="33">
        <v>1543182113</v>
      </c>
      <c r="F14" s="50">
        <v>119997437.9</v>
      </c>
      <c r="G14" s="33">
        <v>405911175.74</v>
      </c>
      <c r="H14" s="33">
        <f t="shared" si="6"/>
        <v>525908613.64</v>
      </c>
      <c r="I14" s="41">
        <v>725868690.5815</v>
      </c>
      <c r="J14" s="46">
        <v>128094474.80849999</v>
      </c>
      <c r="K14" s="33">
        <f t="shared" si="7"/>
        <v>853963165.3900001</v>
      </c>
      <c r="L14" s="33">
        <f>499768958.538666-3594588.73/1.9558+57033476.92/1.9558</f>
        <v>527092247.31563705</v>
      </c>
      <c r="M14" s="33">
        <f>56363297.09+162381786.29/1.9558+486355140.82/1.9558</f>
        <v>388062308.80387664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20" t="s">
        <v>8</v>
      </c>
      <c r="B15" s="11" t="s">
        <v>3</v>
      </c>
      <c r="C15" s="33">
        <v>938665315</v>
      </c>
      <c r="D15" s="33">
        <v>153582762</v>
      </c>
      <c r="E15" s="33">
        <f t="shared" si="5"/>
        <v>1092248077</v>
      </c>
      <c r="F15" s="33">
        <v>115474331.03</v>
      </c>
      <c r="G15" s="33">
        <v>446135181.69</v>
      </c>
      <c r="H15" s="33">
        <f t="shared" si="6"/>
        <v>561609512.72</v>
      </c>
      <c r="I15" s="47">
        <v>582776103.0552154</v>
      </c>
      <c r="J15" s="47">
        <v>93928508.19478454</v>
      </c>
      <c r="K15" s="33">
        <f t="shared" si="7"/>
        <v>676704611.2499999</v>
      </c>
      <c r="L15" s="33">
        <f>523788966.245254+100119913.14/1.9558-906603.22/1.9558</f>
        <v>574516704.2143716</v>
      </c>
      <c r="M15" s="33">
        <f>130663671.3+(219545983.91+36770765.1+364432880.68)/1.9558</f>
        <v>448052785.5703753</v>
      </c>
      <c r="N15" s="12"/>
      <c r="O15" s="12"/>
      <c r="P15" s="12"/>
      <c r="Q15" s="12"/>
      <c r="R15" s="16"/>
      <c r="S15" s="17"/>
    </row>
    <row r="16" spans="1:19" s="18" customFormat="1" ht="29.25" customHeight="1">
      <c r="A16" s="10" t="s">
        <v>17</v>
      </c>
      <c r="B16" s="11" t="s">
        <v>3</v>
      </c>
      <c r="C16" s="33">
        <v>1123075325</v>
      </c>
      <c r="D16" s="33">
        <v>198189765</v>
      </c>
      <c r="E16" s="33">
        <f t="shared" si="5"/>
        <v>1321265090</v>
      </c>
      <c r="F16" s="33">
        <v>119582318.96</v>
      </c>
      <c r="G16" s="33">
        <v>461168330.03999996</v>
      </c>
      <c r="H16" s="33">
        <f t="shared" si="6"/>
        <v>580750649</v>
      </c>
      <c r="I16" s="41">
        <v>551504845.942</v>
      </c>
      <c r="J16" s="46">
        <v>97324384.578</v>
      </c>
      <c r="K16" s="33">
        <f t="shared" si="7"/>
        <v>648829230.52</v>
      </c>
      <c r="L16" s="33">
        <f>586124233.249821-12709758.23/1.9558-1125232.03/1.9558+24339649.35/1.9558</f>
        <v>591495262.5421821</v>
      </c>
      <c r="M16" s="33">
        <f>205479323.49+262668803.8/1.9558+344500954.8/1.9558</f>
        <v>515925053.42148584</v>
      </c>
      <c r="N16" s="12"/>
      <c r="O16" s="12"/>
      <c r="P16" s="12"/>
      <c r="Q16" s="12"/>
      <c r="R16" s="16"/>
      <c r="S16" s="17"/>
    </row>
    <row r="17" spans="1:19" s="18" customFormat="1" ht="29.25" customHeight="1">
      <c r="A17" s="21" t="s">
        <v>14</v>
      </c>
      <c r="B17" s="11" t="s">
        <v>3</v>
      </c>
      <c r="C17" s="33">
        <v>102000000</v>
      </c>
      <c r="D17" s="33">
        <v>0</v>
      </c>
      <c r="E17" s="33">
        <f t="shared" si="5"/>
        <v>102000000</v>
      </c>
      <c r="F17" s="33">
        <v>6502500</v>
      </c>
      <c r="G17" s="33">
        <v>95497500</v>
      </c>
      <c r="H17" s="33">
        <f t="shared" si="6"/>
        <v>102000000</v>
      </c>
      <c r="I17" s="41">
        <v>102000000</v>
      </c>
      <c r="J17" s="46">
        <v>0</v>
      </c>
      <c r="K17" s="33">
        <f t="shared" si="7"/>
        <v>102000000</v>
      </c>
      <c r="L17" s="33">
        <v>102001564.57</v>
      </c>
      <c r="M17" s="25">
        <f>95335762.33+13036976.03/1.9558</f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33">
        <f>285531663-1500000</f>
        <v>284031663</v>
      </c>
      <c r="D18" s="33">
        <v>50123236</v>
      </c>
      <c r="E18" s="33">
        <f t="shared" si="5"/>
        <v>334154899</v>
      </c>
      <c r="F18" s="33">
        <v>25794294.39</v>
      </c>
      <c r="G18" s="33">
        <v>66397859.54</v>
      </c>
      <c r="H18" s="33">
        <f t="shared" si="6"/>
        <v>92192153.93</v>
      </c>
      <c r="I18" s="41">
        <v>82844732.40100001</v>
      </c>
      <c r="J18" s="46">
        <v>14619658.659</v>
      </c>
      <c r="K18" s="33">
        <f t="shared" si="7"/>
        <v>97464391.06</v>
      </c>
      <c r="L18" s="33">
        <f>86201141.4837058+1086756.66/1.9558-572427.88/1.9558</f>
        <v>86464117.64691268</v>
      </c>
      <c r="M18" s="33">
        <f>6606576.12+27687042.08/1.9558+78381538.95/1.9558</f>
        <v>60839412.31490746</v>
      </c>
      <c r="N18" s="12"/>
      <c r="O18" s="12"/>
      <c r="P18" s="12"/>
      <c r="Q18" s="12"/>
      <c r="R18" s="16"/>
      <c r="S18" s="17"/>
    </row>
    <row r="19" spans="1:19" s="18" customFormat="1" ht="29.25" customHeight="1">
      <c r="A19" s="10" t="s">
        <v>16</v>
      </c>
      <c r="B19" s="11" t="s">
        <v>3</v>
      </c>
      <c r="C19" s="33">
        <v>104815264</v>
      </c>
      <c r="D19" s="33">
        <v>18496812</v>
      </c>
      <c r="E19" s="33">
        <f t="shared" si="5"/>
        <v>123312076</v>
      </c>
      <c r="F19" s="33">
        <v>11529679.040000001</v>
      </c>
      <c r="G19" s="33">
        <v>72970613.44999999</v>
      </c>
      <c r="H19" s="33">
        <f t="shared" si="6"/>
        <v>84500292.49</v>
      </c>
      <c r="I19" s="41">
        <v>89989515.487</v>
      </c>
      <c r="J19" s="46">
        <v>15880502.733</v>
      </c>
      <c r="K19" s="33">
        <f t="shared" si="7"/>
        <v>105870018.22</v>
      </c>
      <c r="L19" s="33">
        <f>90560572.9319471-3849.8/1.9558</f>
        <v>90558604.53027004</v>
      </c>
      <c r="M19" s="33">
        <f>28256914.94+29680710.41/1.9558+54678179.85/1.9558</f>
        <v>71389592.23829226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55" t="s">
        <v>4</v>
      </c>
      <c r="B20" s="56"/>
      <c r="C20" s="41">
        <f>+C5+C8+C11+C14+C15+C16+C17+C18+C19</f>
        <v>7526106541</v>
      </c>
      <c r="D20" s="41">
        <f>+D5+D8+D11+D14+D15+D16+D17+D18+D19</f>
        <v>1298072406</v>
      </c>
      <c r="E20" s="41">
        <f t="shared" si="5"/>
        <v>8824178947</v>
      </c>
      <c r="F20" s="41">
        <f aca="true" t="shared" si="8" ref="F20:M20">+F5+F8+F11+F14+F15+F16+F17+F18+F19</f>
        <v>739165746.54</v>
      </c>
      <c r="G20" s="41">
        <f t="shared" si="8"/>
        <v>2448195199.7699995</v>
      </c>
      <c r="H20" s="41">
        <f>+H5+H8+H11+H14+H15+H16+H17+H18+H19</f>
        <v>3187360946.31</v>
      </c>
      <c r="I20" s="33">
        <f>+I5+I8+I11+I14+I15+I16+I17+I18+I19</f>
        <v>3490766173.382215</v>
      </c>
      <c r="J20" s="33">
        <f aca="true" t="shared" si="9" ref="J20">+J5+J8+J11+J14+J15+J16+J17+J18+J19</f>
        <v>589103226.4877845</v>
      </c>
      <c r="K20" s="33">
        <f>+K5+K8+K11+K14+K15+K16+K17+K18+K19</f>
        <v>4079869399.87</v>
      </c>
      <c r="L20" s="41">
        <f aca="true" t="shared" si="10" ref="L20">+L5+L8+L11+L14+L15+L16+L17+L18+L19</f>
        <v>3170472188.991285</v>
      </c>
      <c r="M20" s="41">
        <f t="shared" si="8"/>
        <v>2453940229.222048</v>
      </c>
      <c r="N20" s="12"/>
      <c r="O20" s="12"/>
      <c r="P20" s="12"/>
      <c r="Q20" s="12"/>
      <c r="R20" s="16"/>
      <c r="S20" s="3"/>
    </row>
    <row r="21" spans="1:13" s="13" customFormat="1" ht="29.25" customHeight="1">
      <c r="A21" s="6"/>
      <c r="B21" s="6"/>
      <c r="C21" s="1"/>
      <c r="D21" s="1"/>
      <c r="E21" s="1"/>
      <c r="F21" s="1"/>
      <c r="G21" s="1"/>
      <c r="H21" s="1"/>
      <c r="I21" s="36"/>
      <c r="J21" s="35"/>
      <c r="K21" s="1"/>
      <c r="L21" s="27"/>
      <c r="M21" s="27"/>
    </row>
    <row r="22" spans="1:13" s="13" customFormat="1" ht="27" customHeight="1">
      <c r="A22" s="6"/>
      <c r="B22" s="6"/>
      <c r="C22" s="1"/>
      <c r="D22" s="1"/>
      <c r="E22" s="1"/>
      <c r="F22" s="1"/>
      <c r="G22" s="1"/>
      <c r="H22" s="1"/>
      <c r="I22" s="37"/>
      <c r="J22" s="35"/>
      <c r="K22" s="1"/>
      <c r="L22" s="28"/>
      <c r="M22" s="28"/>
    </row>
    <row r="23" spans="1:13" s="13" customFormat="1" ht="29.25" customHeight="1">
      <c r="A23" s="6"/>
      <c r="B23" s="6"/>
      <c r="C23" s="1"/>
      <c r="D23" s="1"/>
      <c r="E23" s="1"/>
      <c r="F23" s="1"/>
      <c r="G23" s="1"/>
      <c r="H23" s="1"/>
      <c r="I23" s="37"/>
      <c r="J23" s="35"/>
      <c r="K23" s="1"/>
      <c r="L23" s="28"/>
      <c r="M23" s="28"/>
    </row>
    <row r="24" spans="1:13" s="13" customFormat="1" ht="29.25" customHeight="1">
      <c r="A24" s="6"/>
      <c r="B24" s="6"/>
      <c r="C24" s="1"/>
      <c r="D24" s="1"/>
      <c r="E24" s="1"/>
      <c r="F24" s="1"/>
      <c r="G24" s="1"/>
      <c r="H24" s="1"/>
      <c r="I24" s="37"/>
      <c r="J24" s="35"/>
      <c r="K24" s="1"/>
      <c r="L24" s="28"/>
      <c r="M24" s="28"/>
    </row>
    <row r="25" spans="1:13" s="13" customFormat="1" ht="29.25" customHeight="1">
      <c r="A25" s="6"/>
      <c r="B25" s="6"/>
      <c r="C25" s="2"/>
      <c r="D25" s="2"/>
      <c r="E25" s="2"/>
      <c r="F25" s="2"/>
      <c r="G25" s="2"/>
      <c r="H25" s="2"/>
      <c r="I25" s="38"/>
      <c r="J25" s="38"/>
      <c r="K25" s="4"/>
      <c r="L25" s="28"/>
      <c r="M25" s="28"/>
    </row>
    <row r="26" spans="1:13" s="13" customFormat="1" ht="29.25" customHeight="1">
      <c r="A26" s="6"/>
      <c r="B26" s="6"/>
      <c r="C26" s="2"/>
      <c r="D26" s="2"/>
      <c r="E26" s="2"/>
      <c r="F26" s="2"/>
      <c r="G26" s="2"/>
      <c r="H26" s="2"/>
      <c r="I26" s="38"/>
      <c r="J26" s="38"/>
      <c r="K26" s="5"/>
      <c r="L26" s="28"/>
      <c r="M26" s="28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5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2020-05-28T11:53:35Z</dcterms:modified>
  <cp:category/>
  <cp:version/>
  <cp:contentType/>
  <cp:contentStatus/>
</cp:coreProperties>
</file>