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675" yWindow="9000" windowWidth="20085" windowHeight="6225" activeTab="0"/>
  </bookViews>
  <sheets>
    <sheet name="SCF_financial info_EUR_BUL" sheetId="5" r:id="rId1"/>
  </sheets>
  <definedNames>
    <definedName name="_xlnm.Print_Area" localSheetId="0">'SCF_financial info_EUR_BUL'!$A$1:$M$20</definedName>
  </definedNames>
  <calcPr calcId="145621"/>
</workbook>
</file>

<file path=xl/sharedStrings.xml><?xml version="1.0" encoding="utf-8"?>
<sst xmlns="http://schemas.openxmlformats.org/spreadsheetml/2006/main" count="45" uniqueCount="28">
  <si>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</si>
  <si>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</si>
  <si>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</si>
  <si>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</si>
  <si>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</si>
  <si>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</si>
  <si>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</si>
  <si>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</si>
  <si>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</si>
  <si>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</si>
  <si>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</si>
  <si>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</si>
  <si>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</si>
  <si>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</si>
  <si>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</si>
  <si>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</si>
  <si>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</si>
  <si>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</si>
  <si>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</si>
  <si>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</si>
  <si>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</si>
  <si>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Обща сума на получените средства от ЕК като предварително финансиране към 30.09.2019</t>
  </si>
  <si>
    <t>Получени средства от ЕК на основание изпратени заявления за плащане към 30.09.2019</t>
  </si>
  <si>
    <t>Общо получени средства от ЕК към 30.09.2019</t>
  </si>
  <si>
    <t>Платено към  30.09.2019</t>
  </si>
  <si>
    <t>Общо платено към  30.09.2019</t>
  </si>
  <si>
    <t>Обща сума на публичните разходи, декларирани пред ЕК със Заявления за плащане 
към 30.09.2019</t>
  </si>
  <si>
    <t>Обща сума на публичните разходи, сертифицрани пред ЕК с Годишни счетоводни отчети 
към 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</si>
</sst>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  <numFmt numFmtId="172" formatCode="#,##0\ [$€-1];\-#,##0\ [$€-1]"/>
  </numFmts>
  <fonts count="7">
    <font>
      <sz val="10"/>
      <name val="Arial"/>
      <family val="2"/>
    </font>
    <font>
      <sz val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4">
    <xf numFmtId="0" fontId="0" fillId="0" borderId="0" xfId="0"/>
    <xf numFmtId="168" fontId="2" fillId="0" borderId="0" xfId="16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6" fontId="3" fillId="0" borderId="0" xfId="0" applyNumberFormat="1" applyFont="1" applyFill="1"/>
    <xf numFmtId="169" fontId="3" fillId="0" borderId="0" xfId="0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3" fontId="3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/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horizontal="center" vertical="center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/>
    </xf>
    <xf numFmtId="3" fontId="3" fillId="0" borderId="1" xfId="18" applyNumberFormat="1" applyFont="1" applyFill="1" applyBorder="1" applyAlignment="1">
      <alignment vertical="center" wrapText="1"/>
    </xf>
    <xf numFmtId="170" fontId="3" fillId="0" borderId="1" xfId="0" applyNumberFormat="1" applyFont="1" applyFill="1" applyBorder="1" applyAlignment="1">
      <alignment horizontal="center" vertical="center"/>
    </xf>
    <xf numFmtId="170" fontId="3" fillId="0" borderId="1" xfId="18" applyNumberFormat="1" applyFont="1" applyFill="1" applyBorder="1" applyAlignment="1">
      <alignment horizontal="right" vertical="center"/>
    </xf>
    <xf numFmtId="171" fontId="2" fillId="0" borderId="0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Alignment="1">
      <alignment horizontal="center" vertical="center"/>
    </xf>
    <xf numFmtId="0" fontId="2" fillId="2" borderId="0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70" fontId="2" fillId="2" borderId="1" xfId="0" applyNumberFormat="1" applyFont="1" applyFill="1" applyBorder="1" applyAlignment="1">
      <alignment horizontal="center" vertical="center"/>
    </xf>
    <xf numFmtId="170" fontId="3" fillId="2" borderId="1" xfId="0" applyNumberFormat="1" applyFont="1" applyFill="1" applyBorder="1" applyAlignment="1">
      <alignment horizontal="center" vertical="center"/>
    </xf>
    <xf numFmtId="168" fontId="2" fillId="2" borderId="0" xfId="16" applyNumberFormat="1" applyFont="1" applyFill="1" applyBorder="1" applyAlignment="1">
      <alignment horizontal="center" vertical="center" wrapText="1"/>
    </xf>
    <xf numFmtId="3" fontId="3" fillId="2" borderId="0" xfId="16" applyNumberFormat="1" applyFont="1" applyFill="1" applyBorder="1" applyAlignment="1">
      <alignment vertical="center" wrapText="1"/>
    </xf>
    <xf numFmtId="170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7" fontId="4" fillId="2" borderId="1" xfId="18" applyNumberFormat="1" applyFont="1" applyFill="1" applyBorder="1" applyAlignment="1">
      <alignment horizontal="right" vertical="center"/>
    </xf>
    <xf numFmtId="170" fontId="3" fillId="2" borderId="1" xfId="18" applyNumberFormat="1" applyFont="1" applyFill="1" applyBorder="1" applyAlignment="1">
      <alignment horizontal="right" vertical="center"/>
    </xf>
    <xf numFmtId="168" fontId="2" fillId="2" borderId="1" xfId="18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>
      <alignment horizontal="center" vertical="center"/>
    </xf>
    <xf numFmtId="168" fontId="5" fillId="2" borderId="2" xfId="0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168" fontId="6" fillId="2" borderId="1" xfId="18" applyNumberFormat="1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/>
    </xf>
    <xf numFmtId="3" fontId="3" fillId="2" borderId="1" xfId="18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72" fontId="4" fillId="2" borderId="1" xfId="18" applyNumberFormat="1" applyFont="1" applyFill="1" applyBorder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abSelected="1" view="pageBreakPreview" zoomScale="80" zoomScaleSheetLayoutView="8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J23" sqref="J23"/>
    </sheetView>
  </sheetViews>
  <sheetFormatPr defaultColWidth="9.140625" defaultRowHeight="12.75" outlineLevelRow="1"/>
  <cols>
    <col min="1" max="1" width="43.00390625" style="3" customWidth="1"/>
    <col min="2" max="2" width="7.8515625" style="2" customWidth="1"/>
    <col min="3" max="3" width="23.28125" style="2" customWidth="1"/>
    <col min="4" max="4" width="18.140625" style="2" customWidth="1"/>
    <col min="5" max="5" width="17.57421875" style="2" customWidth="1"/>
    <col min="6" max="6" width="20.140625" style="2" customWidth="1"/>
    <col min="7" max="7" width="18.140625" style="2" customWidth="1"/>
    <col min="8" max="8" width="19.421875" style="2" customWidth="1"/>
    <col min="9" max="9" width="17.421875" style="41" customWidth="1"/>
    <col min="10" max="10" width="17.140625" style="41" customWidth="1"/>
    <col min="11" max="11" width="18.28125" style="3" customWidth="1"/>
    <col min="12" max="12" width="20.57421875" style="3" customWidth="1"/>
    <col min="13" max="13" width="23.57421875" style="3" customWidth="1"/>
    <col min="14" max="14" width="28.421875" style="3" customWidth="1"/>
    <col min="15" max="15" width="30.28125" style="3" customWidth="1"/>
    <col min="16" max="16" width="19.7109375" style="3" customWidth="1"/>
    <col min="17" max="17" width="16.28125" style="3" customWidth="1"/>
    <col min="18" max="18" width="14.57421875" style="3" customWidth="1"/>
    <col min="19" max="16384" width="9.140625" style="3" customWidth="1"/>
  </cols>
  <sheetData>
    <row r="1" spans="1:10" s="7" customFormat="1" ht="11.25" customHeight="1">
      <c r="A1" s="6"/>
      <c r="B1" s="6"/>
      <c r="C1" s="24"/>
      <c r="D1" s="24"/>
      <c r="E1" s="24"/>
      <c r="F1" s="24"/>
      <c r="G1" s="24"/>
      <c r="H1" s="24"/>
      <c r="I1" s="32"/>
      <c r="J1" s="32"/>
    </row>
    <row r="2" spans="1:13" s="8" customFormat="1" ht="12.75" customHeight="1">
      <c r="A2" s="56" t="s">
        <v>0</v>
      </c>
      <c r="B2" s="56" t="s">
        <v>1</v>
      </c>
      <c r="C2" s="52" t="s">
        <v>18</v>
      </c>
      <c r="D2" s="59" t="s">
        <v>19</v>
      </c>
      <c r="E2" s="52" t="s">
        <v>20</v>
      </c>
      <c r="F2" s="52" t="s">
        <v>21</v>
      </c>
      <c r="G2" s="52" t="s">
        <v>22</v>
      </c>
      <c r="H2" s="52" t="s">
        <v>23</v>
      </c>
      <c r="I2" s="61" t="s">
        <v>24</v>
      </c>
      <c r="J2" s="62"/>
      <c r="K2" s="52" t="s">
        <v>25</v>
      </c>
      <c r="L2" s="52" t="s">
        <v>26</v>
      </c>
      <c r="M2" s="52" t="s">
        <v>27</v>
      </c>
    </row>
    <row r="3" spans="1:13" s="8" customFormat="1" ht="84.75" customHeight="1">
      <c r="A3" s="57"/>
      <c r="B3" s="57"/>
      <c r="C3" s="58"/>
      <c r="D3" s="60"/>
      <c r="E3" s="58"/>
      <c r="F3" s="58"/>
      <c r="G3" s="58"/>
      <c r="H3" s="58"/>
      <c r="I3" s="33" t="s">
        <v>2</v>
      </c>
      <c r="J3" s="33" t="s">
        <v>5</v>
      </c>
      <c r="K3" s="53"/>
      <c r="L3" s="53"/>
      <c r="M3" s="53"/>
    </row>
    <row r="4" spans="1:13" s="8" customFormat="1" ht="18.75" customHeight="1">
      <c r="A4" s="9">
        <v>1</v>
      </c>
      <c r="B4" s="23">
        <v>2</v>
      </c>
      <c r="C4" s="25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34">
        <v>9</v>
      </c>
      <c r="J4" s="35">
        <v>10</v>
      </c>
      <c r="K4" s="25">
        <v>11</v>
      </c>
      <c r="L4" s="25">
        <v>12</v>
      </c>
      <c r="M4" s="25">
        <v>13</v>
      </c>
    </row>
    <row r="5" spans="1:17" s="13" customFormat="1" ht="29.25" customHeight="1">
      <c r="A5" s="10" t="s">
        <v>6</v>
      </c>
      <c r="B5" s="11" t="s">
        <v>3</v>
      </c>
      <c r="C5" s="26">
        <f>C6+C7</f>
        <v>1604449168</v>
      </c>
      <c r="D5" s="26">
        <f>D6+D7</f>
        <v>283138092</v>
      </c>
      <c r="E5" s="26">
        <f aca="true" t="shared" si="0" ref="E5:M5">E6+E7</f>
        <v>1887587260</v>
      </c>
      <c r="F5" s="36">
        <f t="shared" si="0"/>
        <v>111966236.22999999</v>
      </c>
      <c r="G5" s="36">
        <f t="shared" si="0"/>
        <v>394993096.82</v>
      </c>
      <c r="H5" s="36">
        <f t="shared" si="0"/>
        <v>506959333.04999995</v>
      </c>
      <c r="I5" s="36">
        <f t="shared" si="0"/>
        <v>568252257.6257703</v>
      </c>
      <c r="J5" s="36">
        <f t="shared" si="0"/>
        <v>100279810.16925359</v>
      </c>
      <c r="K5" s="26">
        <f>K6+K7</f>
        <v>668532067.7950239</v>
      </c>
      <c r="L5" s="36">
        <f t="shared" si="0"/>
        <v>513802336.7524142</v>
      </c>
      <c r="M5" s="26">
        <f t="shared" si="0"/>
        <v>297586363.59070355</v>
      </c>
      <c r="N5" s="12"/>
      <c r="O5" s="12"/>
      <c r="P5" s="12"/>
      <c r="Q5" s="12"/>
    </row>
    <row r="6" spans="1:18" ht="29.25" customHeight="1" outlineLevel="1">
      <c r="A6" s="14" t="s">
        <v>9</v>
      </c>
      <c r="B6" s="15" t="s">
        <v>3</v>
      </c>
      <c r="C6" s="51">
        <v>459761907</v>
      </c>
      <c r="D6" s="51">
        <v>81134456</v>
      </c>
      <c r="E6" s="37">
        <f>+C6+D6</f>
        <v>540896363</v>
      </c>
      <c r="F6" s="37">
        <f>33105127.97+6324688</f>
        <v>39429815.97</v>
      </c>
      <c r="G6" s="37">
        <v>218928923.24</v>
      </c>
      <c r="H6" s="37">
        <f>F6+G6</f>
        <v>258358739.21</v>
      </c>
      <c r="I6" s="37">
        <v>303521534.84187204</v>
      </c>
      <c r="J6" s="45">
        <v>53562623.79562448</v>
      </c>
      <c r="K6" s="37">
        <v>357084158.63749653</v>
      </c>
      <c r="L6" s="37">
        <v>285679947.3973418</v>
      </c>
      <c r="M6" s="37">
        <f>98656531.13+138917563.52/1.9558</f>
        <v>169685043.0023796</v>
      </c>
      <c r="N6" s="12"/>
      <c r="O6" s="12"/>
      <c r="P6" s="12"/>
      <c r="Q6" s="12"/>
      <c r="R6" s="16"/>
    </row>
    <row r="7" spans="1:18" ht="29.25" customHeight="1" outlineLevel="1">
      <c r="A7" s="14" t="s">
        <v>10</v>
      </c>
      <c r="B7" s="15" t="s">
        <v>3</v>
      </c>
      <c r="C7" s="51">
        <v>1144687261</v>
      </c>
      <c r="D7" s="51">
        <v>202003636</v>
      </c>
      <c r="E7" s="37">
        <v>1346690897</v>
      </c>
      <c r="F7" s="37">
        <v>72536420.25999999</v>
      </c>
      <c r="G7" s="37">
        <v>176064173.57999998</v>
      </c>
      <c r="H7" s="37">
        <v>248600593.83999997</v>
      </c>
      <c r="I7" s="37">
        <v>264730722.7838983</v>
      </c>
      <c r="J7" s="45">
        <v>46717186.37362911</v>
      </c>
      <c r="K7" s="37">
        <v>311447909.1575274</v>
      </c>
      <c r="L7" s="37">
        <v>228122389.3550724</v>
      </c>
      <c r="M7" s="37">
        <v>127901320.58832397</v>
      </c>
      <c r="N7" s="12"/>
      <c r="O7" s="12"/>
      <c r="P7" s="12"/>
      <c r="Q7" s="12"/>
      <c r="R7" s="16"/>
    </row>
    <row r="8" spans="1:18" s="13" customFormat="1" ht="29.25" customHeight="1">
      <c r="A8" s="10" t="s">
        <v>7</v>
      </c>
      <c r="B8" s="11" t="s">
        <v>3</v>
      </c>
      <c r="C8" s="26">
        <f>C9+C10</f>
        <v>1504824141</v>
      </c>
      <c r="D8" s="26">
        <f aca="true" t="shared" si="1" ref="D8:M8">D9+D10</f>
        <v>265557204</v>
      </c>
      <c r="E8" s="26">
        <f t="shared" si="1"/>
        <v>1770381345</v>
      </c>
      <c r="F8" s="36">
        <f t="shared" si="1"/>
        <v>91164511.43</v>
      </c>
      <c r="G8" s="36">
        <f t="shared" si="1"/>
        <v>216103578.68</v>
      </c>
      <c r="H8" s="36">
        <f t="shared" si="1"/>
        <v>307268090.11</v>
      </c>
      <c r="I8" s="36">
        <f t="shared" si="1"/>
        <v>295386136.34011126</v>
      </c>
      <c r="J8" s="36">
        <f t="shared" si="1"/>
        <v>52126965.23649022</v>
      </c>
      <c r="K8" s="36">
        <f t="shared" si="1"/>
        <v>347513101.57660145</v>
      </c>
      <c r="L8" s="36">
        <f t="shared" si="1"/>
        <v>282166648.61470366</v>
      </c>
      <c r="M8" s="26">
        <f t="shared" si="1"/>
        <v>97725777.54510482</v>
      </c>
      <c r="N8" s="12"/>
      <c r="O8" s="12"/>
      <c r="P8" s="12"/>
      <c r="Q8" s="12"/>
      <c r="R8" s="16"/>
    </row>
    <row r="9" spans="1:19" ht="29.25" customHeight="1" outlineLevel="1">
      <c r="A9" s="14" t="s">
        <v>9</v>
      </c>
      <c r="B9" s="15" t="s">
        <v>3</v>
      </c>
      <c r="C9" s="27">
        <v>371204258</v>
      </c>
      <c r="D9" s="27">
        <v>65506635</v>
      </c>
      <c r="E9" s="28">
        <f aca="true" t="shared" si="2" ref="E9:E10">+C9+D9</f>
        <v>436710893</v>
      </c>
      <c r="F9" s="37">
        <f>21007511.39+773095.73</f>
        <v>21780607.12</v>
      </c>
      <c r="G9" s="63">
        <f>48553778.34+3342740.94</f>
        <v>51896519.28</v>
      </c>
      <c r="H9" s="37">
        <f>F9+G9</f>
        <v>73677126.4</v>
      </c>
      <c r="I9" s="37">
        <v>71305581.37680057</v>
      </c>
      <c r="J9" s="45">
        <v>12583337.89002363</v>
      </c>
      <c r="K9" s="37">
        <v>83888919.2668242</v>
      </c>
      <c r="L9" s="37">
        <v>67838362.77890885</v>
      </c>
      <c r="M9" s="28">
        <f>11106979.35+7752577.57/1.9558</f>
        <v>15070870.121039983</v>
      </c>
      <c r="N9" s="12"/>
      <c r="O9" s="12"/>
      <c r="P9" s="12"/>
      <c r="Q9" s="12"/>
      <c r="R9" s="16"/>
      <c r="S9" s="17"/>
    </row>
    <row r="10" spans="1:19" ht="29.25" customHeight="1" outlineLevel="1">
      <c r="A10" s="14" t="s">
        <v>10</v>
      </c>
      <c r="B10" s="15" t="s">
        <v>3</v>
      </c>
      <c r="C10" s="27">
        <v>1133619883</v>
      </c>
      <c r="D10" s="27">
        <v>200050569</v>
      </c>
      <c r="E10" s="28">
        <f t="shared" si="2"/>
        <v>1333670452</v>
      </c>
      <c r="F10" s="37">
        <f>63051041.76+6332862.55</f>
        <v>69383904.31</v>
      </c>
      <c r="G10" s="63">
        <f>155108172.68+9098886.72</f>
        <v>164207059.4</v>
      </c>
      <c r="H10" s="37">
        <f>F10+G10</f>
        <v>233590963.71</v>
      </c>
      <c r="I10" s="37">
        <v>224080554.96331066</v>
      </c>
      <c r="J10" s="45">
        <v>39543627.346466586</v>
      </c>
      <c r="K10" s="37">
        <v>263624182.30977723</v>
      </c>
      <c r="L10" s="37">
        <v>214328285.83579484</v>
      </c>
      <c r="M10" s="28">
        <f>23431712.67+115828724.3/1.9558</f>
        <v>82654907.42406483</v>
      </c>
      <c r="N10" s="12"/>
      <c r="O10" s="12"/>
      <c r="P10" s="12"/>
      <c r="Q10" s="12"/>
      <c r="R10" s="16"/>
      <c r="S10" s="17"/>
    </row>
    <row r="11" spans="1:19" s="13" customFormat="1" ht="29.25" customHeight="1">
      <c r="A11" s="10" t="s">
        <v>13</v>
      </c>
      <c r="B11" s="11" t="s">
        <v>3</v>
      </c>
      <c r="C11" s="26">
        <f>C12+C13</f>
        <v>552540872</v>
      </c>
      <c r="D11" s="26">
        <f aca="true" t="shared" si="3" ref="D11:M11">D12+D13</f>
        <v>97507215</v>
      </c>
      <c r="E11" s="26">
        <f t="shared" si="3"/>
        <v>650048087</v>
      </c>
      <c r="F11" s="36">
        <f t="shared" si="3"/>
        <v>33890930.167500004</v>
      </c>
      <c r="G11" s="36">
        <f t="shared" si="3"/>
        <v>88776830.92</v>
      </c>
      <c r="H11" s="36">
        <f t="shared" si="3"/>
        <v>122667761.0875</v>
      </c>
      <c r="I11" s="36">
        <f t="shared" si="3"/>
        <v>169540616.36178267</v>
      </c>
      <c r="J11" s="36">
        <f t="shared" si="3"/>
        <v>29918932.299138114</v>
      </c>
      <c r="K11" s="36">
        <f t="shared" si="3"/>
        <v>199459548.6609208</v>
      </c>
      <c r="L11" s="36">
        <f t="shared" si="3"/>
        <v>116017311.84681384</v>
      </c>
      <c r="M11" s="26">
        <f t="shared" si="3"/>
        <v>25578835.080274057</v>
      </c>
      <c r="N11" s="12"/>
      <c r="O11" s="12"/>
      <c r="P11" s="12"/>
      <c r="Q11" s="12"/>
      <c r="R11" s="16"/>
      <c r="S11" s="17"/>
    </row>
    <row r="12" spans="1:19" s="18" customFormat="1" ht="29.25" customHeight="1">
      <c r="A12" s="14" t="s">
        <v>9</v>
      </c>
      <c r="B12" s="15" t="s">
        <v>3</v>
      </c>
      <c r="C12" s="27">
        <v>199921329</v>
      </c>
      <c r="D12" s="27">
        <v>35280235</v>
      </c>
      <c r="E12" s="28">
        <f aca="true" t="shared" si="4" ref="E12:E20">+C12+D12</f>
        <v>235201564</v>
      </c>
      <c r="F12" s="37">
        <f>12266222.0075</f>
        <v>12266222.0075</v>
      </c>
      <c r="G12" s="42">
        <v>0</v>
      </c>
      <c r="H12" s="37">
        <f aca="true" t="shared" si="5" ref="H12:H19">F12+G12</f>
        <v>12266222.0075</v>
      </c>
      <c r="I12" s="46">
        <v>37175600.060384445</v>
      </c>
      <c r="J12" s="47">
        <v>6560400.010656078</v>
      </c>
      <c r="K12" s="37">
        <v>43736000.071040526</v>
      </c>
      <c r="L12" s="43">
        <v>0</v>
      </c>
      <c r="M12" s="29">
        <v>0</v>
      </c>
      <c r="N12" s="12"/>
      <c r="O12" s="12"/>
      <c r="P12" s="12"/>
      <c r="Q12" s="12"/>
      <c r="R12" s="16"/>
      <c r="S12" s="17"/>
    </row>
    <row r="13" spans="1:20" s="13" customFormat="1" ht="29.25" customHeight="1">
      <c r="A13" s="14" t="s">
        <v>11</v>
      </c>
      <c r="B13" s="15" t="s">
        <v>3</v>
      </c>
      <c r="C13" s="27">
        <v>352619543</v>
      </c>
      <c r="D13" s="27">
        <v>62226980</v>
      </c>
      <c r="E13" s="28">
        <f t="shared" si="4"/>
        <v>414846523</v>
      </c>
      <c r="F13" s="37">
        <f>19059752.41+2564955.75</f>
        <v>21624708.16</v>
      </c>
      <c r="G13" s="63">
        <f>87183594.78+1593236.14</f>
        <v>88776830.92</v>
      </c>
      <c r="H13" s="37">
        <f t="shared" si="5"/>
        <v>110401539.08</v>
      </c>
      <c r="I13" s="46">
        <v>132365016.30139822</v>
      </c>
      <c r="J13" s="48">
        <v>23358532.288482036</v>
      </c>
      <c r="K13" s="37">
        <v>155723548.58988026</v>
      </c>
      <c r="L13" s="37">
        <v>116017311.84681384</v>
      </c>
      <c r="M13" s="28">
        <f>50027085.65/1.9558</f>
        <v>25578835.080274057</v>
      </c>
      <c r="N13" s="12"/>
      <c r="O13" s="12"/>
      <c r="P13" s="12"/>
      <c r="Q13" s="12"/>
      <c r="R13" s="16"/>
      <c r="S13" s="17"/>
      <c r="T13" s="19"/>
    </row>
    <row r="14" spans="1:19" s="18" customFormat="1" ht="29.25" customHeight="1">
      <c r="A14" s="10" t="s">
        <v>12</v>
      </c>
      <c r="B14" s="11" t="s">
        <v>3</v>
      </c>
      <c r="C14" s="26">
        <v>1311704793</v>
      </c>
      <c r="D14" s="26">
        <v>231477320</v>
      </c>
      <c r="E14" s="26">
        <v>1543182113</v>
      </c>
      <c r="F14" s="36">
        <f>74417502.8+8589859.95</f>
        <v>83007362.75</v>
      </c>
      <c r="G14" s="36">
        <f>299553272.98+24385188.41</f>
        <v>323938461.39000005</v>
      </c>
      <c r="H14" s="36">
        <f t="shared" si="5"/>
        <v>406945824.14000005</v>
      </c>
      <c r="I14" s="44">
        <v>628697339.6753378</v>
      </c>
      <c r="J14" s="44">
        <v>110946589.35447139</v>
      </c>
      <c r="K14" s="44">
        <v>739643929.0298092</v>
      </c>
      <c r="L14" s="36">
        <v>421776284.3900187</v>
      </c>
      <c r="M14" s="26">
        <f>56363297.09+162381786.29/1.9558</f>
        <v>139389059.58616525</v>
      </c>
      <c r="N14" s="12"/>
      <c r="O14" s="12"/>
      <c r="P14" s="12"/>
      <c r="Q14" s="12"/>
      <c r="R14" s="16"/>
      <c r="S14" s="17"/>
    </row>
    <row r="15" spans="1:19" s="18" customFormat="1" ht="29.25" customHeight="1">
      <c r="A15" s="20" t="s">
        <v>8</v>
      </c>
      <c r="B15" s="11" t="s">
        <v>3</v>
      </c>
      <c r="C15" s="26">
        <v>938665315</v>
      </c>
      <c r="D15" s="26">
        <v>153582762</v>
      </c>
      <c r="E15" s="26">
        <f t="shared" si="4"/>
        <v>1092248077</v>
      </c>
      <c r="F15" s="36">
        <v>90571495.78999999</v>
      </c>
      <c r="G15" s="36">
        <f>348324786.54+9334442.54+1050079.48</f>
        <v>358709308.56000006</v>
      </c>
      <c r="H15" s="36">
        <f t="shared" si="5"/>
        <v>449280804.35</v>
      </c>
      <c r="I15" s="49">
        <v>482980914.444335</v>
      </c>
      <c r="J15" s="49">
        <v>76655146.49276215</v>
      </c>
      <c r="K15" s="44">
        <v>559636060.9370972</v>
      </c>
      <c r="L15" s="36">
        <v>462173616.80130816</v>
      </c>
      <c r="M15" s="26">
        <f>130663671.3+(219545983.91+36770765.1)/1.9558</f>
        <v>261718354.29928416</v>
      </c>
      <c r="N15" s="12"/>
      <c r="O15" s="12"/>
      <c r="P15" s="12"/>
      <c r="Q15" s="12"/>
      <c r="R15" s="16"/>
      <c r="S15" s="17"/>
    </row>
    <row r="16" spans="1:19" s="18" customFormat="1" ht="29.25" customHeight="1">
      <c r="A16" s="10" t="s">
        <v>17</v>
      </c>
      <c r="B16" s="11" t="s">
        <v>3</v>
      </c>
      <c r="C16" s="26">
        <v>1123075325</v>
      </c>
      <c r="D16" s="26">
        <v>198189765</v>
      </c>
      <c r="E16" s="26">
        <f t="shared" si="4"/>
        <v>1321265090</v>
      </c>
      <c r="F16" s="36">
        <f>76213076.12625+11882118.65</f>
        <v>88095194.77625</v>
      </c>
      <c r="G16" s="36">
        <f>403357120.42+21370038.91</f>
        <v>424727159.33000004</v>
      </c>
      <c r="H16" s="36">
        <f t="shared" si="5"/>
        <v>512822354.10625005</v>
      </c>
      <c r="I16" s="36">
        <v>501518453.6737603</v>
      </c>
      <c r="J16" s="50">
        <v>88503256.53066358</v>
      </c>
      <c r="K16" s="44">
        <v>590021710.2044239</v>
      </c>
      <c r="L16" s="36">
        <v>550933571.924532</v>
      </c>
      <c r="M16" s="26">
        <f>205479323.49+262668803.8/1.9558</f>
        <v>339781810.3495971</v>
      </c>
      <c r="N16" s="12"/>
      <c r="O16" s="12"/>
      <c r="P16" s="12"/>
      <c r="Q16" s="12"/>
      <c r="R16" s="16"/>
      <c r="S16" s="17"/>
    </row>
    <row r="17" spans="1:19" s="18" customFormat="1" ht="29.25" customHeight="1">
      <c r="A17" s="21" t="s">
        <v>14</v>
      </c>
      <c r="B17" s="11" t="s">
        <v>3</v>
      </c>
      <c r="C17" s="26">
        <v>102000000</v>
      </c>
      <c r="D17" s="26">
        <v>0</v>
      </c>
      <c r="E17" s="26">
        <f t="shared" si="4"/>
        <v>102000000</v>
      </c>
      <c r="F17" s="36">
        <v>6502500</v>
      </c>
      <c r="G17" s="36">
        <v>95497500</v>
      </c>
      <c r="H17" s="36">
        <f t="shared" si="5"/>
        <v>102000000</v>
      </c>
      <c r="I17" s="36">
        <v>102000000</v>
      </c>
      <c r="J17" s="36">
        <v>0</v>
      </c>
      <c r="K17" s="44">
        <v>102000000</v>
      </c>
      <c r="L17" s="36">
        <v>102001564.57</v>
      </c>
      <c r="M17" s="26">
        <f>95335762.33+13036976.03/1.9558</f>
        <v>102001564.5746058</v>
      </c>
      <c r="N17" s="12"/>
      <c r="O17" s="12"/>
      <c r="P17" s="12"/>
      <c r="Q17" s="12"/>
      <c r="R17" s="16"/>
      <c r="S17" s="17"/>
    </row>
    <row r="18" spans="1:19" s="18" customFormat="1" ht="29.25" customHeight="1">
      <c r="A18" s="10" t="s">
        <v>15</v>
      </c>
      <c r="B18" s="11" t="s">
        <v>3</v>
      </c>
      <c r="C18" s="26">
        <f>285531663-1500000</f>
        <v>284031663</v>
      </c>
      <c r="D18" s="26">
        <v>50123236</v>
      </c>
      <c r="E18" s="26">
        <f t="shared" si="4"/>
        <v>334154899</v>
      </c>
      <c r="F18" s="36">
        <f>16182582.485+1494522.74</f>
        <v>17677105.224999998</v>
      </c>
      <c r="G18" s="36">
        <f>46794960.02+3150798.83</f>
        <v>49945758.85</v>
      </c>
      <c r="H18" s="36">
        <f t="shared" si="5"/>
        <v>67622864.075</v>
      </c>
      <c r="I18" s="36">
        <v>65656646.79946255</v>
      </c>
      <c r="J18" s="50">
        <v>11586467.082258096</v>
      </c>
      <c r="K18" s="44">
        <v>77243113.88172065</v>
      </c>
      <c r="L18" s="36">
        <v>65250785.66826865</v>
      </c>
      <c r="M18" s="26">
        <f>6606576.12+27687042.08/1.9558</f>
        <v>20762953.091060434</v>
      </c>
      <c r="N18" s="12"/>
      <c r="O18" s="12"/>
      <c r="P18" s="12"/>
      <c r="Q18" s="12"/>
      <c r="R18" s="16"/>
      <c r="S18" s="17"/>
    </row>
    <row r="19" spans="1:19" s="18" customFormat="1" ht="29.25" customHeight="1">
      <c r="A19" s="10" t="s">
        <v>16</v>
      </c>
      <c r="B19" s="11" t="s">
        <v>3</v>
      </c>
      <c r="C19" s="26">
        <v>104815264</v>
      </c>
      <c r="D19" s="26">
        <v>18496812</v>
      </c>
      <c r="E19" s="26">
        <f t="shared" si="4"/>
        <v>123312076</v>
      </c>
      <c r="F19" s="36">
        <v>11529679.040000001</v>
      </c>
      <c r="G19" s="36">
        <v>58306319.23</v>
      </c>
      <c r="H19" s="36">
        <f t="shared" si="5"/>
        <v>69835998.27</v>
      </c>
      <c r="I19" s="36">
        <v>72789588.5553408</v>
      </c>
      <c r="J19" s="50">
        <v>12845221.509766024</v>
      </c>
      <c r="K19" s="44">
        <v>85634810.06510682</v>
      </c>
      <c r="L19" s="36">
        <v>71391560.77652417</v>
      </c>
      <c r="M19" s="26">
        <f>28256914.94+29680710.41/1.9558</f>
        <v>43432653.977733925</v>
      </c>
      <c r="N19" s="12"/>
      <c r="O19" s="12"/>
      <c r="P19" s="12"/>
      <c r="Q19" s="12"/>
      <c r="R19" s="16"/>
      <c r="S19" s="17"/>
    </row>
    <row r="20" spans="1:19" s="13" customFormat="1" ht="36" customHeight="1">
      <c r="A20" s="54" t="s">
        <v>4</v>
      </c>
      <c r="B20" s="55"/>
      <c r="C20" s="26">
        <f>+C5+C8+C11+C14+C15+C16+C17+C18+C19</f>
        <v>7526106541</v>
      </c>
      <c r="D20" s="26">
        <f>+D5+D8+D11+D14+D15+D16+D17+D18+D19</f>
        <v>1298072406</v>
      </c>
      <c r="E20" s="26">
        <f t="shared" si="4"/>
        <v>8824178947</v>
      </c>
      <c r="F20" s="36">
        <f aca="true" t="shared" si="6" ref="F20:M20">+F5+F8+F11+F14+F15+F16+F17+F18+F19</f>
        <v>534405015.40875</v>
      </c>
      <c r="G20" s="36">
        <f t="shared" si="6"/>
        <v>2010998013.7799997</v>
      </c>
      <c r="H20" s="36">
        <f>+H5+H8+H11+H14+H15+H16+H17+H18+H19</f>
        <v>2545403029.18875</v>
      </c>
      <c r="I20" s="36">
        <f t="shared" si="6"/>
        <v>2886821953.4759007</v>
      </c>
      <c r="J20" s="36">
        <f t="shared" si="6"/>
        <v>482862388.6748032</v>
      </c>
      <c r="K20" s="26">
        <f>+K5+K8+K11+K14+K15+K16+K17+K18+K19</f>
        <v>3369684342.150704</v>
      </c>
      <c r="L20" s="36">
        <f t="shared" si="6"/>
        <v>2585513681.3445835</v>
      </c>
      <c r="M20" s="26">
        <f t="shared" si="6"/>
        <v>1327977372.094529</v>
      </c>
      <c r="N20" s="12"/>
      <c r="O20" s="12"/>
      <c r="P20" s="12"/>
      <c r="Q20" s="12"/>
      <c r="R20" s="16"/>
      <c r="S20" s="3"/>
    </row>
    <row r="21" spans="1:17" s="13" customFormat="1" ht="29.25" customHeight="1">
      <c r="A21" s="6"/>
      <c r="B21" s="6"/>
      <c r="C21" s="1"/>
      <c r="D21" s="1"/>
      <c r="E21" s="1"/>
      <c r="F21" s="1"/>
      <c r="G21" s="1"/>
      <c r="H21" s="1"/>
      <c r="I21" s="38"/>
      <c r="J21" s="38"/>
      <c r="K21" s="1"/>
      <c r="L21" s="1"/>
      <c r="M21" s="1"/>
      <c r="N21" s="22"/>
      <c r="O21" s="22"/>
      <c r="P21" s="12"/>
      <c r="Q21" s="12"/>
    </row>
    <row r="22" spans="1:13" s="13" customFormat="1" ht="29.25" customHeight="1">
      <c r="A22" s="6"/>
      <c r="B22" s="6"/>
      <c r="C22" s="1"/>
      <c r="D22" s="1"/>
      <c r="E22" s="1"/>
      <c r="F22" s="1"/>
      <c r="G22" s="1"/>
      <c r="H22" s="1"/>
      <c r="I22" s="38"/>
      <c r="J22" s="38"/>
      <c r="K22" s="1"/>
      <c r="L22" s="1"/>
      <c r="M22" s="1"/>
    </row>
    <row r="23" spans="1:13" s="13" customFormat="1" ht="29.25" customHeight="1">
      <c r="A23" s="6"/>
      <c r="B23" s="6"/>
      <c r="C23" s="1"/>
      <c r="D23" s="1"/>
      <c r="E23" s="1"/>
      <c r="F23" s="1"/>
      <c r="G23" s="1"/>
      <c r="H23" s="1"/>
      <c r="I23" s="39"/>
      <c r="J23" s="38"/>
      <c r="K23" s="1"/>
      <c r="L23" s="30"/>
      <c r="M23" s="30"/>
    </row>
    <row r="24" spans="1:13" s="13" customFormat="1" ht="29.25" customHeight="1">
      <c r="A24" s="6"/>
      <c r="B24" s="6"/>
      <c r="C24" s="1"/>
      <c r="D24" s="1"/>
      <c r="E24" s="1"/>
      <c r="F24" s="1"/>
      <c r="G24" s="1"/>
      <c r="H24" s="1"/>
      <c r="I24" s="40"/>
      <c r="J24" s="38"/>
      <c r="K24" s="1"/>
      <c r="L24" s="31"/>
      <c r="M24" s="31"/>
    </row>
    <row r="25" spans="1:13" s="13" customFormat="1" ht="29.25" customHeight="1">
      <c r="A25" s="6"/>
      <c r="B25" s="6"/>
      <c r="C25" s="1"/>
      <c r="D25" s="1"/>
      <c r="E25" s="1"/>
      <c r="F25" s="1"/>
      <c r="G25" s="1"/>
      <c r="H25" s="1"/>
      <c r="I25" s="40"/>
      <c r="J25" s="38"/>
      <c r="K25" s="1"/>
      <c r="L25" s="31"/>
      <c r="M25" s="31"/>
    </row>
    <row r="26" spans="1:13" s="13" customFormat="1" ht="29.25" customHeight="1">
      <c r="A26" s="6"/>
      <c r="B26" s="6"/>
      <c r="C26" s="1"/>
      <c r="D26" s="1"/>
      <c r="E26" s="1"/>
      <c r="F26" s="1"/>
      <c r="G26" s="1"/>
      <c r="H26" s="1"/>
      <c r="I26" s="40"/>
      <c r="J26" s="38"/>
      <c r="K26" s="1"/>
      <c r="L26" s="31"/>
      <c r="M26" s="31"/>
    </row>
    <row r="27" spans="1:13" s="13" customFormat="1" ht="29.25" customHeight="1">
      <c r="A27" s="6"/>
      <c r="B27" s="6"/>
      <c r="C27" s="2"/>
      <c r="D27" s="2"/>
      <c r="E27" s="2"/>
      <c r="F27" s="2"/>
      <c r="G27" s="2"/>
      <c r="H27" s="2"/>
      <c r="I27" s="41"/>
      <c r="J27" s="41"/>
      <c r="K27" s="4"/>
      <c r="L27" s="31"/>
      <c r="M27" s="31"/>
    </row>
    <row r="28" spans="1:13" s="13" customFormat="1" ht="29.25" customHeight="1">
      <c r="A28" s="6"/>
      <c r="B28" s="6"/>
      <c r="C28" s="2"/>
      <c r="D28" s="2"/>
      <c r="E28" s="2"/>
      <c r="F28" s="2"/>
      <c r="G28" s="2"/>
      <c r="H28" s="2"/>
      <c r="I28" s="41"/>
      <c r="J28" s="41"/>
      <c r="K28" s="5"/>
      <c r="L28" s="31"/>
      <c r="M28" s="31"/>
    </row>
    <row r="29" ht="12.75">
      <c r="K29" s="5"/>
    </row>
    <row r="30" ht="12.75">
      <c r="K30" s="5"/>
    </row>
    <row r="31" ht="12.75">
      <c r="K31" s="5"/>
    </row>
    <row r="32" ht="12.75">
      <c r="K32" s="5"/>
    </row>
    <row r="33" ht="12.75">
      <c r="K33" s="5"/>
    </row>
    <row r="34" ht="12.75">
      <c r="K34" s="5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3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Детелина Караенева</cp:lastModifiedBy>
  <cp:lastPrinted>2019-08-07T11:48:05Z</cp:lastPrinted>
  <dcterms:created xsi:type="dcterms:W3CDTF">2007-11-29T09:10:22Z</dcterms:created>
  <dcterms:modified xsi:type="dcterms:W3CDTF">2019-10-24T07:34:44Z</dcterms:modified>
  <cp:category/>
  <cp:version/>
  <cp:contentType/>
  <cp:contentStatus/>
</cp:coreProperties>
</file>