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75" yWindow="8760" windowWidth="20085" windowHeight="646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E21" i="5" l="1"/>
  <c r="C21" i="5"/>
  <c r="L21" i="5"/>
  <c r="K21" i="5"/>
  <c r="H21" i="5"/>
  <c r="L9" i="5" l="1"/>
  <c r="M9" i="5"/>
  <c r="L10" i="5"/>
  <c r="M10" i="5"/>
  <c r="L19" i="5" l="1"/>
  <c r="L13" i="5"/>
  <c r="L18" i="5"/>
  <c r="L15" i="5"/>
  <c r="L14" i="5"/>
  <c r="L16" i="5"/>
  <c r="L6" i="5"/>
  <c r="F6" i="5" l="1"/>
  <c r="F13" i="5" l="1"/>
  <c r="L7" i="5" l="1"/>
  <c r="F10" i="5"/>
  <c r="F7" i="5"/>
  <c r="F18" i="5"/>
  <c r="F14" i="5"/>
  <c r="F16" i="5"/>
  <c r="F12" i="5"/>
  <c r="F9" i="5"/>
  <c r="H14" i="5" l="1"/>
  <c r="H19" i="5"/>
  <c r="H18" i="5"/>
  <c r="H17" i="5"/>
  <c r="H16" i="5"/>
  <c r="H15" i="5"/>
  <c r="H13" i="5"/>
  <c r="H12" i="5"/>
  <c r="H10" i="5"/>
  <c r="H9" i="5"/>
  <c r="H7" i="5"/>
  <c r="H6" i="5"/>
  <c r="K17" i="5" l="1"/>
  <c r="M11" i="5" l="1"/>
  <c r="L11" i="5"/>
  <c r="H11" i="5"/>
  <c r="G11" i="5"/>
  <c r="M8" i="5"/>
  <c r="M20" i="5" s="1"/>
  <c r="L8" i="5"/>
  <c r="H8" i="5"/>
  <c r="G8" i="5"/>
  <c r="M5" i="5"/>
  <c r="L5" i="5"/>
  <c r="H5" i="5"/>
  <c r="G5" i="5"/>
  <c r="L20" i="5" l="1"/>
  <c r="G20" i="5"/>
  <c r="H20" i="5"/>
  <c r="M13" i="5"/>
  <c r="M18" i="5"/>
  <c r="M19" i="5" l="1"/>
  <c r="M17" i="5"/>
  <c r="M16" i="5"/>
  <c r="M15" i="5"/>
  <c r="M14" i="5"/>
  <c r="M7" i="5"/>
  <c r="M6" i="5"/>
  <c r="C18" i="5" l="1"/>
  <c r="D11" i="5" l="1"/>
  <c r="D20" i="5" s="1"/>
  <c r="F11" i="5"/>
  <c r="D8" i="5"/>
  <c r="E8" i="5"/>
  <c r="F8" i="5"/>
  <c r="E5" i="5"/>
  <c r="F5" i="5"/>
  <c r="F20" i="5" l="1"/>
  <c r="E19" i="5"/>
  <c r="E18" i="5"/>
  <c r="E17" i="5"/>
  <c r="E16" i="5"/>
  <c r="E15" i="5"/>
  <c r="E13" i="5"/>
  <c r="E12" i="5"/>
  <c r="E11" i="5" s="1"/>
  <c r="C11" i="5"/>
  <c r="E10" i="5"/>
  <c r="E9" i="5"/>
  <c r="C8" i="5"/>
  <c r="E7" i="5"/>
  <c r="E6" i="5"/>
  <c r="D5" i="5"/>
  <c r="C5" i="5"/>
  <c r="C20" i="5" l="1"/>
  <c r="E20" i="5" s="1"/>
  <c r="J5" i="5" l="1"/>
  <c r="K5" i="5"/>
  <c r="I5" i="5"/>
  <c r="I8" i="5"/>
  <c r="K8" i="5"/>
  <c r="J8" i="5"/>
  <c r="I11" i="5"/>
  <c r="K11" i="5"/>
  <c r="J11" i="5"/>
  <c r="J20" i="5" l="1"/>
  <c r="I20" i="5"/>
  <c r="K20" i="5"/>
</calcChain>
</file>

<file path=xl/sharedStrings.xml><?xml version="1.0" encoding="utf-8"?>
<sst xmlns="http://schemas.openxmlformats.org/spreadsheetml/2006/main" count="46" uniqueCount="29">
  <si>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</si>
  <si>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</si>
  <si>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</si>
  <si>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</si>
  <si>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</si>
  <si>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</si>
  <si>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</si>
  <si>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</si>
  <si>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</si>
  <si>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</si>
  <si>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</si>
  <si>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</si>
  <si>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</si>
  <si>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</si>
  <si>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</si>
  <si>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</si>
  <si>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</si>
  <si>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</si>
  <si>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</si>
  <si>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</si>
  <si>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</si>
  <si>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Total</t>
  </si>
  <si>
    <t>Обща сума на получените средства от ЕК като предварително финансиране към 31.07.2019</t>
  </si>
  <si>
    <t>Получени средства от ЕК на основание изпратени заявления за плащане към 31.07.2019</t>
  </si>
  <si>
    <t>Общо получени средства от ЕК към 31.07.2019</t>
  </si>
  <si>
    <t>Платено към  31.07.2019</t>
  </si>
  <si>
    <t>Общо платено към  31.07.2019</t>
  </si>
  <si>
    <t>Обща сума на публичните разходи, декларирани пред ЕК със Заявления за плащане 
към 31.07.2019</t>
  </si>
  <si>
    <t>Обща сума на публичните разходи, сертифицрани пред ЕК с Годишни счетоводни отчети 
към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</si>
</sst>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  <numFmt numFmtId="172" formatCode="#,##0\ [$€-1];\-#,##0\ [$€-1]"/>
  </numFmts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168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6" fontId="4" fillId="0" borderId="0" xfId="0" applyNumberFormat="1" applyFont="1" applyFill="1"/>
    <xf numFmtId="169" fontId="4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3" fontId="4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vertical="center" wrapText="1"/>
    </xf>
    <xf numFmtId="170" fontId="4" fillId="0" borderId="1" xfId="0" applyNumberFormat="1" applyFont="1" applyFill="1" applyBorder="1" applyAlignment="1">
      <alignment horizontal="center" vertical="center"/>
    </xf>
    <xf numFmtId="170" fontId="4" fillId="0" borderId="1" xfId="1" applyNumberFormat="1" applyFont="1" applyFill="1" applyBorder="1" applyAlignment="1">
      <alignment horizontal="right" vertical="center"/>
    </xf>
    <xf numFmtId="171" fontId="3" fillId="0" borderId="0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vertical="center" wrapText="1"/>
    </xf>
    <xf numFmtId="170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72" fontId="5" fillId="2" borderId="1" xfId="1" applyNumberFormat="1" applyFont="1" applyFill="1" applyBorder="1" applyAlignment="1">
      <alignment horizontal="right" vertical="center"/>
    </xf>
    <xf numFmtId="167" fontId="5" fillId="2" borderId="1" xfId="1" applyNumberFormat="1" applyFont="1" applyFill="1" applyBorder="1" applyAlignment="1">
      <alignment horizontal="right" vertical="center"/>
    </xf>
    <xf numFmtId="170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center" vertical="center" wrapText="1"/>
    </xf>
    <xf numFmtId="170" fontId="4" fillId="2" borderId="1" xfId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/>
    </xf>
    <xf numFmtId="168" fontId="8" fillId="2" borderId="0" xfId="2" applyNumberFormat="1" applyFont="1" applyFill="1" applyBorder="1" applyAlignment="1">
      <alignment horizontal="center" vertical="center" wrapText="1"/>
    </xf>
    <xf numFmtId="165" fontId="8" fillId="2" borderId="0" xfId="1" applyFont="1" applyFill="1" applyBorder="1" applyAlignment="1">
      <alignment horizontal="center" vertical="center" wrapText="1"/>
    </xf>
    <xf numFmtId="3" fontId="8" fillId="2" borderId="0" xfId="2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9966FF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9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9.140625" defaultRowHeight="15" outlineLevelRow="1" x14ac:dyDescent="0.25"/>
  <cols>
    <col min="1" max="1" width="43" style="3" customWidth="1"/>
    <col min="2" max="2" width="7.85546875" style="2" customWidth="1"/>
    <col min="3" max="3" width="23.28515625" style="2" customWidth="1"/>
    <col min="4" max="4" width="18.140625" style="2" customWidth="1"/>
    <col min="5" max="5" width="17.5703125" style="2" customWidth="1"/>
    <col min="6" max="6" width="20.140625" style="2" customWidth="1"/>
    <col min="7" max="7" width="18.140625" style="2" customWidth="1"/>
    <col min="8" max="8" width="19.42578125" style="2" customWidth="1"/>
    <col min="9" max="9" width="17.42578125" style="43" customWidth="1"/>
    <col min="10" max="10" width="17.140625" style="43" customWidth="1"/>
    <col min="11" max="11" width="18.28515625" style="3" customWidth="1"/>
    <col min="12" max="12" width="20.5703125" style="3" customWidth="1"/>
    <col min="13" max="13" width="23.5703125" style="3" customWidth="1"/>
    <col min="14" max="14" width="28.42578125" style="3" customWidth="1"/>
    <col min="15" max="15" width="30.28515625" style="3" customWidth="1"/>
    <col min="16" max="16" width="19.7109375" style="3" customWidth="1"/>
    <col min="17" max="17" width="16.28515625" style="3" customWidth="1"/>
    <col min="18" max="18" width="14.5703125" style="3" customWidth="1"/>
    <col min="19" max="16384" width="9.140625" style="3"/>
  </cols>
  <sheetData>
    <row r="1" spans="1:20" s="7" customFormat="1" ht="11.25" customHeight="1" x14ac:dyDescent="0.2">
      <c r="A1" s="6"/>
      <c r="B1" s="6"/>
      <c r="C1" s="24"/>
      <c r="D1" s="24"/>
      <c r="E1" s="24"/>
      <c r="F1" s="24"/>
      <c r="G1" s="24"/>
      <c r="H1" s="24"/>
      <c r="I1" s="32"/>
      <c r="J1" s="32"/>
    </row>
    <row r="2" spans="1:20" s="8" customFormat="1" ht="12.75" customHeight="1" x14ac:dyDescent="0.2">
      <c r="A2" s="60" t="s">
        <v>0</v>
      </c>
      <c r="B2" s="60" t="s">
        <v>1</v>
      </c>
      <c r="C2" s="56" t="s">
        <v>18</v>
      </c>
      <c r="D2" s="63" t="s">
        <v>19</v>
      </c>
      <c r="E2" s="56" t="s">
        <v>20</v>
      </c>
      <c r="F2" s="56" t="s">
        <v>22</v>
      </c>
      <c r="G2" s="56" t="s">
        <v>23</v>
      </c>
      <c r="H2" s="56" t="s">
        <v>24</v>
      </c>
      <c r="I2" s="65" t="s">
        <v>25</v>
      </c>
      <c r="J2" s="66"/>
      <c r="K2" s="56" t="s">
        <v>26</v>
      </c>
      <c r="L2" s="56" t="s">
        <v>27</v>
      </c>
      <c r="M2" s="56" t="s">
        <v>28</v>
      </c>
    </row>
    <row r="3" spans="1:20" s="8" customFormat="1" ht="84.75" customHeight="1" x14ac:dyDescent="0.2">
      <c r="A3" s="61"/>
      <c r="B3" s="61"/>
      <c r="C3" s="62"/>
      <c r="D3" s="64"/>
      <c r="E3" s="62"/>
      <c r="F3" s="62"/>
      <c r="G3" s="62"/>
      <c r="H3" s="62"/>
      <c r="I3" s="33" t="s">
        <v>2</v>
      </c>
      <c r="J3" s="33" t="s">
        <v>5</v>
      </c>
      <c r="K3" s="57"/>
      <c r="L3" s="57"/>
      <c r="M3" s="57"/>
    </row>
    <row r="4" spans="1:20" s="8" customFormat="1" ht="18.75" customHeight="1" x14ac:dyDescent="0.2">
      <c r="A4" s="9">
        <v>1</v>
      </c>
      <c r="B4" s="23">
        <v>2</v>
      </c>
      <c r="C4" s="25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34">
        <v>9</v>
      </c>
      <c r="J4" s="35">
        <v>10</v>
      </c>
      <c r="K4" s="25">
        <v>11</v>
      </c>
      <c r="L4" s="25">
        <v>12</v>
      </c>
      <c r="M4" s="25">
        <v>13</v>
      </c>
    </row>
    <row r="5" spans="1:20" s="13" customFormat="1" ht="29.25" customHeight="1" x14ac:dyDescent="0.2">
      <c r="A5" s="10" t="s">
        <v>6</v>
      </c>
      <c r="B5" s="11" t="s">
        <v>3</v>
      </c>
      <c r="C5" s="26">
        <f>C6+C7</f>
        <v>1604449168</v>
      </c>
      <c r="D5" s="26">
        <f>D6+D7</f>
        <v>283138092</v>
      </c>
      <c r="E5" s="26">
        <f t="shared" ref="E5:M5" si="0">E6+E7</f>
        <v>1887587260</v>
      </c>
      <c r="F5" s="36">
        <f t="shared" si="0"/>
        <v>111966236.22999999</v>
      </c>
      <c r="G5" s="36">
        <f t="shared" si="0"/>
        <v>382190653.25</v>
      </c>
      <c r="H5" s="36">
        <f t="shared" si="0"/>
        <v>494156889.48000002</v>
      </c>
      <c r="I5" s="36">
        <f t="shared" si="0"/>
        <v>553261610.39799488</v>
      </c>
      <c r="J5" s="36">
        <f t="shared" si="0"/>
        <v>97634401.83494027</v>
      </c>
      <c r="K5" s="26">
        <f>K6+K7</f>
        <v>650896012.23293519</v>
      </c>
      <c r="L5" s="36">
        <f t="shared" si="0"/>
        <v>513802336.75241423</v>
      </c>
      <c r="M5" s="26">
        <f t="shared" si="0"/>
        <v>297586363.59070355</v>
      </c>
      <c r="N5" s="12"/>
      <c r="O5" s="12"/>
      <c r="P5" s="12"/>
      <c r="Q5" s="12"/>
    </row>
    <row r="6" spans="1:20" ht="29.25" customHeight="1" outlineLevel="1" x14ac:dyDescent="0.25">
      <c r="A6" s="14" t="s">
        <v>9</v>
      </c>
      <c r="B6" s="15" t="s">
        <v>3</v>
      </c>
      <c r="C6" s="27">
        <v>459761907</v>
      </c>
      <c r="D6" s="27">
        <v>81134456</v>
      </c>
      <c r="E6" s="28">
        <f>+C6+D6</f>
        <v>540896363</v>
      </c>
      <c r="F6" s="37">
        <f>33105127.97+6324688</f>
        <v>39429815.969999999</v>
      </c>
      <c r="G6" s="37">
        <v>206126479.67000002</v>
      </c>
      <c r="H6" s="37">
        <f>F6+G6</f>
        <v>245556295.64000002</v>
      </c>
      <c r="I6" s="37">
        <v>289239082.37437743</v>
      </c>
      <c r="J6" s="49">
        <v>51042191.007243074</v>
      </c>
      <c r="K6" s="37">
        <v>340281273.38162053</v>
      </c>
      <c r="L6" s="37">
        <f>264303700.705451+9076919.25/1.9558+32730744.03/1.9558</f>
        <v>285679947.39734179</v>
      </c>
      <c r="M6" s="28">
        <f>98656531.13+138917563.52/1.9558</f>
        <v>169685043.0023796</v>
      </c>
      <c r="N6" s="12"/>
      <c r="O6" s="12"/>
      <c r="P6" s="12"/>
      <c r="Q6" s="12"/>
      <c r="R6" s="16"/>
    </row>
    <row r="7" spans="1:20" ht="29.25" customHeight="1" outlineLevel="1" x14ac:dyDescent="0.25">
      <c r="A7" s="14" t="s">
        <v>10</v>
      </c>
      <c r="B7" s="15" t="s">
        <v>3</v>
      </c>
      <c r="C7" s="27">
        <v>1144687261</v>
      </c>
      <c r="D7" s="27">
        <v>202003636</v>
      </c>
      <c r="E7" s="28">
        <f>+C7+D7</f>
        <v>1346690897</v>
      </c>
      <c r="F7" s="37">
        <f>66060750.08+6475670.18</f>
        <v>72536420.25999999</v>
      </c>
      <c r="G7" s="37">
        <v>176064173.57999998</v>
      </c>
      <c r="H7" s="37">
        <f>F7+G7</f>
        <v>248600593.83999997</v>
      </c>
      <c r="I7" s="37">
        <v>264022528.02361748</v>
      </c>
      <c r="J7" s="49">
        <v>46592210.827697195</v>
      </c>
      <c r="K7" s="37">
        <v>310614738.85131466</v>
      </c>
      <c r="L7" s="37">
        <f>193586454.944601+67545380.52/1.9558</f>
        <v>228122389.35507241</v>
      </c>
      <c r="M7" s="28">
        <f>66419687.18+120245778.62/1.9558</f>
        <v>127901320.58832397</v>
      </c>
      <c r="N7" s="12"/>
      <c r="O7" s="12"/>
      <c r="P7" s="12"/>
      <c r="Q7" s="12"/>
      <c r="R7" s="16"/>
    </row>
    <row r="8" spans="1:20" s="13" customFormat="1" ht="29.25" customHeight="1" x14ac:dyDescent="0.25">
      <c r="A8" s="10" t="s">
        <v>7</v>
      </c>
      <c r="B8" s="11" t="s">
        <v>3</v>
      </c>
      <c r="C8" s="26">
        <f>C9+C10</f>
        <v>1504824141</v>
      </c>
      <c r="D8" s="26">
        <f t="shared" ref="D8:M8" si="1">D9+D10</f>
        <v>265557204</v>
      </c>
      <c r="E8" s="26">
        <f t="shared" si="1"/>
        <v>1770381345</v>
      </c>
      <c r="F8" s="36">
        <f t="shared" si="1"/>
        <v>91164511.430000007</v>
      </c>
      <c r="G8" s="36">
        <f t="shared" si="1"/>
        <v>203661951.02000001</v>
      </c>
      <c r="H8" s="36">
        <f t="shared" si="1"/>
        <v>294826462.44999999</v>
      </c>
      <c r="I8" s="36">
        <f t="shared" si="1"/>
        <v>285583963.18958181</v>
      </c>
      <c r="J8" s="36">
        <f t="shared" si="1"/>
        <v>50397169.974632069</v>
      </c>
      <c r="K8" s="36">
        <f t="shared" si="1"/>
        <v>335981133.16421384</v>
      </c>
      <c r="L8" s="36">
        <f t="shared" si="1"/>
        <v>265903083.0302881</v>
      </c>
      <c r="M8" s="26">
        <f t="shared" si="1"/>
        <v>97725777.545104817</v>
      </c>
      <c r="N8" s="12"/>
      <c r="O8" s="12"/>
      <c r="P8" s="12"/>
      <c r="Q8" s="12"/>
      <c r="R8" s="16"/>
    </row>
    <row r="9" spans="1:20" ht="29.25" customHeight="1" outlineLevel="1" x14ac:dyDescent="0.25">
      <c r="A9" s="14" t="s">
        <v>9</v>
      </c>
      <c r="B9" s="15" t="s">
        <v>3</v>
      </c>
      <c r="C9" s="27">
        <v>371204258</v>
      </c>
      <c r="D9" s="27">
        <v>65506635</v>
      </c>
      <c r="E9" s="28">
        <f t="shared" ref="E9:E10" si="2">+C9+D9</f>
        <v>436710893</v>
      </c>
      <c r="F9" s="37">
        <f>21007511.39+773095.73</f>
        <v>21780607.120000001</v>
      </c>
      <c r="G9" s="44">
        <v>48553778.339999996</v>
      </c>
      <c r="H9" s="37">
        <f>F9+G9</f>
        <v>70334385.459999993</v>
      </c>
      <c r="I9" s="37">
        <v>69062458.912936136</v>
      </c>
      <c r="J9" s="49">
        <v>12187492.74934167</v>
      </c>
      <c r="K9" s="37">
        <v>81249951.662277803</v>
      </c>
      <c r="L9" s="37">
        <f>61565578.4195674+3722255.75/1.9558</f>
        <v>63468766.756820694</v>
      </c>
      <c r="M9" s="28">
        <f>11106979.35+7752577.57/1.9558</f>
        <v>15070870.121039983</v>
      </c>
      <c r="N9" s="12"/>
      <c r="O9" s="12"/>
      <c r="P9" s="12"/>
      <c r="Q9" s="12"/>
      <c r="R9" s="16"/>
      <c r="S9" s="17"/>
    </row>
    <row r="10" spans="1:20" ht="29.25" customHeight="1" outlineLevel="1" x14ac:dyDescent="0.25">
      <c r="A10" s="14" t="s">
        <v>10</v>
      </c>
      <c r="B10" s="15" t="s">
        <v>3</v>
      </c>
      <c r="C10" s="27">
        <v>1133619883</v>
      </c>
      <c r="D10" s="27">
        <v>200050569</v>
      </c>
      <c r="E10" s="28">
        <f t="shared" si="2"/>
        <v>1333670452</v>
      </c>
      <c r="F10" s="37">
        <f>63051041.76+6332862.55</f>
        <v>69383904.310000002</v>
      </c>
      <c r="G10" s="44">
        <v>155108172.68000001</v>
      </c>
      <c r="H10" s="37">
        <f>F10+G10</f>
        <v>224492076.99000001</v>
      </c>
      <c r="I10" s="37">
        <v>216521504.27664566</v>
      </c>
      <c r="J10" s="49">
        <v>38209677.225290403</v>
      </c>
      <c r="K10" s="37">
        <v>254731181.50193605</v>
      </c>
      <c r="L10" s="37">
        <f>186143031.781188+31862494.21/1.9558</f>
        <v>202434316.27346739</v>
      </c>
      <c r="M10" s="28">
        <f>23431712.67+115828724.3/1.9558</f>
        <v>82654907.42406483</v>
      </c>
      <c r="N10" s="12"/>
      <c r="O10" s="12"/>
      <c r="P10" s="12"/>
      <c r="Q10" s="12"/>
      <c r="R10" s="16"/>
      <c r="S10" s="17"/>
    </row>
    <row r="11" spans="1:20" s="13" customFormat="1" ht="29.25" customHeight="1" x14ac:dyDescent="0.25">
      <c r="A11" s="10" t="s">
        <v>13</v>
      </c>
      <c r="B11" s="11" t="s">
        <v>3</v>
      </c>
      <c r="C11" s="26">
        <f>C12+C13</f>
        <v>552540872</v>
      </c>
      <c r="D11" s="26">
        <f t="shared" ref="D11:M11" si="3">D12+D13</f>
        <v>97507215</v>
      </c>
      <c r="E11" s="26">
        <f t="shared" si="3"/>
        <v>650048087</v>
      </c>
      <c r="F11" s="36">
        <f t="shared" si="3"/>
        <v>34779459.689999998</v>
      </c>
      <c r="G11" s="36">
        <f t="shared" si="3"/>
        <v>87183594.780000016</v>
      </c>
      <c r="H11" s="36">
        <f t="shared" si="3"/>
        <v>121963054.47000001</v>
      </c>
      <c r="I11" s="36">
        <f t="shared" si="3"/>
        <v>161452398.84722364</v>
      </c>
      <c r="J11" s="36">
        <f t="shared" si="3"/>
        <v>28491599.796568874</v>
      </c>
      <c r="K11" s="36">
        <f t="shared" si="3"/>
        <v>189943998.64379251</v>
      </c>
      <c r="L11" s="36">
        <f t="shared" si="3"/>
        <v>113934650.20963213</v>
      </c>
      <c r="M11" s="26">
        <f t="shared" si="3"/>
        <v>25578835.080274057</v>
      </c>
      <c r="N11" s="12"/>
      <c r="O11" s="12"/>
      <c r="P11" s="12"/>
      <c r="Q11" s="12"/>
      <c r="R11" s="16"/>
      <c r="S11" s="17"/>
    </row>
    <row r="12" spans="1:20" s="18" customFormat="1" ht="29.25" customHeight="1" x14ac:dyDescent="0.25">
      <c r="A12" s="14" t="s">
        <v>9</v>
      </c>
      <c r="B12" s="15" t="s">
        <v>3</v>
      </c>
      <c r="C12" s="27">
        <v>199921329</v>
      </c>
      <c r="D12" s="27">
        <v>35280235</v>
      </c>
      <c r="E12" s="28">
        <f t="shared" ref="E12:E20" si="4">+C12+D12</f>
        <v>235201564</v>
      </c>
      <c r="F12" s="37">
        <f>13154750.53+1</f>
        <v>13154751.529999999</v>
      </c>
      <c r="G12" s="45">
        <v>0</v>
      </c>
      <c r="H12" s="37">
        <f t="shared" ref="H12:H19" si="5">F12+G12</f>
        <v>13154751.529999999</v>
      </c>
      <c r="I12" s="46">
        <v>30131347.393230353</v>
      </c>
      <c r="J12" s="48">
        <v>5317296.5988053558</v>
      </c>
      <c r="K12" s="37">
        <v>35448643.992035709</v>
      </c>
      <c r="L12" s="51">
        <v>0</v>
      </c>
      <c r="M12" s="29">
        <v>0</v>
      </c>
      <c r="N12" s="12"/>
      <c r="O12" s="12"/>
      <c r="P12" s="12"/>
      <c r="Q12" s="12"/>
      <c r="R12" s="16"/>
      <c r="S12" s="17"/>
    </row>
    <row r="13" spans="1:20" s="13" customFormat="1" ht="29.25" customHeight="1" x14ac:dyDescent="0.25">
      <c r="A13" s="14" t="s">
        <v>11</v>
      </c>
      <c r="B13" s="15" t="s">
        <v>3</v>
      </c>
      <c r="C13" s="27">
        <v>352619543</v>
      </c>
      <c r="D13" s="27">
        <v>62226980</v>
      </c>
      <c r="E13" s="28">
        <f t="shared" si="4"/>
        <v>414846523</v>
      </c>
      <c r="F13" s="37">
        <f>19059752.41+2564955.75</f>
        <v>21624708.16</v>
      </c>
      <c r="G13" s="44">
        <v>87183594.780000016</v>
      </c>
      <c r="H13" s="37">
        <f t="shared" si="5"/>
        <v>108808302.94000001</v>
      </c>
      <c r="I13" s="46">
        <v>131321051.45399328</v>
      </c>
      <c r="J13" s="47">
        <v>23174303.197763517</v>
      </c>
      <c r="K13" s="37">
        <v>154495354.65175679</v>
      </c>
      <c r="L13" s="37">
        <f>111192837.493608+5362437.31/1.9558</f>
        <v>113934650.20963213</v>
      </c>
      <c r="M13" s="28">
        <f>50027085.65/1.9558</f>
        <v>25578835.080274057</v>
      </c>
      <c r="N13" s="12"/>
      <c r="O13" s="12"/>
      <c r="P13" s="12"/>
      <c r="Q13" s="12"/>
      <c r="R13" s="16"/>
      <c r="S13" s="17"/>
      <c r="T13" s="19"/>
    </row>
    <row r="14" spans="1:20" s="18" customFormat="1" ht="29.25" customHeight="1" x14ac:dyDescent="0.25">
      <c r="A14" s="10" t="s">
        <v>12</v>
      </c>
      <c r="B14" s="11" t="s">
        <v>3</v>
      </c>
      <c r="C14" s="26">
        <v>1311704793</v>
      </c>
      <c r="D14" s="26">
        <v>231477320</v>
      </c>
      <c r="E14" s="26">
        <v>1543182113</v>
      </c>
      <c r="F14" s="36">
        <f>74417502.8+8589859.95</f>
        <v>83007362.75</v>
      </c>
      <c r="G14" s="36">
        <v>299553272.98000002</v>
      </c>
      <c r="H14" s="36">
        <f t="shared" si="5"/>
        <v>382560635.73000002</v>
      </c>
      <c r="I14" s="38">
        <v>600861724.29261041</v>
      </c>
      <c r="J14" s="38">
        <v>106034421.93399006</v>
      </c>
      <c r="K14" s="38">
        <v>706896146.22660041</v>
      </c>
      <c r="L14" s="36">
        <f>332985445.035279+80701725.94/1.9558+30612192.96/1.9558</f>
        <v>389900221.03486991</v>
      </c>
      <c r="M14" s="26">
        <f>56363297.09+162381786.29/1.9558</f>
        <v>139389059.58616525</v>
      </c>
      <c r="N14" s="12"/>
      <c r="O14" s="12"/>
      <c r="P14" s="12"/>
      <c r="Q14" s="12"/>
      <c r="R14" s="16"/>
      <c r="S14" s="17"/>
    </row>
    <row r="15" spans="1:20" s="18" customFormat="1" ht="29.25" customHeight="1" x14ac:dyDescent="0.25">
      <c r="A15" s="20" t="s">
        <v>8</v>
      </c>
      <c r="B15" s="11" t="s">
        <v>3</v>
      </c>
      <c r="C15" s="26">
        <v>938665315</v>
      </c>
      <c r="D15" s="26">
        <v>153582762</v>
      </c>
      <c r="E15" s="26">
        <f t="shared" si="4"/>
        <v>1092248077</v>
      </c>
      <c r="F15" s="36">
        <v>90571495.789999992</v>
      </c>
      <c r="G15" s="36">
        <v>348324786.53999996</v>
      </c>
      <c r="H15" s="36">
        <f t="shared" si="5"/>
        <v>438896282.32999992</v>
      </c>
      <c r="I15" s="50">
        <v>454475295.00714654</v>
      </c>
      <c r="J15" s="50">
        <v>71792457.6791756</v>
      </c>
      <c r="K15" s="38">
        <v>526267752.68632221</v>
      </c>
      <c r="L15" s="36">
        <f>418686441.241435+85052217.96/1.9558</f>
        <v>462173616.80130816</v>
      </c>
      <c r="M15" s="26">
        <f>130663671.3+(219545983.91+36770765.1)/1.9558</f>
        <v>261718354.29928416</v>
      </c>
      <c r="N15" s="12"/>
      <c r="O15" s="12"/>
      <c r="P15" s="12"/>
      <c r="Q15" s="12"/>
      <c r="R15" s="16"/>
      <c r="S15" s="17"/>
    </row>
    <row r="16" spans="1:20" s="18" customFormat="1" ht="29.25" customHeight="1" x14ac:dyDescent="0.25">
      <c r="A16" s="10" t="s">
        <v>17</v>
      </c>
      <c r="B16" s="11" t="s">
        <v>3</v>
      </c>
      <c r="C16" s="26">
        <v>1123075325</v>
      </c>
      <c r="D16" s="26">
        <v>198189765</v>
      </c>
      <c r="E16" s="26">
        <f t="shared" si="4"/>
        <v>1321265090</v>
      </c>
      <c r="F16" s="36">
        <f>76213076.12625+11882118.65</f>
        <v>88095194.776250005</v>
      </c>
      <c r="G16" s="36">
        <v>403357120.41999996</v>
      </c>
      <c r="H16" s="36">
        <f t="shared" si="5"/>
        <v>491452315.19624996</v>
      </c>
      <c r="I16" s="36">
        <v>483328822.05649287</v>
      </c>
      <c r="J16" s="39">
        <v>85293321.539381087</v>
      </c>
      <c r="K16" s="38">
        <v>568622143.59587395</v>
      </c>
      <c r="L16" s="36">
        <f>483556583.106657+41722009.99/1.9558+35419235.24/1.9558</f>
        <v>522998880.49391544</v>
      </c>
      <c r="M16" s="26">
        <f>205479323.49+262668803.8/1.9558</f>
        <v>339781810.3495971</v>
      </c>
      <c r="N16" s="12"/>
      <c r="O16" s="12"/>
      <c r="P16" s="12"/>
      <c r="Q16" s="12"/>
      <c r="R16" s="16"/>
      <c r="S16" s="17"/>
    </row>
    <row r="17" spans="1:19" s="18" customFormat="1" ht="29.25" customHeight="1" x14ac:dyDescent="0.25">
      <c r="A17" s="21" t="s">
        <v>14</v>
      </c>
      <c r="B17" s="11" t="s">
        <v>3</v>
      </c>
      <c r="C17" s="26">
        <v>102000000</v>
      </c>
      <c r="D17" s="26">
        <v>0</v>
      </c>
      <c r="E17" s="26">
        <f t="shared" si="4"/>
        <v>102000000</v>
      </c>
      <c r="F17" s="36">
        <v>6502500</v>
      </c>
      <c r="G17" s="36">
        <v>95497500</v>
      </c>
      <c r="H17" s="36">
        <f t="shared" si="5"/>
        <v>102000000</v>
      </c>
      <c r="I17" s="36">
        <v>102000000</v>
      </c>
      <c r="J17" s="36">
        <v>0</v>
      </c>
      <c r="K17" s="38">
        <f t="shared" ref="K17" si="6">+I17+J17</f>
        <v>102000000</v>
      </c>
      <c r="L17" s="36">
        <v>102001564.56999999</v>
      </c>
      <c r="M17" s="26">
        <f>95335762.33+13036976.03/1.9558</f>
        <v>102001564.57460579</v>
      </c>
      <c r="N17" s="12"/>
      <c r="O17" s="12"/>
      <c r="P17" s="12"/>
      <c r="Q17" s="12"/>
      <c r="R17" s="16"/>
      <c r="S17" s="17"/>
    </row>
    <row r="18" spans="1:19" s="18" customFormat="1" ht="29.25" customHeight="1" x14ac:dyDescent="0.25">
      <c r="A18" s="10" t="s">
        <v>15</v>
      </c>
      <c r="B18" s="11" t="s">
        <v>3</v>
      </c>
      <c r="C18" s="26">
        <f>285531663-1500000</f>
        <v>284031663</v>
      </c>
      <c r="D18" s="26">
        <v>50123236</v>
      </c>
      <c r="E18" s="26">
        <f t="shared" si="4"/>
        <v>334154899</v>
      </c>
      <c r="F18" s="36">
        <f>16182582.485+1494522.74</f>
        <v>17677105.224999998</v>
      </c>
      <c r="G18" s="36">
        <v>46794960.019999996</v>
      </c>
      <c r="H18" s="36">
        <f t="shared" si="5"/>
        <v>64472065.24499999</v>
      </c>
      <c r="I18" s="36">
        <v>63554873.486342296</v>
      </c>
      <c r="J18" s="39">
        <v>11215565.909354523</v>
      </c>
      <c r="K18" s="38">
        <v>74770439.395696819</v>
      </c>
      <c r="L18" s="36">
        <f>60656408.1705695+930347.37/1.9558</f>
        <v>61132094.523979872</v>
      </c>
      <c r="M18" s="26">
        <f>6606576.12+27687042.08/1.9558</f>
        <v>20762953.091060434</v>
      </c>
      <c r="N18" s="12"/>
      <c r="O18" s="12"/>
      <c r="P18" s="12"/>
      <c r="Q18" s="12"/>
      <c r="R18" s="16"/>
      <c r="S18" s="17"/>
    </row>
    <row r="19" spans="1:19" s="18" customFormat="1" ht="29.25" customHeight="1" x14ac:dyDescent="0.25">
      <c r="A19" s="10" t="s">
        <v>16</v>
      </c>
      <c r="B19" s="11" t="s">
        <v>3</v>
      </c>
      <c r="C19" s="26">
        <v>104815264</v>
      </c>
      <c r="D19" s="26">
        <v>18496812</v>
      </c>
      <c r="E19" s="26">
        <f t="shared" si="4"/>
        <v>123312076</v>
      </c>
      <c r="F19" s="36">
        <v>11529679.040000001</v>
      </c>
      <c r="G19" s="36">
        <v>58306319.229999997</v>
      </c>
      <c r="H19" s="36">
        <f t="shared" si="5"/>
        <v>69835998.269999996</v>
      </c>
      <c r="I19" s="36">
        <v>71439805.713273749</v>
      </c>
      <c r="J19" s="39">
        <v>12607024.537636545</v>
      </c>
      <c r="K19" s="38">
        <v>84046830.250910297</v>
      </c>
      <c r="L19" s="36">
        <f>68686183.1152091+5291177.63/1.9558</f>
        <v>71391560.776524171</v>
      </c>
      <c r="M19" s="26">
        <f>28256914.94+29680710.41/1.9558</f>
        <v>43432653.977733925</v>
      </c>
      <c r="N19" s="12"/>
      <c r="O19" s="12"/>
      <c r="P19" s="12"/>
      <c r="Q19" s="12"/>
      <c r="R19" s="16"/>
      <c r="S19" s="17"/>
    </row>
    <row r="20" spans="1:19" s="13" customFormat="1" ht="36" customHeight="1" x14ac:dyDescent="0.25">
      <c r="A20" s="58" t="s">
        <v>4</v>
      </c>
      <c r="B20" s="59"/>
      <c r="C20" s="26">
        <f>+C5+C8+C11+C14+C15+C16+C17+C18+C19</f>
        <v>7526106541</v>
      </c>
      <c r="D20" s="26">
        <f>+D5+D8+D11+D14+D15+D16+D17+D18+D19</f>
        <v>1298072406</v>
      </c>
      <c r="E20" s="26">
        <f t="shared" si="4"/>
        <v>8824178947</v>
      </c>
      <c r="F20" s="36">
        <f t="shared" ref="F20:M20" si="7">+F5+F8+F11+F14+F15+F16+F17+F18+F19</f>
        <v>535293544.93125004</v>
      </c>
      <c r="G20" s="36">
        <f t="shared" si="7"/>
        <v>1924870158.2399998</v>
      </c>
      <c r="H20" s="36">
        <f>+H5+H8+H11+H14+H15+H16+H17+H18+H19</f>
        <v>2460163703.1712499</v>
      </c>
      <c r="I20" s="36">
        <f t="shared" si="7"/>
        <v>2775958492.9906664</v>
      </c>
      <c r="J20" s="36">
        <f t="shared" si="7"/>
        <v>463465963.205679</v>
      </c>
      <c r="K20" s="26">
        <f>+K5+K8+K11+K14+K15+K16+K17+K18+K19</f>
        <v>3239424456.1963449</v>
      </c>
      <c r="L20" s="36">
        <f t="shared" si="7"/>
        <v>2503238008.1929321</v>
      </c>
      <c r="M20" s="26">
        <f t="shared" si="7"/>
        <v>1327977372.0945289</v>
      </c>
      <c r="N20" s="12"/>
      <c r="O20" s="12"/>
      <c r="P20" s="12"/>
      <c r="Q20" s="12"/>
      <c r="R20" s="16"/>
      <c r="S20" s="3"/>
    </row>
    <row r="21" spans="1:19" s="13" customFormat="1" ht="29.25" customHeight="1" x14ac:dyDescent="0.2">
      <c r="A21" s="52" t="s">
        <v>21</v>
      </c>
      <c r="B21" s="52"/>
      <c r="C21" s="53">
        <f>+C20-C19</f>
        <v>7421291277</v>
      </c>
      <c r="D21" s="53"/>
      <c r="E21" s="53">
        <f>+E20-E19</f>
        <v>8700866871</v>
      </c>
      <c r="F21" s="54"/>
      <c r="G21" s="55"/>
      <c r="H21" s="53">
        <f>+H20-H19</f>
        <v>2390327704.9012499</v>
      </c>
      <c r="I21" s="53"/>
      <c r="J21" s="53"/>
      <c r="K21" s="53">
        <f>+K20-K19</f>
        <v>3155377625.9454346</v>
      </c>
      <c r="L21" s="53">
        <f>+L20-L19</f>
        <v>2431846447.4164081</v>
      </c>
      <c r="M21" s="53"/>
      <c r="N21" s="22"/>
      <c r="O21" s="22"/>
      <c r="P21" s="12"/>
      <c r="Q21" s="12"/>
    </row>
    <row r="22" spans="1:19" s="13" customFormat="1" ht="29.25" customHeight="1" x14ac:dyDescent="0.2">
      <c r="A22" s="6"/>
      <c r="B22" s="6"/>
      <c r="C22" s="1"/>
      <c r="D22" s="1"/>
      <c r="E22" s="1"/>
      <c r="F22" s="1"/>
      <c r="G22" s="1"/>
      <c r="H22" s="1"/>
      <c r="I22" s="40"/>
      <c r="J22" s="40"/>
      <c r="K22" s="1"/>
      <c r="L22" s="1"/>
      <c r="M22" s="1"/>
      <c r="N22" s="22"/>
      <c r="O22" s="22"/>
      <c r="P22" s="12"/>
      <c r="Q22" s="12"/>
    </row>
    <row r="23" spans="1:19" s="13" customFormat="1" ht="29.25" customHeight="1" x14ac:dyDescent="0.2">
      <c r="A23" s="6"/>
      <c r="B23" s="6"/>
      <c r="C23" s="1"/>
      <c r="D23" s="1"/>
      <c r="E23" s="1"/>
      <c r="F23" s="1"/>
      <c r="G23" s="1"/>
      <c r="H23" s="1"/>
      <c r="I23" s="40"/>
      <c r="J23" s="40"/>
      <c r="K23" s="1"/>
      <c r="L23" s="1"/>
      <c r="M23" s="1"/>
    </row>
    <row r="24" spans="1:19" s="13" customFormat="1" ht="29.25" customHeight="1" x14ac:dyDescent="0.2">
      <c r="A24" s="6"/>
      <c r="B24" s="6"/>
      <c r="C24" s="1"/>
      <c r="D24" s="1"/>
      <c r="E24" s="1"/>
      <c r="F24" s="1"/>
      <c r="G24" s="1"/>
      <c r="H24" s="1"/>
      <c r="I24" s="41"/>
      <c r="J24" s="40"/>
      <c r="K24" s="1"/>
      <c r="L24" s="30"/>
      <c r="M24" s="30"/>
    </row>
    <row r="25" spans="1:19" s="13" customFormat="1" ht="29.25" customHeight="1" x14ac:dyDescent="0.2">
      <c r="A25" s="6"/>
      <c r="B25" s="6"/>
      <c r="C25" s="1"/>
      <c r="D25" s="1"/>
      <c r="E25" s="1"/>
      <c r="F25" s="1"/>
      <c r="G25" s="1"/>
      <c r="H25" s="1"/>
      <c r="I25" s="42"/>
      <c r="J25" s="40"/>
      <c r="K25" s="1"/>
      <c r="L25" s="31"/>
      <c r="M25" s="31"/>
    </row>
    <row r="26" spans="1:19" s="13" customFormat="1" ht="29.25" customHeight="1" x14ac:dyDescent="0.2">
      <c r="A26" s="6"/>
      <c r="B26" s="6"/>
      <c r="C26" s="1"/>
      <c r="D26" s="1"/>
      <c r="E26" s="1"/>
      <c r="F26" s="1"/>
      <c r="G26" s="1"/>
      <c r="H26" s="1"/>
      <c r="I26" s="42"/>
      <c r="J26" s="40"/>
      <c r="K26" s="1"/>
      <c r="L26" s="31"/>
      <c r="M26" s="31"/>
    </row>
    <row r="27" spans="1:19" s="13" customFormat="1" ht="29.25" customHeight="1" x14ac:dyDescent="0.2">
      <c r="A27" s="6"/>
      <c r="B27" s="6"/>
      <c r="C27" s="1"/>
      <c r="D27" s="1"/>
      <c r="E27" s="1"/>
      <c r="F27" s="1"/>
      <c r="G27" s="1"/>
      <c r="H27" s="1"/>
      <c r="I27" s="42"/>
      <c r="J27" s="40"/>
      <c r="K27" s="1"/>
      <c r="L27" s="31"/>
      <c r="M27" s="31"/>
    </row>
    <row r="28" spans="1:19" s="13" customFormat="1" ht="29.25" customHeight="1" x14ac:dyDescent="0.25">
      <c r="A28" s="6"/>
      <c r="B28" s="6"/>
      <c r="C28" s="2"/>
      <c r="D28" s="2"/>
      <c r="E28" s="2"/>
      <c r="F28" s="2"/>
      <c r="G28" s="2"/>
      <c r="H28" s="2"/>
      <c r="I28" s="43"/>
      <c r="J28" s="43"/>
      <c r="K28" s="4"/>
      <c r="L28" s="31"/>
      <c r="M28" s="31"/>
    </row>
    <row r="29" spans="1:19" s="13" customFormat="1" ht="29.25" customHeight="1" x14ac:dyDescent="0.25">
      <c r="A29" s="6"/>
      <c r="B29" s="6"/>
      <c r="C29" s="2"/>
      <c r="D29" s="2"/>
      <c r="E29" s="2"/>
      <c r="F29" s="2"/>
      <c r="G29" s="2"/>
      <c r="H29" s="2"/>
      <c r="I29" s="43"/>
      <c r="J29" s="43"/>
      <c r="K29" s="5"/>
      <c r="L29" s="31"/>
      <c r="M29" s="31"/>
    </row>
    <row r="30" spans="1:19" x14ac:dyDescent="0.25">
      <c r="K30" s="5"/>
    </row>
    <row r="31" spans="1:19" x14ac:dyDescent="0.25">
      <c r="K31" s="5"/>
    </row>
    <row r="32" spans="1:19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3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Мартин Войнов</cp:lastModifiedBy>
  <cp:lastPrinted>2019-08-07T11:48:05Z</cp:lastPrinted>
  <dcterms:created xsi:type="dcterms:W3CDTF">2007-11-29T09:10:22Z</dcterms:created>
  <dcterms:modified xsi:type="dcterms:W3CDTF">2019-08-28T14:10:55Z</dcterms:modified>
</cp:coreProperties>
</file>