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1080" windowWidth="13515" windowHeight="8385" activeTab="0"/>
  </bookViews>
  <sheets>
    <sheet name="SCF_financial info_EUR_ENG" sheetId="5" r:id="rId1"/>
  </sheets>
  <definedNames>
    <definedName name="_xlnm.Print_Area" localSheetId="0">'SCF_financial info_EUR_ENG'!$A$1:$M$20</definedName>
  </definedNames>
  <calcPr calcId="145621"/>
</workbook>
</file>

<file path=xl/sharedStrings.xml><?xml version="1.0" encoding="utf-8"?>
<sst xmlns="http://schemas.openxmlformats.org/spreadsheetml/2006/main" count="45" uniqueCount="29">
  <si>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</si>
  <si>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</si>
  <si>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</si>
  <si>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</si>
  <si>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</si>
  <si>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</si>
  <si>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</si>
  <si>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</si>
  <si>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</si>
  <si>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</si>
  <si>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</si>
  <si>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</si>
  <si>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</si>
  <si>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</si>
  <si>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</si>
  <si>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</si>
  <si>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</si>
  <si>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</si>
  <si>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</si>
  <si>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8. OP Good Governance / ESF</t>
  </si>
  <si>
    <t>9. OP Fund for EU Aid for the most deprived</t>
  </si>
  <si>
    <t>Total</t>
  </si>
  <si>
    <t>Total pre-financing received from the EC up to 30.06.2019</t>
  </si>
  <si>
    <t>Funds received from the EC based on submitted applications for payment up to 30.06.2019</t>
  </si>
  <si>
    <t>Total funds received from the EC up to 30.06.2019</t>
  </si>
  <si>
    <t>Paid up to 30.06.2019</t>
  </si>
  <si>
    <t>Total paid up to 30.06.2019</t>
  </si>
  <si>
    <t>Total public expenditure declared to the EC with Payment claims
 as per 30.06.2019</t>
  </si>
  <si>
    <t>Total public expenditure certified to the EC with Annual Accounts 
as per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</si>
</sst>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10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sz val="10"/>
      <color rgb="FF40008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4" fillId="0" borderId="2" xfId="18" applyNumberFormat="1" applyFont="1" applyFill="1" applyBorder="1" applyAlignment="1">
      <alignment vertical="center" wrapText="1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6" fillId="0" borderId="0" xfId="0" applyNumberFormat="1" applyFont="1"/>
    <xf numFmtId="4" fontId="4" fillId="0" borderId="0" xfId="0" applyNumberFormat="1" applyFont="1" applyFill="1"/>
    <xf numFmtId="168" fontId="3" fillId="0" borderId="0" xfId="16" applyNumberFormat="1" applyFont="1" applyFill="1" applyBorder="1" applyAlignment="1">
      <alignment horizontal="center" vertical="center" wrapText="1"/>
    </xf>
    <xf numFmtId="167" fontId="2" fillId="3" borderId="0" xfId="16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10" fontId="3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0" fontId="2" fillId="0" borderId="2" xfId="0" applyFont="1" applyBorder="1" applyAlignment="1">
      <alignment horizontal="center" vertical="center" wrapText="1"/>
    </xf>
    <xf numFmtId="168" fontId="3" fillId="3" borderId="0" xfId="16" applyNumberFormat="1" applyFont="1" applyFill="1" applyBorder="1" applyAlignment="1">
      <alignment horizontal="center" vertical="center" wrapText="1"/>
    </xf>
    <xf numFmtId="3" fontId="5" fillId="3" borderId="0" xfId="16" applyNumberFormat="1" applyFont="1" applyFill="1" applyBorder="1" applyAlignment="1">
      <alignment vertical="center" wrapText="1"/>
    </xf>
    <xf numFmtId="171" fontId="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170" fontId="3" fillId="3" borderId="0" xfId="0" applyNumberFormat="1" applyFont="1" applyFill="1" applyBorder="1" applyAlignment="1">
      <alignment horizontal="center" vertical="center"/>
    </xf>
    <xf numFmtId="168" fontId="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70" fontId="4" fillId="0" borderId="2" xfId="18" applyNumberFormat="1" applyFont="1" applyFill="1" applyBorder="1" applyAlignment="1">
      <alignment horizontal="right" vertical="center"/>
    </xf>
    <xf numFmtId="170" fontId="4" fillId="0" borderId="2" xfId="0" applyNumberFormat="1" applyFont="1" applyFill="1" applyBorder="1" applyAlignment="1">
      <alignment horizontal="center" vertical="center"/>
    </xf>
    <xf numFmtId="170" fontId="7" fillId="0" borderId="2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2" fillId="4" borderId="0" xfId="0" applyFont="1" applyFill="1"/>
    <xf numFmtId="3" fontId="7" fillId="3" borderId="0" xfId="0" applyNumberFormat="1" applyFont="1" applyFill="1"/>
    <xf numFmtId="4" fontId="9" fillId="3" borderId="0" xfId="0" applyNumberFormat="1" applyFont="1" applyFill="1"/>
    <xf numFmtId="0" fontId="7" fillId="3" borderId="0" xfId="0" applyFont="1" applyFill="1"/>
    <xf numFmtId="0" fontId="7" fillId="3" borderId="0" xfId="0" applyFont="1" applyFill="1" applyAlignment="1">
      <alignment wrapText="1"/>
    </xf>
    <xf numFmtId="170" fontId="2" fillId="0" borderId="2" xfId="0" applyNumberFormat="1" applyFont="1" applyFill="1" applyBorder="1" applyAlignment="1">
      <alignment horizontal="center" vertical="center"/>
    </xf>
    <xf numFmtId="168" fontId="4" fillId="0" borderId="2" xfId="0" applyNumberFormat="1" applyFont="1" applyFill="1" applyBorder="1" applyAlignment="1">
      <alignment horizontal="center" vertical="center"/>
    </xf>
    <xf numFmtId="170" fontId="8" fillId="0" borderId="2" xfId="0" applyNumberFormat="1" applyFont="1" applyFill="1" applyBorder="1" applyAlignment="1">
      <alignment horizontal="center" vertical="center"/>
    </xf>
    <xf numFmtId="168" fontId="4" fillId="0" borderId="3" xfId="0" applyNumberFormat="1" applyFont="1" applyFill="1" applyBorder="1" applyAlignment="1">
      <alignment horizontal="center" vertical="center"/>
    </xf>
    <xf numFmtId="170" fontId="8" fillId="0" borderId="2" xfId="18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0" zoomScaleSheetLayoutView="8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defaultColWidth="9.140625" defaultRowHeight="12.75" outlineLevelRow="1"/>
  <cols>
    <col min="1" max="1" width="34.7109375" style="15" customWidth="1"/>
    <col min="2" max="2" width="7.8515625" style="5" customWidth="1"/>
    <col min="3" max="3" width="18.7109375" style="5" customWidth="1"/>
    <col min="4" max="4" width="17.8515625" style="5" customWidth="1"/>
    <col min="5" max="5" width="17.140625" style="5" customWidth="1"/>
    <col min="6" max="6" width="18.140625" style="5" customWidth="1"/>
    <col min="7" max="7" width="19.421875" style="5" customWidth="1"/>
    <col min="8" max="8" width="16.7109375" style="5" customWidth="1"/>
    <col min="9" max="9" width="17.8515625" style="15" customWidth="1"/>
    <col min="10" max="10" width="16.7109375" style="15" customWidth="1"/>
    <col min="11" max="11" width="17.57421875" style="15" customWidth="1"/>
    <col min="12" max="12" width="19.00390625" style="22" customWidth="1"/>
    <col min="13" max="13" width="17.7109375" style="8" customWidth="1"/>
    <col min="14" max="14" width="19.8515625" style="15" customWidth="1"/>
    <col min="15" max="15" width="28.421875" style="15" customWidth="1"/>
    <col min="16" max="16" width="15.421875" style="15" customWidth="1"/>
    <col min="17" max="17" width="22.28125" style="15" customWidth="1"/>
    <col min="18" max="18" width="17.421875" style="15" customWidth="1"/>
    <col min="19" max="19" width="13.57421875" style="15" customWidth="1"/>
    <col min="20" max="16384" width="9.140625" style="15" customWidth="1"/>
  </cols>
  <sheetData>
    <row r="1" spans="1:13" s="10" customFormat="1" ht="11.25" customHeight="1">
      <c r="A1" s="1"/>
      <c r="B1" s="1"/>
      <c r="C1" s="2"/>
      <c r="D1" s="2"/>
      <c r="E1" s="2"/>
      <c r="F1" s="29"/>
      <c r="G1" s="29"/>
      <c r="H1" s="29"/>
      <c r="I1" s="30"/>
      <c r="J1" s="30"/>
      <c r="K1" s="30"/>
      <c r="L1" s="31"/>
      <c r="M1" s="31"/>
    </row>
    <row r="2" spans="1:13" s="11" customFormat="1" ht="12.75" customHeight="1">
      <c r="A2" s="70" t="s">
        <v>0</v>
      </c>
      <c r="B2" s="71" t="s">
        <v>1</v>
      </c>
      <c r="C2" s="73" t="s">
        <v>2</v>
      </c>
      <c r="D2" s="73" t="s">
        <v>3</v>
      </c>
      <c r="E2" s="73" t="s">
        <v>4</v>
      </c>
      <c r="F2" s="66" t="s">
        <v>22</v>
      </c>
      <c r="G2" s="66" t="s">
        <v>23</v>
      </c>
      <c r="H2" s="66" t="s">
        <v>24</v>
      </c>
      <c r="I2" s="75" t="s">
        <v>25</v>
      </c>
      <c r="J2" s="76"/>
      <c r="K2" s="66" t="s">
        <v>26</v>
      </c>
      <c r="L2" s="64" t="s">
        <v>27</v>
      </c>
      <c r="M2" s="64" t="s">
        <v>28</v>
      </c>
    </row>
    <row r="3" spans="1:13" s="11" customFormat="1" ht="75" customHeight="1">
      <c r="A3" s="70"/>
      <c r="B3" s="72"/>
      <c r="C3" s="74"/>
      <c r="D3" s="74"/>
      <c r="E3" s="74"/>
      <c r="F3" s="77"/>
      <c r="G3" s="77"/>
      <c r="H3" s="77"/>
      <c r="I3" s="48" t="s">
        <v>5</v>
      </c>
      <c r="J3" s="49" t="s">
        <v>6</v>
      </c>
      <c r="K3" s="67"/>
      <c r="L3" s="65"/>
      <c r="M3" s="65"/>
    </row>
    <row r="4" spans="1:13" s="11" customFormat="1" ht="18.75" customHeight="1">
      <c r="A4" s="12">
        <v>1</v>
      </c>
      <c r="B4" s="3">
        <v>2</v>
      </c>
      <c r="C4" s="9">
        <v>3</v>
      </c>
      <c r="D4" s="3">
        <v>4</v>
      </c>
      <c r="E4" s="3">
        <v>5</v>
      </c>
      <c r="F4" s="32">
        <v>6</v>
      </c>
      <c r="G4" s="32">
        <v>7</v>
      </c>
      <c r="H4" s="32">
        <v>8</v>
      </c>
      <c r="I4" s="32">
        <v>9</v>
      </c>
      <c r="J4" s="23">
        <v>10</v>
      </c>
      <c r="K4" s="23">
        <v>11</v>
      </c>
      <c r="L4" s="23">
        <v>12</v>
      </c>
      <c r="M4" s="23">
        <v>13</v>
      </c>
    </row>
    <row r="5" spans="1:17" s="14" customFormat="1" ht="29.25" customHeight="1">
      <c r="A5" s="41" t="s">
        <v>7</v>
      </c>
      <c r="B5" s="37" t="s">
        <v>8</v>
      </c>
      <c r="C5" s="24">
        <f>C6+C7</f>
        <v>1604449168</v>
      </c>
      <c r="D5" s="24">
        <f>D6+D7</f>
        <v>283138092</v>
      </c>
      <c r="E5" s="24">
        <f aca="true" t="shared" si="0" ref="E5:M5">E6+E7</f>
        <v>1887587260</v>
      </c>
      <c r="F5" s="59">
        <f t="shared" si="0"/>
        <v>111966236.22999999</v>
      </c>
      <c r="G5" s="59">
        <f t="shared" si="0"/>
        <v>352220278.35</v>
      </c>
      <c r="H5" s="59">
        <f t="shared" si="0"/>
        <v>464186514.58</v>
      </c>
      <c r="I5" s="59">
        <f t="shared" si="0"/>
        <v>542773912.1974866</v>
      </c>
      <c r="J5" s="59">
        <f t="shared" si="0"/>
        <v>95783631.56426233</v>
      </c>
      <c r="K5" s="59">
        <f>K6+K7</f>
        <v>638557543.761749</v>
      </c>
      <c r="L5" s="52">
        <f t="shared" si="0"/>
        <v>497067116.36689425</v>
      </c>
      <c r="M5" s="24">
        <f t="shared" si="0"/>
        <v>297586363.59070355</v>
      </c>
      <c r="N5" s="13"/>
      <c r="O5" s="13"/>
      <c r="P5" s="13"/>
      <c r="Q5" s="13"/>
    </row>
    <row r="6" spans="1:18" ht="29.25" customHeight="1" outlineLevel="1">
      <c r="A6" s="42" t="s">
        <v>9</v>
      </c>
      <c r="B6" s="43" t="s">
        <v>8</v>
      </c>
      <c r="C6" s="6">
        <v>459761907</v>
      </c>
      <c r="D6" s="6">
        <v>81134456</v>
      </c>
      <c r="E6" s="33">
        <f>+C6+D6</f>
        <v>540896363</v>
      </c>
      <c r="F6" s="51">
        <f>33105127.97+6324688</f>
        <v>39429815.97</v>
      </c>
      <c r="G6" s="51">
        <v>202576094.56</v>
      </c>
      <c r="H6" s="51">
        <f>F6+G6</f>
        <v>242005910.53</v>
      </c>
      <c r="I6" s="51">
        <v>288524643.6215206</v>
      </c>
      <c r="J6" s="60">
        <v>50916113.58026833</v>
      </c>
      <c r="K6" s="51">
        <f>+I6+J6</f>
        <v>339440757.2017889</v>
      </c>
      <c r="L6" s="61">
        <f>264303700.705451+9076919.25/1.9558</f>
        <v>268944727.0118218</v>
      </c>
      <c r="M6" s="33">
        <f>98656531.13+138917563.52/1.9558</f>
        <v>169685043.0023796</v>
      </c>
      <c r="N6" s="13"/>
      <c r="O6" s="13"/>
      <c r="P6" s="13"/>
      <c r="Q6" s="26"/>
      <c r="R6" s="27"/>
    </row>
    <row r="7" spans="1:18" ht="29.25" customHeight="1" outlineLevel="1">
      <c r="A7" s="42" t="s">
        <v>10</v>
      </c>
      <c r="B7" s="43" t="s">
        <v>8</v>
      </c>
      <c r="C7" s="6">
        <v>1144687261</v>
      </c>
      <c r="D7" s="6">
        <v>202003636</v>
      </c>
      <c r="E7" s="33">
        <f>+C7+D7</f>
        <v>1346690897</v>
      </c>
      <c r="F7" s="51">
        <f>66060750.08+6475670.18</f>
        <v>72536420.25999999</v>
      </c>
      <c r="G7" s="51">
        <v>149644183.79</v>
      </c>
      <c r="H7" s="51">
        <f>F7+G7</f>
        <v>222180604.04999998</v>
      </c>
      <c r="I7" s="51">
        <v>254249268.57596606</v>
      </c>
      <c r="J7" s="60">
        <v>44867517.98399401</v>
      </c>
      <c r="K7" s="51">
        <f>+I7+J7</f>
        <v>299116786.55996007</v>
      </c>
      <c r="L7" s="61">
        <f>193586454.944601+67545380.52/1.9558</f>
        <v>228122389.3550724</v>
      </c>
      <c r="M7" s="33">
        <f>66419687.18+120245778.62/1.9558</f>
        <v>127901320.58832397</v>
      </c>
      <c r="N7" s="13"/>
      <c r="O7" s="13"/>
      <c r="P7" s="13"/>
      <c r="Q7" s="26"/>
      <c r="R7" s="27"/>
    </row>
    <row r="8" spans="1:18" s="14" customFormat="1" ht="29.25" customHeight="1">
      <c r="A8" s="41" t="s">
        <v>11</v>
      </c>
      <c r="B8" s="37" t="s">
        <v>8</v>
      </c>
      <c r="C8" s="24">
        <f>C9+C10</f>
        <v>1504824141</v>
      </c>
      <c r="D8" s="24">
        <f aca="true" t="shared" si="1" ref="D8:M8">D9+D10</f>
        <v>265557204</v>
      </c>
      <c r="E8" s="24">
        <f t="shared" si="1"/>
        <v>1770381345</v>
      </c>
      <c r="F8" s="59">
        <f t="shared" si="1"/>
        <v>91164511.43</v>
      </c>
      <c r="G8" s="59">
        <f t="shared" si="1"/>
        <v>189743179.32</v>
      </c>
      <c r="H8" s="59">
        <f t="shared" si="1"/>
        <v>280907690.75</v>
      </c>
      <c r="I8" s="59">
        <f t="shared" si="1"/>
        <v>274758502.30877924</v>
      </c>
      <c r="J8" s="59">
        <f t="shared" si="1"/>
        <v>48486794.52507869</v>
      </c>
      <c r="K8" s="59">
        <f t="shared" si="1"/>
        <v>323245296.83385795</v>
      </c>
      <c r="L8" s="52">
        <f t="shared" si="1"/>
        <v>247708610.2007557</v>
      </c>
      <c r="M8" s="24">
        <f t="shared" si="1"/>
        <v>97725777.54510482</v>
      </c>
      <c r="N8" s="13"/>
      <c r="O8" s="13"/>
      <c r="P8" s="13"/>
      <c r="Q8" s="13"/>
      <c r="R8" s="27"/>
    </row>
    <row r="9" spans="1:19" ht="29.25" customHeight="1" outlineLevel="1">
      <c r="A9" s="42" t="s">
        <v>9</v>
      </c>
      <c r="B9" s="43" t="s">
        <v>8</v>
      </c>
      <c r="C9" s="6">
        <v>371204258</v>
      </c>
      <c r="D9" s="6">
        <v>65506635</v>
      </c>
      <c r="E9" s="33">
        <f aca="true" t="shared" si="2" ref="E9:E10">+C9+D9</f>
        <v>436710893</v>
      </c>
      <c r="F9" s="51">
        <f>21007511.39+773095.73</f>
        <v>21780607.12</v>
      </c>
      <c r="G9" s="51">
        <v>47097839.26</v>
      </c>
      <c r="H9" s="51">
        <f>F9+G9</f>
        <v>68878446.38</v>
      </c>
      <c r="I9" s="51">
        <v>65897619.74005302</v>
      </c>
      <c r="J9" s="60">
        <v>11628991.718832886</v>
      </c>
      <c r="K9" s="51">
        <f>+I9+J9</f>
        <v>77526611.45888591</v>
      </c>
      <c r="L9" s="61">
        <v>61565578.419567436</v>
      </c>
      <c r="M9" s="33">
        <f>11106979.35+7752577.57/1.9558</f>
        <v>15070870.121039983</v>
      </c>
      <c r="N9" s="13"/>
      <c r="O9" s="13"/>
      <c r="P9" s="13"/>
      <c r="Q9" s="26"/>
      <c r="R9" s="27"/>
      <c r="S9" s="16"/>
    </row>
    <row r="10" spans="1:19" ht="29.25" customHeight="1" outlineLevel="1">
      <c r="A10" s="42" t="s">
        <v>10</v>
      </c>
      <c r="B10" s="43" t="s">
        <v>8</v>
      </c>
      <c r="C10" s="6">
        <v>1133619883</v>
      </c>
      <c r="D10" s="6">
        <v>200050569</v>
      </c>
      <c r="E10" s="33">
        <f t="shared" si="2"/>
        <v>1333670452</v>
      </c>
      <c r="F10" s="51">
        <f>63051041.76+6332862.55</f>
        <v>69383904.31</v>
      </c>
      <c r="G10" s="51">
        <v>142645340.06</v>
      </c>
      <c r="H10" s="51">
        <f>F10+G10</f>
        <v>212029244.37</v>
      </c>
      <c r="I10" s="51">
        <v>208860882.56872624</v>
      </c>
      <c r="J10" s="60">
        <v>36857802.806245804</v>
      </c>
      <c r="K10" s="51">
        <f>+I10+J10</f>
        <v>245718685.37497205</v>
      </c>
      <c r="L10" s="61">
        <v>186143031.78118825</v>
      </c>
      <c r="M10" s="33">
        <f>23431712.67+115828724.3/1.9558</f>
        <v>82654907.42406483</v>
      </c>
      <c r="N10" s="13"/>
      <c r="O10" s="13"/>
      <c r="P10" s="13"/>
      <c r="Q10" s="26"/>
      <c r="R10" s="27"/>
      <c r="S10" s="16"/>
    </row>
    <row r="11" spans="1:19" s="14" customFormat="1" ht="29.25" customHeight="1">
      <c r="A11" s="41" t="s">
        <v>12</v>
      </c>
      <c r="B11" s="37" t="s">
        <v>8</v>
      </c>
      <c r="C11" s="24">
        <f>C12+C13</f>
        <v>552540872</v>
      </c>
      <c r="D11" s="24">
        <f aca="true" t="shared" si="3" ref="D11:M11">D12+D13</f>
        <v>97507215</v>
      </c>
      <c r="E11" s="24">
        <f t="shared" si="3"/>
        <v>650048087</v>
      </c>
      <c r="F11" s="59">
        <f t="shared" si="3"/>
        <v>34779459.69</v>
      </c>
      <c r="G11" s="59">
        <f t="shared" si="3"/>
        <v>85086108.09</v>
      </c>
      <c r="H11" s="59">
        <f t="shared" si="3"/>
        <v>119865567.78</v>
      </c>
      <c r="I11" s="59">
        <f t="shared" si="3"/>
        <v>160603018.07128707</v>
      </c>
      <c r="J11" s="59">
        <f t="shared" si="3"/>
        <v>28341709.071403604</v>
      </c>
      <c r="K11" s="59">
        <f t="shared" si="3"/>
        <v>188944727.1426907</v>
      </c>
      <c r="L11" s="52">
        <f t="shared" si="3"/>
        <v>111192837.493608</v>
      </c>
      <c r="M11" s="24">
        <f t="shared" si="3"/>
        <v>25578835.080274057</v>
      </c>
      <c r="N11" s="13"/>
      <c r="O11" s="13"/>
      <c r="P11" s="13"/>
      <c r="Q11" s="13"/>
      <c r="R11" s="27"/>
      <c r="S11" s="16"/>
    </row>
    <row r="12" spans="1:19" s="17" customFormat="1" ht="29.25" customHeight="1">
      <c r="A12" s="42" t="s">
        <v>13</v>
      </c>
      <c r="B12" s="43" t="s">
        <v>8</v>
      </c>
      <c r="C12" s="6">
        <v>199921329</v>
      </c>
      <c r="D12" s="6">
        <v>35280235</v>
      </c>
      <c r="E12" s="33">
        <f aca="true" t="shared" si="4" ref="E12:E20">+C12+D12</f>
        <v>235201564</v>
      </c>
      <c r="F12" s="51">
        <f>13154750.53+1</f>
        <v>13154751.53</v>
      </c>
      <c r="G12" s="51">
        <v>0</v>
      </c>
      <c r="H12" s="51">
        <f aca="true" t="shared" si="5" ref="H12:H19">F12+G12</f>
        <v>13154751.53</v>
      </c>
      <c r="I12" s="51">
        <v>29095215.707194246</v>
      </c>
      <c r="J12" s="62">
        <v>5134449.830681338</v>
      </c>
      <c r="K12" s="51">
        <v>34229665.537875585</v>
      </c>
      <c r="L12" s="63">
        <v>0</v>
      </c>
      <c r="M12" s="50">
        <v>0</v>
      </c>
      <c r="N12" s="13"/>
      <c r="O12" s="13"/>
      <c r="P12" s="13"/>
      <c r="Q12" s="13"/>
      <c r="R12" s="27"/>
      <c r="S12" s="16"/>
    </row>
    <row r="13" spans="1:20" s="14" customFormat="1" ht="29.25" customHeight="1">
      <c r="A13" s="42" t="s">
        <v>14</v>
      </c>
      <c r="B13" s="43" t="s">
        <v>8</v>
      </c>
      <c r="C13" s="6">
        <v>352619543</v>
      </c>
      <c r="D13" s="6">
        <v>62226980</v>
      </c>
      <c r="E13" s="33">
        <f t="shared" si="4"/>
        <v>414846523</v>
      </c>
      <c r="F13" s="51">
        <f>19059752.41+2564955.75</f>
        <v>21624708.16</v>
      </c>
      <c r="G13" s="51">
        <f>81376926.66+3709181.43</f>
        <v>85086108.09</v>
      </c>
      <c r="H13" s="51">
        <f t="shared" si="5"/>
        <v>106710816.25</v>
      </c>
      <c r="I13" s="51">
        <v>131507802.36409283</v>
      </c>
      <c r="J13" s="60">
        <v>23207259.240722265</v>
      </c>
      <c r="K13" s="51">
        <v>154715061.6048151</v>
      </c>
      <c r="L13" s="61">
        <v>111192837.493608</v>
      </c>
      <c r="M13" s="51">
        <f>50027085.65/1.9558</f>
        <v>25578835.080274057</v>
      </c>
      <c r="N13" s="13"/>
      <c r="O13" s="13"/>
      <c r="P13" s="13"/>
      <c r="Q13" s="26"/>
      <c r="R13" s="27"/>
      <c r="S13" s="16"/>
      <c r="T13" s="25"/>
    </row>
    <row r="14" spans="1:19" s="17" customFormat="1" ht="29.25" customHeight="1">
      <c r="A14" s="41" t="s">
        <v>15</v>
      </c>
      <c r="B14" s="37" t="s">
        <v>8</v>
      </c>
      <c r="C14" s="24">
        <v>1311704793</v>
      </c>
      <c r="D14" s="24">
        <v>231477320</v>
      </c>
      <c r="E14" s="24">
        <v>1543182113</v>
      </c>
      <c r="F14" s="59">
        <f>74417502.8+8589859.95</f>
        <v>83007362.75</v>
      </c>
      <c r="G14" s="59">
        <v>256013469.42</v>
      </c>
      <c r="H14" s="59">
        <f t="shared" si="5"/>
        <v>339020832.16999996</v>
      </c>
      <c r="I14" s="59">
        <v>592451498.105007</v>
      </c>
      <c r="J14" s="59">
        <v>104550264.37147184</v>
      </c>
      <c r="K14" s="59">
        <f>I14+J14</f>
        <v>697001762.4764789</v>
      </c>
      <c r="L14" s="52">
        <f>332985445.035279+80701725.94/1.9558</f>
        <v>374248215.22650504</v>
      </c>
      <c r="M14" s="24">
        <f>56363297.09+162381786.29/1.9558</f>
        <v>139389059.58616525</v>
      </c>
      <c r="N14" s="13"/>
      <c r="O14" s="13"/>
      <c r="P14" s="13"/>
      <c r="Q14" s="26"/>
      <c r="R14" s="27"/>
      <c r="S14" s="16"/>
    </row>
    <row r="15" spans="1:19" s="17" customFormat="1" ht="29.25" customHeight="1">
      <c r="A15" s="44" t="s">
        <v>16</v>
      </c>
      <c r="B15" s="37" t="s">
        <v>8</v>
      </c>
      <c r="C15" s="24">
        <v>938665315</v>
      </c>
      <c r="D15" s="24">
        <v>153582762</v>
      </c>
      <c r="E15" s="24">
        <f t="shared" si="4"/>
        <v>1092248077</v>
      </c>
      <c r="F15" s="59">
        <f>78258960.67+11385327.26</f>
        <v>89644287.93</v>
      </c>
      <c r="G15" s="59">
        <f>314608132.08+10924989.67+187091.56</f>
        <v>325720213.31</v>
      </c>
      <c r="H15" s="59">
        <f t="shared" si="5"/>
        <v>415364501.24</v>
      </c>
      <c r="I15" s="59">
        <v>432714795.7901497</v>
      </c>
      <c r="J15" s="59">
        <v>68011852.34720922</v>
      </c>
      <c r="K15" s="59">
        <f aca="true" t="shared" si="6" ref="K15:K19">+I15+J15</f>
        <v>500726648.1373589</v>
      </c>
      <c r="L15" s="52">
        <v>418686441.241435</v>
      </c>
      <c r="M15" s="24">
        <f>130663671.3+(219545983.91+36770765.1)/1.9558</f>
        <v>261718354.29928416</v>
      </c>
      <c r="N15" s="13"/>
      <c r="O15" s="13"/>
      <c r="P15" s="13"/>
      <c r="Q15" s="26"/>
      <c r="R15" s="27"/>
      <c r="S15" s="16"/>
    </row>
    <row r="16" spans="1:19" s="17" customFormat="1" ht="29.25" customHeight="1">
      <c r="A16" s="41" t="s">
        <v>17</v>
      </c>
      <c r="B16" s="43" t="s">
        <v>8</v>
      </c>
      <c r="C16" s="24">
        <v>1123075325</v>
      </c>
      <c r="D16" s="24">
        <v>198189765</v>
      </c>
      <c r="E16" s="24">
        <f t="shared" si="4"/>
        <v>1321265090</v>
      </c>
      <c r="F16" s="59">
        <f>76213076.12625+11882118.65</f>
        <v>88095194.77625</v>
      </c>
      <c r="G16" s="59">
        <v>373183762.94</v>
      </c>
      <c r="H16" s="59">
        <f t="shared" si="5"/>
        <v>461278957.71625</v>
      </c>
      <c r="I16" s="59">
        <v>469052601.48236334</v>
      </c>
      <c r="J16" s="59">
        <v>82773988.49688765</v>
      </c>
      <c r="K16" s="59">
        <f t="shared" si="6"/>
        <v>551826589.979251</v>
      </c>
      <c r="L16" s="52">
        <f>483556583.106657+41722009.99/1.9558</f>
        <v>504889035.29501987</v>
      </c>
      <c r="M16" s="24">
        <f>205479323.49+262668803.8/1.9558</f>
        <v>339781810.3495971</v>
      </c>
      <c r="N16" s="13"/>
      <c r="O16" s="55"/>
      <c r="P16" s="55"/>
      <c r="Q16" s="56"/>
      <c r="R16" s="27"/>
      <c r="S16" s="16"/>
    </row>
    <row r="17" spans="1:19" s="17" customFormat="1" ht="29.25" customHeight="1">
      <c r="A17" s="45" t="s">
        <v>18</v>
      </c>
      <c r="B17" s="43" t="s">
        <v>8</v>
      </c>
      <c r="C17" s="24">
        <v>102000000</v>
      </c>
      <c r="D17" s="24">
        <v>0</v>
      </c>
      <c r="E17" s="24">
        <f t="shared" si="4"/>
        <v>102000000</v>
      </c>
      <c r="F17" s="59">
        <v>6502500</v>
      </c>
      <c r="G17" s="59">
        <v>95497500</v>
      </c>
      <c r="H17" s="59">
        <f t="shared" si="5"/>
        <v>102000000</v>
      </c>
      <c r="I17" s="59">
        <v>102000000</v>
      </c>
      <c r="J17" s="59">
        <v>0</v>
      </c>
      <c r="K17" s="59">
        <f t="shared" si="6"/>
        <v>102000000</v>
      </c>
      <c r="L17" s="52">
        <v>102001564.57</v>
      </c>
      <c r="M17" s="24">
        <f>95335762.33+13036976.03/1.9558</f>
        <v>102001564.5746058</v>
      </c>
      <c r="N17" s="35"/>
      <c r="O17" s="55"/>
      <c r="P17" s="55"/>
      <c r="Q17" s="55"/>
      <c r="R17" s="27"/>
      <c r="S17" s="16"/>
    </row>
    <row r="18" spans="1:19" s="17" customFormat="1" ht="29.25" customHeight="1">
      <c r="A18" s="41" t="s">
        <v>19</v>
      </c>
      <c r="B18" s="37" t="s">
        <v>8</v>
      </c>
      <c r="C18" s="24">
        <f>285531663-1500000</f>
        <v>284031663</v>
      </c>
      <c r="D18" s="24">
        <v>50123236</v>
      </c>
      <c r="E18" s="24">
        <f t="shared" si="4"/>
        <v>334154899</v>
      </c>
      <c r="F18" s="59">
        <f>16182582.485+1494522.74</f>
        <v>17677105.224999998</v>
      </c>
      <c r="G18" s="59">
        <f>43104079.48+3326980.48</f>
        <v>46431059.95999999</v>
      </c>
      <c r="H18" s="59">
        <f t="shared" si="5"/>
        <v>64108165.18499999</v>
      </c>
      <c r="I18" s="59">
        <v>61347745.01505388</v>
      </c>
      <c r="J18" s="59">
        <v>10826072.649715392</v>
      </c>
      <c r="K18" s="59">
        <f t="shared" si="6"/>
        <v>72173817.66476928</v>
      </c>
      <c r="L18" s="52">
        <v>60656408.1705695</v>
      </c>
      <c r="M18" s="24">
        <f>6606576.12+27687042.08/1.9558</f>
        <v>20762953.091060434</v>
      </c>
      <c r="N18" s="35"/>
      <c r="O18" s="55"/>
      <c r="P18" s="55"/>
      <c r="Q18" s="56"/>
      <c r="R18" s="27"/>
      <c r="S18" s="16"/>
    </row>
    <row r="19" spans="1:19" s="17" customFormat="1" ht="29.25" customHeight="1">
      <c r="A19" s="41" t="s">
        <v>20</v>
      </c>
      <c r="B19" s="37" t="s">
        <v>8</v>
      </c>
      <c r="C19" s="24">
        <v>104815264</v>
      </c>
      <c r="D19" s="24">
        <v>18496812</v>
      </c>
      <c r="E19" s="24">
        <f t="shared" si="4"/>
        <v>123312076</v>
      </c>
      <c r="F19" s="59">
        <v>11529679.040000001</v>
      </c>
      <c r="G19" s="59">
        <v>56236705.33</v>
      </c>
      <c r="H19" s="59">
        <f t="shared" si="5"/>
        <v>67766384.37</v>
      </c>
      <c r="I19" s="59">
        <v>70774222.35786964</v>
      </c>
      <c r="J19" s="59">
        <v>12489568.65138876</v>
      </c>
      <c r="K19" s="59">
        <f t="shared" si="6"/>
        <v>83263791.0092584</v>
      </c>
      <c r="L19" s="52">
        <v>68686183.11520912</v>
      </c>
      <c r="M19" s="24">
        <f>28256914.94+29680710.41/1.9558</f>
        <v>43432653.977733925</v>
      </c>
      <c r="N19" s="35"/>
      <c r="O19" s="55"/>
      <c r="P19" s="55"/>
      <c r="Q19" s="56"/>
      <c r="R19" s="27"/>
      <c r="S19" s="16"/>
    </row>
    <row r="20" spans="1:19" s="14" customFormat="1" ht="29.25" customHeight="1">
      <c r="A20" s="68" t="s">
        <v>21</v>
      </c>
      <c r="B20" s="69"/>
      <c r="C20" s="24">
        <f>+C5+C8+C11+C14+C15+C16+C17+C18+C19</f>
        <v>7526106541</v>
      </c>
      <c r="D20" s="24">
        <f>+D5+D8+D11+D14+D15+D16+D17+D18+D19</f>
        <v>1298072406</v>
      </c>
      <c r="E20" s="24">
        <f t="shared" si="4"/>
        <v>8824178947</v>
      </c>
      <c r="F20" s="59">
        <f aca="true" t="shared" si="7" ref="F20:M20">+F5+F8+F11+F14+F15+F16+F17+F18+F19</f>
        <v>534366337.0712501</v>
      </c>
      <c r="G20" s="59">
        <f t="shared" si="7"/>
        <v>1780132276.72</v>
      </c>
      <c r="H20" s="59">
        <f>+H5+H8+H11+H14+H15+H16+H17+H18+H19</f>
        <v>2314498613.7912498</v>
      </c>
      <c r="I20" s="59">
        <f t="shared" si="7"/>
        <v>2706476295.3279963</v>
      </c>
      <c r="J20" s="59">
        <f t="shared" si="7"/>
        <v>451263881.67741746</v>
      </c>
      <c r="K20" s="59">
        <f>+K5+K8+K11+K14+K15+K16+K17+K18+K19</f>
        <v>3157740177.005414</v>
      </c>
      <c r="L20" s="59">
        <f t="shared" si="7"/>
        <v>2385136411.6799965</v>
      </c>
      <c r="M20" s="24">
        <f t="shared" si="7"/>
        <v>1327977372.094529</v>
      </c>
      <c r="N20" s="34">
        <f>K20/E20</f>
        <v>0.35785087722852293</v>
      </c>
      <c r="O20" s="55"/>
      <c r="P20" s="55"/>
      <c r="Q20" s="55"/>
      <c r="R20" s="27"/>
      <c r="S20" s="15"/>
    </row>
    <row r="21" spans="1:17" s="14" customFormat="1" ht="29.25" customHeight="1">
      <c r="A21" s="1"/>
      <c r="B21" s="1"/>
      <c r="C21" s="38"/>
      <c r="D21" s="38"/>
      <c r="E21" s="38"/>
      <c r="F21" s="38"/>
      <c r="G21" s="38">
        <v>1650202737.66</v>
      </c>
      <c r="H21" s="38">
        <v>2128745972.92125</v>
      </c>
      <c r="I21" s="46"/>
      <c r="J21" s="47"/>
      <c r="K21" s="38">
        <v>2894510008.32275</v>
      </c>
      <c r="L21" s="38">
        <v>2140717219.7054014</v>
      </c>
      <c r="M21" s="38"/>
      <c r="N21" s="34"/>
      <c r="O21" s="57"/>
      <c r="P21" s="57"/>
      <c r="Q21" s="57"/>
    </row>
    <row r="22" spans="1:17" s="14" customFormat="1" ht="29.25" customHeight="1">
      <c r="A22" s="1"/>
      <c r="B22" s="1"/>
      <c r="C22" s="4"/>
      <c r="D22" s="4"/>
      <c r="E22" s="4"/>
      <c r="F22" s="4"/>
      <c r="G22" s="28">
        <f>+G20-G21</f>
        <v>129929539.05999994</v>
      </c>
      <c r="H22" s="28">
        <f>+H20-H21</f>
        <v>185752640.86999965</v>
      </c>
      <c r="I22" s="28"/>
      <c r="J22" s="28"/>
      <c r="K22" s="28"/>
      <c r="L22" s="28">
        <f>+L20-L21</f>
        <v>244419191.97459507</v>
      </c>
      <c r="M22" s="28"/>
      <c r="N22" s="34"/>
      <c r="O22" s="58"/>
      <c r="P22" s="55"/>
      <c r="Q22" s="55"/>
    </row>
    <row r="23" spans="1:17" s="14" customFormat="1" ht="29.25" customHeight="1">
      <c r="A23" s="1"/>
      <c r="B23" s="1"/>
      <c r="C23" s="4"/>
      <c r="D23" s="4"/>
      <c r="E23" s="4"/>
      <c r="F23" s="4"/>
      <c r="G23" s="28"/>
      <c r="H23" s="28"/>
      <c r="I23" s="38"/>
      <c r="J23" s="38"/>
      <c r="K23" s="38">
        <f>+K20-K21</f>
        <v>263230168.68266392</v>
      </c>
      <c r="L23" s="38">
        <v>103554710.18</v>
      </c>
      <c r="M23" s="28"/>
      <c r="N23" s="36"/>
      <c r="O23" s="57"/>
      <c r="P23" s="57"/>
      <c r="Q23" s="57"/>
    </row>
    <row r="24" spans="1:17" s="14" customFormat="1" ht="29.25" customHeight="1">
      <c r="A24" s="1"/>
      <c r="B24" s="1"/>
      <c r="C24" s="4"/>
      <c r="D24" s="4"/>
      <c r="E24" s="4"/>
      <c r="F24" s="4"/>
      <c r="G24" s="28">
        <f>+G20-G22</f>
        <v>1650202737.66</v>
      </c>
      <c r="H24" s="28"/>
      <c r="I24" s="39"/>
      <c r="J24" s="38"/>
      <c r="K24" s="38"/>
      <c r="L24" s="40">
        <f>+L22-L23</f>
        <v>140864481.79459506</v>
      </c>
      <c r="M24" s="40"/>
      <c r="N24" s="36"/>
      <c r="O24" s="57"/>
      <c r="P24" s="57"/>
      <c r="Q24" s="57"/>
    </row>
    <row r="25" spans="1:17" s="14" customFormat="1" ht="29.25" customHeight="1">
      <c r="A25" s="1"/>
      <c r="B25" s="1"/>
      <c r="C25" s="4"/>
      <c r="D25" s="4"/>
      <c r="E25" s="4"/>
      <c r="F25" s="4"/>
      <c r="G25" s="28"/>
      <c r="H25" s="4"/>
      <c r="I25" s="18"/>
      <c r="J25" s="4"/>
      <c r="K25" s="4"/>
      <c r="L25" s="21"/>
      <c r="M25" s="7"/>
      <c r="N25" s="36"/>
      <c r="O25" s="57"/>
      <c r="P25" s="57"/>
      <c r="Q25" s="57"/>
    </row>
    <row r="26" spans="1:17" s="14" customFormat="1" ht="29.25" customHeight="1">
      <c r="A26" s="1"/>
      <c r="B26" s="1"/>
      <c r="C26" s="4"/>
      <c r="D26" s="4"/>
      <c r="E26" s="4"/>
      <c r="F26" s="4"/>
      <c r="G26" s="4"/>
      <c r="H26" s="4"/>
      <c r="I26" s="18"/>
      <c r="J26" s="4"/>
      <c r="K26" s="4"/>
      <c r="L26" s="21"/>
      <c r="M26" s="7"/>
      <c r="N26" s="36"/>
      <c r="O26" s="57"/>
      <c r="P26" s="57"/>
      <c r="Q26" s="57"/>
    </row>
    <row r="27" spans="1:17" s="14" customFormat="1" ht="29.25" customHeight="1">
      <c r="A27" s="1"/>
      <c r="B27" s="1"/>
      <c r="C27" s="4"/>
      <c r="D27" s="4"/>
      <c r="E27" s="4"/>
      <c r="F27" s="4"/>
      <c r="G27" s="4"/>
      <c r="H27" s="4"/>
      <c r="I27" s="18"/>
      <c r="J27" s="4"/>
      <c r="K27" s="4"/>
      <c r="L27" s="21"/>
      <c r="M27" s="7"/>
      <c r="N27" s="36"/>
      <c r="O27" s="53"/>
      <c r="P27" s="53"/>
      <c r="Q27" s="54"/>
    </row>
    <row r="28" spans="1:16" s="14" customFormat="1" ht="29.25" customHeight="1">
      <c r="A28" s="1"/>
      <c r="B28" s="1"/>
      <c r="C28" s="5"/>
      <c r="D28" s="5"/>
      <c r="E28" s="5"/>
      <c r="F28" s="5"/>
      <c r="G28" s="5"/>
      <c r="H28" s="5"/>
      <c r="I28" s="15"/>
      <c r="J28" s="15"/>
      <c r="K28" s="19"/>
      <c r="L28" s="21"/>
      <c r="M28" s="7"/>
      <c r="N28" s="36"/>
      <c r="O28" s="36"/>
      <c r="P28" s="36"/>
    </row>
    <row r="29" spans="1:16" s="14" customFormat="1" ht="29.25" customHeight="1">
      <c r="A29" s="1"/>
      <c r="B29" s="1"/>
      <c r="C29" s="5"/>
      <c r="D29" s="5"/>
      <c r="E29" s="5"/>
      <c r="F29" s="5"/>
      <c r="G29" s="5"/>
      <c r="H29" s="5"/>
      <c r="I29" s="15"/>
      <c r="J29" s="15"/>
      <c r="K29" s="20"/>
      <c r="L29" s="21"/>
      <c r="M29" s="7"/>
      <c r="N29" s="36"/>
      <c r="O29" s="36"/>
      <c r="P29" s="36"/>
    </row>
    <row r="30" ht="12.75">
      <c r="K30" s="20"/>
    </row>
    <row r="31" ht="12.75">
      <c r="K31" s="20"/>
    </row>
    <row r="32" ht="12.75">
      <c r="K32" s="20"/>
    </row>
    <row r="33" ht="12.75">
      <c r="K33" s="20"/>
    </row>
    <row r="34" ht="12.75">
      <c r="K34" s="20"/>
    </row>
    <row r="35" ht="12.75">
      <c r="K35" s="20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Мартин Войнов</cp:lastModifiedBy>
  <cp:lastPrinted>2019-05-16T09:33:19Z</cp:lastPrinted>
  <dcterms:created xsi:type="dcterms:W3CDTF">2007-11-29T09:10:22Z</dcterms:created>
  <dcterms:modified xsi:type="dcterms:W3CDTF">2019-07-23T08:16:03Z</dcterms:modified>
  <cp:category/>
  <cp:version/>
  <cp:contentType/>
  <cp:contentStatus/>
</cp:coreProperties>
</file>