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72" yWindow="8220" windowWidth="20088" windowHeight="7008"/>
  </bookViews>
  <sheets>
    <sheet name="SCF_financial info_EUR_BUL" sheetId="5" r:id="rId1"/>
  </sheets>
  <definedNames>
    <definedName name="_xlnm.Print_Area" localSheetId="0">'SCF_financial info_EUR_BUL'!$A$1:$M$20</definedName>
  </definedNames>
  <calcPr calcId="145621"/>
</workbook>
</file>

<file path=xl/calcChain.xml><?xml version="1.0" encoding="utf-8"?>
<calcChain xmlns="http://schemas.openxmlformats.org/spreadsheetml/2006/main">
  <c r="K11" i="5" l="1"/>
  <c r="L15" i="5" l="1"/>
  <c r="L14" i="5"/>
  <c r="L19" i="5" l="1"/>
  <c r="L18" i="5"/>
  <c r="L17" i="5"/>
  <c r="L16" i="5"/>
  <c r="L13" i="5"/>
  <c r="L11" i="5" s="1"/>
  <c r="L10" i="5"/>
  <c r="L9" i="5"/>
  <c r="L8" i="5"/>
  <c r="L7" i="5"/>
  <c r="L5" i="5" s="1"/>
  <c r="L20" i="5" s="1"/>
  <c r="L6" i="5"/>
  <c r="I20" i="5" l="1"/>
  <c r="C18" i="5" l="1"/>
  <c r="H13" i="5" l="1"/>
  <c r="H12" i="5"/>
  <c r="H10" i="5"/>
  <c r="H9" i="5"/>
  <c r="H7" i="5"/>
  <c r="H6" i="5"/>
  <c r="H5" i="5" s="1"/>
  <c r="H15" i="5"/>
  <c r="H16" i="5"/>
  <c r="H17" i="5"/>
  <c r="H18" i="5"/>
  <c r="H19" i="5"/>
  <c r="H14" i="5"/>
  <c r="M20" i="5" l="1"/>
  <c r="D11" i="5" l="1"/>
  <c r="D20" i="5" s="1"/>
  <c r="F11" i="5"/>
  <c r="G11" i="5"/>
  <c r="M11" i="5"/>
  <c r="D8" i="5"/>
  <c r="E8" i="5"/>
  <c r="F8" i="5"/>
  <c r="G8" i="5"/>
  <c r="H8" i="5" s="1"/>
  <c r="M8" i="5"/>
  <c r="E5" i="5"/>
  <c r="F5" i="5"/>
  <c r="G5" i="5"/>
  <c r="M5" i="5"/>
  <c r="H11" i="5" l="1"/>
  <c r="H20" i="5" s="1"/>
  <c r="G20" i="5"/>
  <c r="F20" i="5"/>
  <c r="E19" i="5"/>
  <c r="E18" i="5"/>
  <c r="E17" i="5"/>
  <c r="E16" i="5"/>
  <c r="E15" i="5"/>
  <c r="E13" i="5"/>
  <c r="E12" i="5"/>
  <c r="E11" i="5" s="1"/>
  <c r="C11" i="5"/>
  <c r="E10" i="5"/>
  <c r="E9" i="5"/>
  <c r="C8" i="5"/>
  <c r="E7" i="5"/>
  <c r="E6" i="5"/>
  <c r="D5" i="5"/>
  <c r="C5" i="5"/>
  <c r="C20" i="5" l="1"/>
  <c r="E20" i="5" s="1"/>
  <c r="J20" i="5"/>
  <c r="K20" i="5" l="1"/>
</calcChain>
</file>

<file path=xl/sharedStrings.xml><?xml version="1.0" encoding="utf-8"?>
<sst xmlns="http://schemas.openxmlformats.org/spreadsheetml/2006/main" count="45" uniqueCount="28">
  <si>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</si>
  <si>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</si>
  <si>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</si>
  <si>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</si>
  <si>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</si>
  <si>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</si>
  <si>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</si>
  <si>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</si>
  <si>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</si>
  <si>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</si>
  <si>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</si>
  <si>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</si>
  <si>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</si>
  <si>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</si>
  <si>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</si>
  <si>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</si>
  <si>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</si>
  <si>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6. ОП "Иновации и конкурентоспособност " / ЕФРР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</si>
  <si>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</si>
  <si>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</si>
  <si>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</si>
  <si>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Обща сума на получените средства от ЕК като предварително финансиране към  31.01.2019</t>
  </si>
  <si>
    <t>Получени средства от ЕК на основание изпратени заявления за плащане към 31.01.2019</t>
  </si>
  <si>
    <t>Общо получени средства от ЕК към 31.01.2019</t>
  </si>
  <si>
    <t>Платено към  31.01.2019</t>
  </si>
  <si>
    <t>Общо платено към  31.01.2019</t>
  </si>
  <si>
    <t>Обща сума на публичните разходи, декларирани пред ЕК със Заявления за плащане 
към 31.01.2019</t>
  </si>
  <si>
    <t>Обща сума на публичните разходи, сертифицрани пред ЕК с Годишни счетоводни отчети 
към 31.01.2019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</si>
</sst>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8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2">
    <xf numFmtId="0" fontId="0" fillId="0" borderId="0" xfId="0"/>
    <xf numFmtId="168" fontId="3" fillId="3" borderId="0" xfId="2" applyNumberFormat="1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vertical="center" wrapText="1"/>
    </xf>
    <xf numFmtId="170" fontId="4" fillId="2" borderId="1" xfId="0" applyNumberFormat="1" applyFont="1" applyFill="1" applyBorder="1" applyAlignment="1">
      <alignment horizontal="center" vertical="center"/>
    </xf>
    <xf numFmtId="167" fontId="5" fillId="2" borderId="1" xfId="1" applyNumberFormat="1" applyFont="1" applyFill="1" applyBorder="1" applyAlignment="1">
      <alignment horizontal="right" vertical="center"/>
    </xf>
    <xf numFmtId="170" fontId="4" fillId="2" borderId="1" xfId="1" applyNumberFormat="1" applyFont="1" applyFill="1" applyBorder="1" applyAlignment="1">
      <alignment horizontal="right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165" fontId="3" fillId="2" borderId="0" xfId="1" applyFont="1" applyFill="1" applyBorder="1" applyAlignment="1">
      <alignment horizontal="center" vertical="center" wrapText="1"/>
    </xf>
    <xf numFmtId="3" fontId="3" fillId="2" borderId="0" xfId="2" applyNumberFormat="1" applyFont="1" applyFill="1" applyBorder="1" applyAlignment="1">
      <alignment vertical="center" wrapText="1"/>
    </xf>
    <xf numFmtId="168" fontId="3" fillId="2" borderId="0" xfId="2" applyNumberFormat="1" applyFont="1" applyFill="1" applyBorder="1" applyAlignment="1">
      <alignment horizontal="center" vertical="center" wrapText="1"/>
    </xf>
    <xf numFmtId="171" fontId="3" fillId="3" borderId="0" xfId="0" applyNumberFormat="1" applyFont="1" applyFill="1" applyBorder="1" applyAlignment="1">
      <alignment horizontal="center" vertical="center"/>
    </xf>
    <xf numFmtId="171" fontId="3" fillId="0" borderId="0" xfId="0" applyNumberFormat="1" applyFont="1" applyFill="1" applyBorder="1" applyAlignment="1">
      <alignment horizontal="center" vertical="center"/>
    </xf>
    <xf numFmtId="171" fontId="3" fillId="3" borderId="0" xfId="0" applyNumberFormat="1" applyFont="1" applyFill="1" applyAlignment="1">
      <alignment horizontal="center" vertical="center"/>
    </xf>
    <xf numFmtId="17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Fill="1"/>
    <xf numFmtId="0" fontId="4" fillId="3" borderId="0" xfId="0" applyFont="1" applyFill="1"/>
    <xf numFmtId="172" fontId="5" fillId="2" borderId="1" xfId="1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/>
    </xf>
    <xf numFmtId="168" fontId="3" fillId="2" borderId="3" xfId="0" applyNumberFormat="1" applyFont="1" applyFill="1" applyBorder="1" applyAlignment="1">
      <alignment horizontal="center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 applyBorder="1" applyAlignment="1">
      <alignment vertical="center" wrapText="1"/>
    </xf>
    <xf numFmtId="170" fontId="3" fillId="0" borderId="0" xfId="2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/>
    <xf numFmtId="169" fontId="4" fillId="0" borderId="0" xfId="0" applyNumberFormat="1" applyFont="1" applyFill="1"/>
    <xf numFmtId="0" fontId="3" fillId="0" borderId="2" xfId="0" applyFont="1" applyFill="1" applyBorder="1" applyAlignment="1">
      <alignment horizontal="center" vertical="center" wrapText="1"/>
    </xf>
    <xf numFmtId="170" fontId="3" fillId="2" borderId="1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3" fillId="0" borderId="0" xfId="0" applyFont="1" applyFill="1"/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4" fontId="4" fillId="0" borderId="0" xfId="0" applyNumberFormat="1" applyFont="1" applyFill="1"/>
    <xf numFmtId="3" fontId="3" fillId="4" borderId="0" xfId="0" applyNumberFormat="1" applyFont="1" applyFill="1"/>
    <xf numFmtId="4" fontId="3" fillId="2" borderId="0" xfId="0" applyNumberFormat="1" applyFont="1" applyFill="1"/>
    <xf numFmtId="3" fontId="4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4" fontId="3" fillId="0" borderId="0" xfId="0" applyNumberFormat="1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Fill="1" applyAlignment="1">
      <alignment wrapText="1"/>
    </xf>
    <xf numFmtId="170" fontId="6" fillId="2" borderId="1" xfId="0" applyNumberFormat="1" applyFont="1" applyFill="1" applyBorder="1" applyAlignment="1">
      <alignment horizontal="center" vertical="center"/>
    </xf>
    <xf numFmtId="170" fontId="7" fillId="2" borderId="1" xfId="0" applyNumberFormat="1" applyFont="1" applyFill="1" applyBorder="1" applyAlignment="1">
      <alignment horizontal="center" vertical="center"/>
    </xf>
    <xf numFmtId="168" fontId="7" fillId="2" borderId="3" xfId="0" applyNumberFormat="1" applyFont="1" applyFill="1" applyBorder="1" applyAlignment="1">
      <alignment horizontal="center" vertical="center"/>
    </xf>
    <xf numFmtId="170" fontId="7" fillId="2" borderId="1" xfId="1" applyNumberFormat="1" applyFont="1" applyFill="1" applyBorder="1" applyAlignment="1">
      <alignment horizontal="right" vertical="center"/>
    </xf>
    <xf numFmtId="168" fontId="7" fillId="2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view="pageBreakPreview" zoomScale="75" zoomScaleNormal="90" zoomScaleSheetLayoutView="75" workbookViewId="0">
      <pane xSplit="1" ySplit="3" topLeftCell="B8" activePane="bottomRight" state="frozen"/>
      <selection pane="topRight" activeCell="B1" sqref="B1"/>
      <selection pane="bottomLeft" activeCell="A4" sqref="A4"/>
      <selection pane="bottomRight" activeCell="C5" sqref="C5:M20"/>
    </sheetView>
  </sheetViews>
  <sheetFormatPr defaultColWidth="9.109375" defaultRowHeight="13.8" outlineLevelRow="1" x14ac:dyDescent="0.25"/>
  <cols>
    <col min="1" max="1" width="43" style="23" customWidth="1"/>
    <col min="2" max="2" width="7.88671875" style="21" customWidth="1"/>
    <col min="3" max="3" width="23.33203125" style="21" customWidth="1"/>
    <col min="4" max="4" width="18.109375" style="21" customWidth="1"/>
    <col min="5" max="5" width="17.5546875" style="21" customWidth="1"/>
    <col min="6" max="6" width="17.109375" style="22" customWidth="1"/>
    <col min="7" max="7" width="18.109375" style="22" customWidth="1"/>
    <col min="8" max="8" width="19.44140625" style="21" customWidth="1"/>
    <col min="9" max="9" width="17.44140625" style="23" customWidth="1"/>
    <col min="10" max="10" width="17.109375" style="23" customWidth="1"/>
    <col min="11" max="11" width="18.33203125" style="23" customWidth="1"/>
    <col min="12" max="12" width="20.5546875" style="24" customWidth="1"/>
    <col min="13" max="13" width="23.5546875" style="23" customWidth="1"/>
    <col min="14" max="14" width="28.44140625" style="23" customWidth="1"/>
    <col min="15" max="15" width="30.33203125" style="23" customWidth="1"/>
    <col min="16" max="16" width="19.6640625" style="23" customWidth="1"/>
    <col min="17" max="17" width="16.33203125" style="23" customWidth="1"/>
    <col min="18" max="18" width="14.5546875" style="23" customWidth="1"/>
    <col min="19" max="16384" width="9.109375" style="23"/>
  </cols>
  <sheetData>
    <row r="1" spans="1:20" s="37" customFormat="1" ht="11.25" customHeight="1" x14ac:dyDescent="0.25">
      <c r="A1" s="36"/>
      <c r="B1" s="36"/>
      <c r="C1" s="2"/>
      <c r="D1" s="2"/>
      <c r="E1" s="2"/>
      <c r="F1" s="3"/>
      <c r="G1" s="3"/>
      <c r="H1" s="3"/>
      <c r="I1" s="4"/>
      <c r="J1" s="4"/>
      <c r="K1" s="4"/>
      <c r="L1" s="4"/>
      <c r="M1" s="4"/>
    </row>
    <row r="2" spans="1:20" s="38" customFormat="1" ht="12.75" customHeight="1" x14ac:dyDescent="0.25">
      <c r="A2" s="65" t="s">
        <v>0</v>
      </c>
      <c r="B2" s="65" t="s">
        <v>1</v>
      </c>
      <c r="C2" s="61" t="s">
        <v>18</v>
      </c>
      <c r="D2" s="68" t="s">
        <v>19</v>
      </c>
      <c r="E2" s="61" t="s">
        <v>20</v>
      </c>
      <c r="F2" s="61" t="s">
        <v>21</v>
      </c>
      <c r="G2" s="61" t="s">
        <v>22</v>
      </c>
      <c r="H2" s="61" t="s">
        <v>23</v>
      </c>
      <c r="I2" s="70" t="s">
        <v>24</v>
      </c>
      <c r="J2" s="71"/>
      <c r="K2" s="61" t="s">
        <v>25</v>
      </c>
      <c r="L2" s="61" t="s">
        <v>26</v>
      </c>
      <c r="M2" s="61" t="s">
        <v>27</v>
      </c>
    </row>
    <row r="3" spans="1:20" s="38" customFormat="1" ht="98.25" customHeight="1" x14ac:dyDescent="0.25">
      <c r="A3" s="66"/>
      <c r="B3" s="66"/>
      <c r="C3" s="67"/>
      <c r="D3" s="69"/>
      <c r="E3" s="67"/>
      <c r="F3" s="67"/>
      <c r="G3" s="67"/>
      <c r="H3" s="67"/>
      <c r="I3" s="26" t="s">
        <v>2</v>
      </c>
      <c r="J3" s="26" t="s">
        <v>5</v>
      </c>
      <c r="K3" s="62"/>
      <c r="L3" s="62"/>
      <c r="M3" s="62"/>
    </row>
    <row r="4" spans="1:20" s="38" customFormat="1" ht="18.75" customHeight="1" x14ac:dyDescent="0.25">
      <c r="A4" s="39">
        <v>1</v>
      </c>
      <c r="B4" s="5">
        <v>2</v>
      </c>
      <c r="C4" s="34">
        <v>3</v>
      </c>
      <c r="D4" s="5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7">
        <v>10</v>
      </c>
      <c r="K4" s="7">
        <v>11</v>
      </c>
      <c r="L4" s="7">
        <v>12</v>
      </c>
      <c r="M4" s="7">
        <v>13</v>
      </c>
    </row>
    <row r="5" spans="1:20" s="43" customFormat="1" ht="29.25" customHeight="1" x14ac:dyDescent="0.25">
      <c r="A5" s="40" t="s">
        <v>6</v>
      </c>
      <c r="B5" s="41" t="s">
        <v>3</v>
      </c>
      <c r="C5" s="8">
        <f>C6+C7</f>
        <v>1604449168</v>
      </c>
      <c r="D5" s="8">
        <f>D6+D7</f>
        <v>283138092</v>
      </c>
      <c r="E5" s="8">
        <f t="shared" ref="E5:M5" si="0">E6+E7</f>
        <v>1887587260</v>
      </c>
      <c r="F5" s="8">
        <f t="shared" si="0"/>
        <v>99165878.049999997</v>
      </c>
      <c r="G5" s="8">
        <f t="shared" si="0"/>
        <v>309175894.76999998</v>
      </c>
      <c r="H5" s="8">
        <f>+H6+H7</f>
        <v>408341772.82000005</v>
      </c>
      <c r="I5" s="8">
        <v>463737367.99783742</v>
      </c>
      <c r="J5" s="8">
        <v>81836006.117265418</v>
      </c>
      <c r="K5" s="8">
        <v>545573374.11510277</v>
      </c>
      <c r="L5" s="8">
        <f t="shared" ref="L5" si="1">L6+L7</f>
        <v>402078192.58634323</v>
      </c>
      <c r="M5" s="8">
        <f t="shared" si="0"/>
        <v>165076218.31</v>
      </c>
      <c r="N5" s="42"/>
      <c r="O5" s="42"/>
      <c r="P5" s="42"/>
      <c r="Q5" s="42"/>
    </row>
    <row r="6" spans="1:20" ht="29.25" customHeight="1" outlineLevel="1" x14ac:dyDescent="0.25">
      <c r="A6" s="44" t="s">
        <v>9</v>
      </c>
      <c r="B6" s="45" t="s">
        <v>3</v>
      </c>
      <c r="C6" s="9">
        <v>459761907</v>
      </c>
      <c r="D6" s="9">
        <v>81134456</v>
      </c>
      <c r="E6" s="10">
        <f>+C6+D6</f>
        <v>540896363</v>
      </c>
      <c r="F6" s="10">
        <v>33105127.969999999</v>
      </c>
      <c r="G6" s="10">
        <v>171667977.18000001</v>
      </c>
      <c r="H6" s="10">
        <f>+F6+G6</f>
        <v>204773105.15000001</v>
      </c>
      <c r="I6" s="10">
        <v>251885527.42558333</v>
      </c>
      <c r="J6" s="27">
        <v>44450387.192749999</v>
      </c>
      <c r="K6" s="10">
        <v>296335914.61833334</v>
      </c>
      <c r="L6" s="10">
        <f>157293274.034206+12722429.95+22976567.92+10019626.03+41501481.36/1.9558</f>
        <v>224231593.89493817</v>
      </c>
      <c r="M6" s="10">
        <v>98656531.129999995</v>
      </c>
      <c r="N6" s="46"/>
      <c r="O6" s="42"/>
      <c r="P6" s="42"/>
      <c r="Q6" s="42"/>
      <c r="R6" s="47"/>
    </row>
    <row r="7" spans="1:20" ht="29.25" customHeight="1" outlineLevel="1" x14ac:dyDescent="0.25">
      <c r="A7" s="44" t="s">
        <v>10</v>
      </c>
      <c r="B7" s="45" t="s">
        <v>3</v>
      </c>
      <c r="C7" s="9">
        <v>1144687261</v>
      </c>
      <c r="D7" s="9">
        <v>202003636</v>
      </c>
      <c r="E7" s="10">
        <f>+C7+D7</f>
        <v>1346690897</v>
      </c>
      <c r="F7" s="10">
        <v>66060750.079999998</v>
      </c>
      <c r="G7" s="10">
        <v>137507917.59</v>
      </c>
      <c r="H7" s="10">
        <f>+F7+G7</f>
        <v>203568667.67000002</v>
      </c>
      <c r="I7" s="10">
        <v>211851840.57225406</v>
      </c>
      <c r="J7" s="27">
        <v>37385618.924515419</v>
      </c>
      <c r="K7" s="10">
        <v>249237459.49676949</v>
      </c>
      <c r="L7" s="10">
        <f>128025864.608777+10842476.46+31148355.92+15313721.75/1.9558</f>
        <v>177846598.69140506</v>
      </c>
      <c r="M7" s="10">
        <v>66419687.18</v>
      </c>
      <c r="N7" s="46"/>
      <c r="O7" s="42"/>
      <c r="P7" s="42"/>
      <c r="Q7" s="48"/>
      <c r="R7" s="47"/>
    </row>
    <row r="8" spans="1:20" s="43" customFormat="1" ht="29.25" customHeight="1" x14ac:dyDescent="0.25">
      <c r="A8" s="40" t="s">
        <v>7</v>
      </c>
      <c r="B8" s="41" t="s">
        <v>3</v>
      </c>
      <c r="C8" s="8">
        <f>C9+C10</f>
        <v>1504824141</v>
      </c>
      <c r="D8" s="8">
        <f t="shared" ref="D8:M8" si="2">D9+D10</f>
        <v>265557204</v>
      </c>
      <c r="E8" s="8">
        <f t="shared" si="2"/>
        <v>1770381345</v>
      </c>
      <c r="F8" s="8">
        <f t="shared" si="2"/>
        <v>84058553.150000006</v>
      </c>
      <c r="G8" s="8">
        <f t="shared" si="2"/>
        <v>148531159.45000002</v>
      </c>
      <c r="H8" s="8">
        <f>+F8+G8</f>
        <v>232589712.60000002</v>
      </c>
      <c r="I8" s="8">
        <v>242224244.42874876</v>
      </c>
      <c r="J8" s="8">
        <v>42745454.899190955</v>
      </c>
      <c r="K8" s="8">
        <v>284969699.32793975</v>
      </c>
      <c r="L8" s="8">
        <f t="shared" ref="L8" si="3">L9+L10</f>
        <v>234547636.51735252</v>
      </c>
      <c r="M8" s="8">
        <f t="shared" si="2"/>
        <v>34538692.020000003</v>
      </c>
      <c r="N8" s="46"/>
      <c r="O8" s="42"/>
      <c r="P8" s="42"/>
      <c r="Q8" s="42"/>
      <c r="R8" s="47"/>
    </row>
    <row r="9" spans="1:20" ht="29.25" customHeight="1" outlineLevel="1" x14ac:dyDescent="0.25">
      <c r="A9" s="44" t="s">
        <v>9</v>
      </c>
      <c r="B9" s="45" t="s">
        <v>3</v>
      </c>
      <c r="C9" s="9">
        <v>371204258</v>
      </c>
      <c r="D9" s="9">
        <v>65506635</v>
      </c>
      <c r="E9" s="10">
        <f t="shared" ref="E9:E10" si="4">+C9+D9</f>
        <v>436710893</v>
      </c>
      <c r="F9" s="10">
        <v>21007511.390000001</v>
      </c>
      <c r="G9" s="25">
        <v>13527662.000000002</v>
      </c>
      <c r="H9" s="10">
        <f t="shared" ref="H9:H13" si="5">+F9+G9</f>
        <v>34535173.390000001</v>
      </c>
      <c r="I9" s="10">
        <v>56913265.295648336</v>
      </c>
      <c r="J9" s="27">
        <v>10043517.405114412</v>
      </c>
      <c r="K9" s="10">
        <v>66956782.700762749</v>
      </c>
      <c r="L9" s="10">
        <f>14044324.41+1026545.43+1340705.31/1.9558+1122074.21+81111350.4/1.9558</f>
        <v>58350657.369357809</v>
      </c>
      <c r="M9" s="10">
        <v>11106979.35</v>
      </c>
      <c r="N9" s="49"/>
      <c r="O9" s="42"/>
      <c r="P9" s="42"/>
      <c r="Q9" s="42"/>
      <c r="R9" s="47"/>
      <c r="S9" s="50"/>
    </row>
    <row r="10" spans="1:20" ht="29.25" customHeight="1" outlineLevel="1" x14ac:dyDescent="0.25">
      <c r="A10" s="44" t="s">
        <v>10</v>
      </c>
      <c r="B10" s="45" t="s">
        <v>3</v>
      </c>
      <c r="C10" s="9">
        <v>1133619883</v>
      </c>
      <c r="D10" s="9">
        <v>200050569</v>
      </c>
      <c r="E10" s="10">
        <f t="shared" si="4"/>
        <v>1333670452</v>
      </c>
      <c r="F10" s="10">
        <v>63051041.759999998</v>
      </c>
      <c r="G10" s="25">
        <v>135003497.45000002</v>
      </c>
      <c r="H10" s="10">
        <f t="shared" si="5"/>
        <v>198054539.21000001</v>
      </c>
      <c r="I10" s="10">
        <v>185310979.13310042</v>
      </c>
      <c r="J10" s="27">
        <v>32701937.494076543</v>
      </c>
      <c r="K10" s="10">
        <v>218012916.62717697</v>
      </c>
      <c r="L10" s="10">
        <f>68597981.09+14100210.45+25557857.05/1.9558+9756587.02+138225138.86/1.9558</f>
        <v>176196979.1479947</v>
      </c>
      <c r="M10" s="10">
        <v>23431712.670000002</v>
      </c>
      <c r="N10" s="46"/>
      <c r="O10" s="42"/>
      <c r="P10" s="42"/>
      <c r="Q10" s="42"/>
      <c r="R10" s="47"/>
      <c r="S10" s="50"/>
    </row>
    <row r="11" spans="1:20" s="43" customFormat="1" ht="29.25" customHeight="1" x14ac:dyDescent="0.25">
      <c r="A11" s="40" t="s">
        <v>13</v>
      </c>
      <c r="B11" s="41" t="s">
        <v>3</v>
      </c>
      <c r="C11" s="8">
        <f>C12+C13</f>
        <v>552540872</v>
      </c>
      <c r="D11" s="8">
        <f t="shared" ref="D11:M11" si="6">D12+D13</f>
        <v>97507215</v>
      </c>
      <c r="E11" s="8">
        <f t="shared" si="6"/>
        <v>650048087</v>
      </c>
      <c r="F11" s="8">
        <f t="shared" si="6"/>
        <v>32214502.939999998</v>
      </c>
      <c r="G11" s="8">
        <f t="shared" si="6"/>
        <v>78539138.050000012</v>
      </c>
      <c r="H11" s="8">
        <f>+F11+G11</f>
        <v>110753640.99000001</v>
      </c>
      <c r="I11" s="56">
        <v>207836152.16291359</v>
      </c>
      <c r="J11" s="56">
        <v>36676968.028749458</v>
      </c>
      <c r="K11" s="56">
        <f>K12+K13</f>
        <v>161303127.57983077</v>
      </c>
      <c r="L11" s="8">
        <f t="shared" ref="L11" si="7">L12+L13</f>
        <v>102665540.25965129</v>
      </c>
      <c r="M11" s="8">
        <f t="shared" si="6"/>
        <v>0</v>
      </c>
      <c r="N11" s="46"/>
      <c r="O11" s="42"/>
      <c r="P11" s="42"/>
      <c r="Q11" s="42"/>
      <c r="R11" s="47"/>
      <c r="S11" s="50"/>
    </row>
    <row r="12" spans="1:20" s="51" customFormat="1" ht="29.25" customHeight="1" x14ac:dyDescent="0.25">
      <c r="A12" s="44" t="s">
        <v>9</v>
      </c>
      <c r="B12" s="45" t="s">
        <v>3</v>
      </c>
      <c r="C12" s="9">
        <v>199921329</v>
      </c>
      <c r="D12" s="9">
        <v>35280235</v>
      </c>
      <c r="E12" s="10">
        <f t="shared" ref="E12:E20" si="8">+C12+D12</f>
        <v>235201564</v>
      </c>
      <c r="F12" s="10">
        <v>13154750.529999999</v>
      </c>
      <c r="G12" s="11">
        <v>0</v>
      </c>
      <c r="H12" s="10">
        <f t="shared" si="5"/>
        <v>13154750.529999999</v>
      </c>
      <c r="I12" s="57">
        <v>52687312.964113303</v>
      </c>
      <c r="J12" s="58">
        <v>9297761.1113141123</v>
      </c>
      <c r="K12" s="59">
        <v>33415567.16020472</v>
      </c>
      <c r="L12" s="12">
        <v>0</v>
      </c>
      <c r="M12" s="12">
        <v>0</v>
      </c>
      <c r="N12" s="46"/>
      <c r="O12" s="42"/>
      <c r="P12" s="42"/>
      <c r="Q12" s="42"/>
      <c r="R12" s="47"/>
      <c r="S12" s="50"/>
    </row>
    <row r="13" spans="1:20" s="43" customFormat="1" ht="29.25" customHeight="1" x14ac:dyDescent="0.25">
      <c r="A13" s="44" t="s">
        <v>11</v>
      </c>
      <c r="B13" s="45" t="s">
        <v>3</v>
      </c>
      <c r="C13" s="9">
        <v>352619543</v>
      </c>
      <c r="D13" s="9">
        <v>62226980</v>
      </c>
      <c r="E13" s="10">
        <f t="shared" si="8"/>
        <v>414846523</v>
      </c>
      <c r="F13" s="10">
        <v>19059752.41</v>
      </c>
      <c r="G13" s="25">
        <v>78539138.050000012</v>
      </c>
      <c r="H13" s="10">
        <f t="shared" si="5"/>
        <v>97598890.460000008</v>
      </c>
      <c r="I13" s="57">
        <v>155148839.1988003</v>
      </c>
      <c r="J13" s="60">
        <v>27379206.917435344</v>
      </c>
      <c r="K13" s="57">
        <v>127887560.41962604</v>
      </c>
      <c r="L13" s="10">
        <f>25609668.67+48249088.8+56340305.78/1.9558</f>
        <v>102665540.25965129</v>
      </c>
      <c r="M13" s="10">
        <v>0</v>
      </c>
      <c r="N13" s="46"/>
      <c r="O13" s="42"/>
      <c r="P13" s="42"/>
      <c r="Q13" s="42"/>
      <c r="R13" s="47"/>
      <c r="S13" s="50"/>
      <c r="T13" s="52"/>
    </row>
    <row r="14" spans="1:20" s="51" customFormat="1" ht="29.25" customHeight="1" x14ac:dyDescent="0.25">
      <c r="A14" s="40" t="s">
        <v>12</v>
      </c>
      <c r="B14" s="41" t="s">
        <v>3</v>
      </c>
      <c r="C14" s="8">
        <v>1311704793</v>
      </c>
      <c r="D14" s="8">
        <v>231477320</v>
      </c>
      <c r="E14" s="8">
        <v>1543182113</v>
      </c>
      <c r="F14" s="8">
        <v>74417502.799999997</v>
      </c>
      <c r="G14" s="8">
        <v>202072943.00999999</v>
      </c>
      <c r="H14" s="8">
        <f>+F14+G14</f>
        <v>276490445.81</v>
      </c>
      <c r="I14" s="8">
        <v>517765027.37979066</v>
      </c>
      <c r="J14" s="28">
        <v>91370298.94937481</v>
      </c>
      <c r="K14" s="8">
        <v>609135326.32916546</v>
      </c>
      <c r="L14" s="8">
        <f>120898605.917609+18501673.28+11666823.52+31982305.55+89589913.78/1.9558+65772509.63/1.9558</f>
        <v>262486172.46128935</v>
      </c>
      <c r="M14" s="8">
        <v>56363297.090000004</v>
      </c>
      <c r="N14" s="46"/>
      <c r="O14" s="42"/>
      <c r="P14" s="42"/>
      <c r="Q14" s="42"/>
      <c r="R14" s="47"/>
      <c r="S14" s="50"/>
    </row>
    <row r="15" spans="1:20" s="51" customFormat="1" ht="29.25" customHeight="1" x14ac:dyDescent="0.25">
      <c r="A15" s="53" t="s">
        <v>8</v>
      </c>
      <c r="B15" s="41" t="s">
        <v>3</v>
      </c>
      <c r="C15" s="8">
        <v>938665315</v>
      </c>
      <c r="D15" s="8">
        <v>153582762</v>
      </c>
      <c r="E15" s="8">
        <f t="shared" si="8"/>
        <v>1092248077</v>
      </c>
      <c r="F15" s="8">
        <v>78258960.670000002</v>
      </c>
      <c r="G15" s="8">
        <v>259040963.41999999</v>
      </c>
      <c r="H15" s="8">
        <f t="shared" ref="H15:H19" si="9">+F15+G15</f>
        <v>337299924.08999997</v>
      </c>
      <c r="I15" s="29">
        <v>382358131.26249611</v>
      </c>
      <c r="J15" s="29">
        <v>59787957.406696983</v>
      </c>
      <c r="K15" s="29">
        <v>440332969.47946101</v>
      </c>
      <c r="L15" s="8">
        <f>238535151.46278+23270140.52+18999586.67+5333755.13+32670605.23+13737946.36+75995543.47/1.9558</f>
        <v>371403685.7664808</v>
      </c>
      <c r="M15" s="8">
        <v>130663671.29999998</v>
      </c>
      <c r="N15" s="46"/>
      <c r="O15" s="42"/>
      <c r="P15" s="42"/>
      <c r="Q15" s="42"/>
      <c r="R15" s="47"/>
      <c r="S15" s="50"/>
    </row>
    <row r="16" spans="1:20" s="51" customFormat="1" ht="29.25" customHeight="1" x14ac:dyDescent="0.25">
      <c r="A16" s="40" t="s">
        <v>17</v>
      </c>
      <c r="B16" s="41" t="s">
        <v>3</v>
      </c>
      <c r="C16" s="8">
        <v>1123075325</v>
      </c>
      <c r="D16" s="8">
        <v>198189765</v>
      </c>
      <c r="E16" s="8">
        <f t="shared" si="8"/>
        <v>1321265090</v>
      </c>
      <c r="F16" s="8">
        <v>76213076.126249999</v>
      </c>
      <c r="G16" s="8">
        <v>306247769.29000002</v>
      </c>
      <c r="H16" s="8">
        <f t="shared" si="9"/>
        <v>382460845.41624999</v>
      </c>
      <c r="I16" s="8">
        <v>409074613.46551102</v>
      </c>
      <c r="J16" s="28">
        <v>72189637.670384288</v>
      </c>
      <c r="K16" s="35">
        <v>481264251.13589531</v>
      </c>
      <c r="L16" s="8">
        <f>302655609.410867+28273779.6+11426268.01+110066050.79/1.9558</f>
        <v>398632398.40035367</v>
      </c>
      <c r="M16" s="8">
        <v>205479323.49000001</v>
      </c>
      <c r="N16" s="46"/>
      <c r="O16" s="42"/>
      <c r="P16" s="42"/>
      <c r="Q16" s="42"/>
      <c r="R16" s="47"/>
      <c r="S16" s="50"/>
    </row>
    <row r="17" spans="1:19" s="51" customFormat="1" ht="29.25" customHeight="1" x14ac:dyDescent="0.25">
      <c r="A17" s="54" t="s">
        <v>14</v>
      </c>
      <c r="B17" s="41" t="s">
        <v>3</v>
      </c>
      <c r="C17" s="8">
        <v>102000000</v>
      </c>
      <c r="D17" s="8">
        <v>0</v>
      </c>
      <c r="E17" s="8">
        <f t="shared" si="8"/>
        <v>102000000</v>
      </c>
      <c r="F17" s="8">
        <v>6502500</v>
      </c>
      <c r="G17" s="8">
        <v>95497500</v>
      </c>
      <c r="H17" s="8">
        <f t="shared" si="9"/>
        <v>102000000</v>
      </c>
      <c r="I17" s="8">
        <v>86700000</v>
      </c>
      <c r="J17" s="8">
        <v>15300000</v>
      </c>
      <c r="K17" s="8">
        <v>102000000</v>
      </c>
      <c r="L17" s="8">
        <f>95335762.33+6665802.24</f>
        <v>102001564.56999999</v>
      </c>
      <c r="M17" s="8">
        <v>95335762.329999998</v>
      </c>
      <c r="N17" s="46"/>
      <c r="O17" s="42"/>
      <c r="P17" s="42"/>
      <c r="Q17" s="42"/>
      <c r="R17" s="47"/>
      <c r="S17" s="50"/>
    </row>
    <row r="18" spans="1:19" s="51" customFormat="1" ht="29.25" customHeight="1" x14ac:dyDescent="0.25">
      <c r="A18" s="40" t="s">
        <v>15</v>
      </c>
      <c r="B18" s="41" t="s">
        <v>3</v>
      </c>
      <c r="C18" s="8">
        <f>285531663-1500000</f>
        <v>284031663</v>
      </c>
      <c r="D18" s="8">
        <v>50123236</v>
      </c>
      <c r="E18" s="8">
        <f t="shared" si="8"/>
        <v>334154899</v>
      </c>
      <c r="F18" s="8">
        <v>16182582.485000001</v>
      </c>
      <c r="G18" s="8">
        <v>40716659.43</v>
      </c>
      <c r="H18" s="8">
        <f t="shared" si="9"/>
        <v>56899241.914999999</v>
      </c>
      <c r="I18" s="8">
        <v>53801572.895544529</v>
      </c>
      <c r="J18" s="28">
        <v>9494395.2168607973</v>
      </c>
      <c r="K18" s="35">
        <v>63295968.112405322</v>
      </c>
      <c r="L18" s="8">
        <f>16270154.7+4500295.79+10578258.31/1.9558+4225158.04+44572353.08/1.9558</f>
        <v>53194100.906521112</v>
      </c>
      <c r="M18" s="8">
        <v>6606576.1200000001</v>
      </c>
      <c r="N18" s="46"/>
      <c r="O18" s="42"/>
      <c r="P18" s="42"/>
      <c r="Q18" s="42"/>
      <c r="R18" s="47"/>
      <c r="S18" s="50"/>
    </row>
    <row r="19" spans="1:19" s="51" customFormat="1" ht="29.25" customHeight="1" x14ac:dyDescent="0.25">
      <c r="A19" s="40" t="s">
        <v>16</v>
      </c>
      <c r="B19" s="41" t="s">
        <v>3</v>
      </c>
      <c r="C19" s="8">
        <v>104815264</v>
      </c>
      <c r="D19" s="8">
        <v>18496812</v>
      </c>
      <c r="E19" s="8">
        <f t="shared" si="8"/>
        <v>123312076</v>
      </c>
      <c r="F19" s="8">
        <v>11529679.040000001</v>
      </c>
      <c r="G19" s="8">
        <v>44052310.68</v>
      </c>
      <c r="H19" s="8">
        <f t="shared" si="9"/>
        <v>55581989.719999999</v>
      </c>
      <c r="I19" s="8">
        <v>66230166.469576709</v>
      </c>
      <c r="J19" s="28">
        <v>11687676.435807655</v>
      </c>
      <c r="K19" s="35">
        <v>77917842.905384362</v>
      </c>
      <c r="L19" s="8">
        <f>41994853.86+1440625.95+2343431.15+3257686.89+5408465.12</f>
        <v>54445062.969999999</v>
      </c>
      <c r="M19" s="8">
        <v>28256914.940000001</v>
      </c>
      <c r="N19" s="46"/>
      <c r="O19" s="42"/>
      <c r="P19" s="42"/>
      <c r="Q19" s="42"/>
      <c r="R19" s="47"/>
      <c r="S19" s="50"/>
    </row>
    <row r="20" spans="1:19" s="43" customFormat="1" ht="36" customHeight="1" x14ac:dyDescent="0.25">
      <c r="A20" s="63" t="s">
        <v>4</v>
      </c>
      <c r="B20" s="64"/>
      <c r="C20" s="8">
        <f>+C5+C8+C11+C14+C15+C16+C17+C18+C19</f>
        <v>7526106541</v>
      </c>
      <c r="D20" s="8">
        <f>+D5+D8+D11+D14+D15+D16+D17+D18+D19</f>
        <v>1298072406</v>
      </c>
      <c r="E20" s="8">
        <f t="shared" si="8"/>
        <v>8824178947</v>
      </c>
      <c r="F20" s="8">
        <f>+F5+F8+F11+F14+F15+F16+F17+F18+F19</f>
        <v>478543235.26125008</v>
      </c>
      <c r="G20" s="8">
        <f>+G5+G8+G11+G14+G15+G16+G17+G18+G19</f>
        <v>1483874338.1000001</v>
      </c>
      <c r="H20" s="8">
        <f>+H5+H8+H11+H14+H15+H16+H17+H18+H19</f>
        <v>1962417573.3612499</v>
      </c>
      <c r="I20" s="8">
        <f>+I5+I8+I11+I14+I15+I16+I17+I18+I19</f>
        <v>2429727276.0624185</v>
      </c>
      <c r="J20" s="8">
        <f t="shared" ref="J20:K20" si="10">+J5+J8+J11+J14+J15+J16+J17+J18+J19</f>
        <v>421088394.72433031</v>
      </c>
      <c r="K20" s="8">
        <f t="shared" si="10"/>
        <v>2765792558.9851851</v>
      </c>
      <c r="L20" s="8">
        <f>+L5+L8+L11+L14+L15+L16+L17+L18+L19</f>
        <v>1981454354.4379921</v>
      </c>
      <c r="M20" s="8">
        <f>+M5+M8+M11+M14+M15+M16+M17+M18+M19</f>
        <v>722320455.60000014</v>
      </c>
      <c r="N20" s="42"/>
      <c r="O20" s="42"/>
      <c r="P20" s="42"/>
      <c r="Q20" s="42"/>
      <c r="R20" s="47"/>
      <c r="S20" s="23"/>
    </row>
    <row r="21" spans="1:19" s="43" customFormat="1" ht="29.25" customHeight="1" x14ac:dyDescent="0.25">
      <c r="A21" s="36"/>
      <c r="B21" s="36"/>
      <c r="C21" s="13"/>
      <c r="D21" s="13"/>
      <c r="E21" s="13"/>
      <c r="F21" s="14"/>
      <c r="G21" s="15"/>
      <c r="H21" s="13"/>
      <c r="I21" s="13"/>
      <c r="J21" s="13"/>
      <c r="K21" s="13"/>
      <c r="L21" s="13"/>
      <c r="M21" s="13"/>
      <c r="N21" s="55"/>
      <c r="O21" s="55"/>
      <c r="P21" s="42"/>
      <c r="Q21" s="42"/>
    </row>
    <row r="22" spans="1:19" s="43" customFormat="1" ht="29.25" customHeight="1" x14ac:dyDescent="0.25">
      <c r="A22" s="36"/>
      <c r="B22" s="36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55"/>
      <c r="O22" s="55"/>
      <c r="P22" s="42"/>
      <c r="Q22" s="42"/>
    </row>
    <row r="23" spans="1:19" s="43" customFormat="1" ht="29.25" customHeight="1" x14ac:dyDescent="0.25">
      <c r="A23" s="36"/>
      <c r="B23" s="36"/>
      <c r="C23" s="13"/>
      <c r="D23" s="13"/>
      <c r="E23" s="13"/>
      <c r="F23" s="16"/>
      <c r="G23" s="16"/>
      <c r="H23" s="13"/>
      <c r="I23" s="13"/>
      <c r="J23" s="13"/>
      <c r="K23" s="13"/>
      <c r="L23" s="1"/>
      <c r="M23" s="13"/>
    </row>
    <row r="24" spans="1:19" s="43" customFormat="1" ht="29.25" customHeight="1" x14ac:dyDescent="0.25">
      <c r="A24" s="36"/>
      <c r="B24" s="36"/>
      <c r="C24" s="13"/>
      <c r="D24" s="13"/>
      <c r="E24" s="13"/>
      <c r="F24" s="16"/>
      <c r="G24" s="16"/>
      <c r="H24" s="13"/>
      <c r="I24" s="30"/>
      <c r="J24" s="13"/>
      <c r="K24" s="13"/>
      <c r="L24" s="17"/>
      <c r="M24" s="18"/>
    </row>
    <row r="25" spans="1:19" s="43" customFormat="1" ht="29.25" customHeight="1" x14ac:dyDescent="0.25">
      <c r="A25" s="36"/>
      <c r="B25" s="36"/>
      <c r="C25" s="13"/>
      <c r="D25" s="13"/>
      <c r="E25" s="13"/>
      <c r="F25" s="16"/>
      <c r="G25" s="16"/>
      <c r="H25" s="13"/>
      <c r="I25" s="31"/>
      <c r="J25" s="13"/>
      <c r="K25" s="13"/>
      <c r="L25" s="19"/>
      <c r="M25" s="20"/>
    </row>
    <row r="26" spans="1:19" s="43" customFormat="1" ht="29.25" customHeight="1" x14ac:dyDescent="0.25">
      <c r="A26" s="36"/>
      <c r="B26" s="36"/>
      <c r="C26" s="13"/>
      <c r="D26" s="13"/>
      <c r="E26" s="13"/>
      <c r="F26" s="16"/>
      <c r="G26" s="16"/>
      <c r="H26" s="13"/>
      <c r="I26" s="31"/>
      <c r="J26" s="13"/>
      <c r="K26" s="13"/>
      <c r="L26" s="19"/>
      <c r="M26" s="20"/>
    </row>
    <row r="27" spans="1:19" s="43" customFormat="1" ht="29.25" customHeight="1" x14ac:dyDescent="0.25">
      <c r="A27" s="36"/>
      <c r="B27" s="36"/>
      <c r="C27" s="13"/>
      <c r="D27" s="13"/>
      <c r="E27" s="13"/>
      <c r="F27" s="16"/>
      <c r="G27" s="16"/>
      <c r="H27" s="13"/>
      <c r="I27" s="31"/>
      <c r="J27" s="13"/>
      <c r="K27" s="13"/>
      <c r="L27" s="19"/>
      <c r="M27" s="20"/>
    </row>
    <row r="28" spans="1:19" s="43" customFormat="1" ht="29.25" customHeight="1" x14ac:dyDescent="0.25">
      <c r="A28" s="36"/>
      <c r="B28" s="36"/>
      <c r="C28" s="21"/>
      <c r="D28" s="21"/>
      <c r="E28" s="21"/>
      <c r="F28" s="22"/>
      <c r="G28" s="22"/>
      <c r="H28" s="21"/>
      <c r="I28" s="23"/>
      <c r="J28" s="23"/>
      <c r="K28" s="32"/>
      <c r="L28" s="19"/>
      <c r="M28" s="20"/>
    </row>
    <row r="29" spans="1:19" s="43" customFormat="1" ht="29.25" customHeight="1" x14ac:dyDescent="0.25">
      <c r="A29" s="36"/>
      <c r="B29" s="36"/>
      <c r="C29" s="21"/>
      <c r="D29" s="21"/>
      <c r="E29" s="21"/>
      <c r="F29" s="22"/>
      <c r="G29" s="22"/>
      <c r="H29" s="21"/>
      <c r="I29" s="23"/>
      <c r="J29" s="23"/>
      <c r="K29" s="33"/>
      <c r="L29" s="19"/>
      <c r="M29" s="20"/>
    </row>
    <row r="30" spans="1:19" x14ac:dyDescent="0.25">
      <c r="K30" s="33"/>
    </row>
    <row r="31" spans="1:19" x14ac:dyDescent="0.25">
      <c r="K31" s="33"/>
    </row>
    <row r="32" spans="1:19" x14ac:dyDescent="0.25">
      <c r="K32" s="33"/>
    </row>
    <row r="33" spans="11:11" x14ac:dyDescent="0.25">
      <c r="K33" s="33"/>
    </row>
    <row r="34" spans="11:11" x14ac:dyDescent="0.25">
      <c r="K34" s="33"/>
    </row>
    <row r="35" spans="11:11" x14ac:dyDescent="0.25">
      <c r="K35" s="33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3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Марина Боева</cp:lastModifiedBy>
  <cp:lastPrinted>2018-11-26T12:51:56Z</cp:lastPrinted>
  <dcterms:created xsi:type="dcterms:W3CDTF">2007-11-29T09:10:22Z</dcterms:created>
  <dcterms:modified xsi:type="dcterms:W3CDTF">2019-02-18T14:21:16Z</dcterms:modified>
</cp:coreProperties>
</file>