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8195" windowHeight="10890" activeTab="0"/>
  </bookViews>
  <sheets>
    <sheet name="Guidelines" sheetId="1" r:id="rId1"/>
    <sheet name="Cash-Flow-2018-Leva" sheetId="2" r:id="rId2"/>
    <sheet name="Cash-Flow-2018" sheetId="3" r:id="rId3"/>
  </sheets>
  <definedNames>
    <definedName name="Date" localSheetId="2">#REF!</definedName>
    <definedName name="Date">#REF!</definedName>
    <definedName name="_xlnm.Print_Area" localSheetId="2">'Cash-Flow-2018'!$B$1:$P$143</definedName>
    <definedName name="_xlnm.Print_Area" localSheetId="1">'Cash-Flow-2018-Leva'!$B$1:$P$143</definedName>
    <definedName name="_xlnm.Print_Area" localSheetId="0">'Guidelines'!$B$2:$N$102</definedName>
    <definedName name="_xlnm.Print_Titles" localSheetId="2">'Cash-Flow-2018'!$10:$12</definedName>
    <definedName name="_xlnm.Print_Titles" localSheetId="1">'Cash-Flow-2018-Leva'!$10:$12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2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11-б."а"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  <comment ref="C17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11-б."б"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  <comment ref="C24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11-б."в"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1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2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2018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<sst xmlns="http://schemas.openxmlformats.org/spreadsheetml/2006/main" count="544" uniqueCount="373">
  <si>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</si>
  <si>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</si>
  <si>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</si>
  <si>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</si>
  <si>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</si>
  <si>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</si>
  <si>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</si>
  <si>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</si>
  <si>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</si>
  <si>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 xml:space="preserve">                              У К А З А Н И Я      З А      П О П Ъ Л В А Н Е    Н А     Ф А Й Л А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</si>
  <si>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</si>
  <si>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</si>
  <si>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</si>
  <si>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</si>
  <si>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</si>
  <si>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</si>
  <si>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</si>
  <si>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</si>
  <si>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</si>
  <si>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</si>
  <si>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</si>
  <si>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</si>
  <si>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</si>
  <si>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</si>
  <si>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</si>
  <si>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</si>
  <si>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</si>
  <si>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</si>
  <si>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</si>
  <si>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</si>
  <si>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</si>
  <si>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</si>
  <si>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</si>
  <si>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</si>
  <si>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</si>
  <si>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</si>
  <si>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</si>
  <si>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</si>
  <si>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</si>
  <si>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</si>
  <si>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</si>
  <si>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</si>
  <si>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</si>
  <si>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</si>
  <si>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</si>
  <si>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</si>
  <si>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</si>
  <si>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</si>
  <si>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</si>
  <si>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</si>
  <si>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</si>
  <si>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</si>
  <si>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</si>
  <si>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</si>
  <si>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</si>
  <si>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</si>
  <si>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</si>
  <si>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</si>
  <si>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</si>
  <si>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</si>
  <si>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</si>
  <si>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</si>
  <si>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</si>
  <si>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</si>
  <si>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</si>
  <si>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</si>
  <si>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</si>
  <si>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</si>
  <si>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</si>
  <si>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</si>
  <si>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</si>
  <si>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</si>
  <si>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</si>
  <si>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</si>
  <si>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</si>
  <si>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</si>
  <si>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</si>
  <si>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</si>
  <si>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</si>
  <si>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</si>
  <si>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</si>
  <si>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</si>
  <si>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</si>
  <si>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</si>
  <si>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</si>
  <si>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</si>
  <si>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</si>
  <si>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</si>
  <si>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</si>
  <si>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</si>
  <si>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</si>
  <si>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</si>
  <si>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</si>
  <si>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</si>
  <si>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</si>
  <si>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</si>
  <si>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</si>
  <si>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</si>
  <si>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</si>
  <si>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</si>
  <si>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</si>
  <si>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</si>
  <si>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</si>
  <si>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</si>
  <si>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</si>
  <si>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</si>
  <si>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</si>
  <si>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</si>
  <si>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</si>
  <si>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</si>
  <si>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</si>
  <si>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</si>
  <si>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</si>
  <si>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</si>
  <si>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</si>
  <si>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</si>
  <si>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</si>
  <si>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</si>
  <si>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</si>
  <si>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</si>
  <si>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</si>
  <si>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</si>
  <si>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</si>
  <si>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</si>
  <si>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</si>
  <si>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</si>
  <si>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</si>
  <si>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</si>
  <si>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</si>
  <si>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</si>
  <si>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</si>
  <si>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</si>
  <si>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</si>
  <si>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</si>
  <si>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</si>
  <si>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</si>
  <si>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</si>
  <si>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</si>
  <si>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</si>
  <si>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</si>
  <si>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</si>
  <si>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</si>
  <si>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</si>
  <si>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</si>
  <si>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</si>
  <si>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</si>
  <si>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</si>
  <si>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</si>
  <si>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</si>
  <si>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</si>
  <si>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</si>
  <si>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</si>
  <si>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</si>
  <si>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</si>
  <si>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</si>
  <si>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</si>
  <si>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</si>
  <si>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</si>
  <si>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</si>
  <si>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</si>
  <si>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</si>
  <si>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</si>
  <si>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</si>
  <si>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</si>
  <si>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</si>
  <si>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</si>
  <si>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</si>
  <si>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</si>
  <si>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</si>
  <si>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</si>
  <si>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</si>
  <si>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</si>
  <si>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</si>
  <si>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</si>
  <si>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</si>
  <si>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</si>
  <si>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</si>
  <si>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</si>
  <si>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</si>
  <si>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</si>
  <si>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</si>
  <si>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</si>
  <si>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</si>
  <si>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</si>
  <si>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</si>
  <si>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</si>
  <si>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</si>
  <si>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</si>
  <si>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</si>
  <si>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</si>
  <si>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</si>
  <si>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</si>
  <si>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</si>
  <si>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</si>
  <si>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</si>
  <si>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</si>
  <si>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</si>
  <si>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</si>
  <si>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</si>
  <si>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</si>
  <si>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</si>
  <si>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</si>
  <si>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</si>
  <si>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</si>
  <si>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</si>
  <si>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</si>
  <si>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</si>
  <si>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</si>
  <si>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</si>
  <si>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</si>
  <si>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</si>
  <si>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</si>
  <si>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</si>
  <si>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</si>
  <si>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</si>
  <si>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</si>
  <si>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</si>
  <si>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</si>
  <si>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</si>
  <si>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</si>
  <si>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</si>
  <si>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</si>
  <si>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</si>
  <si>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</si>
  <si>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</si>
  <si>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</si>
  <si>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</si>
  <si>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</si>
  <si>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</si>
  <si>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</si>
  <si>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</si>
  <si>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</si>
  <si>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</si>
  <si>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</si>
  <si>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</si>
  <si>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</si>
  <si>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</si>
  <si>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</si>
  <si>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</si>
  <si>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</si>
  <si>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</si>
  <si>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</si>
  <si>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</si>
  <si>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</si>
  <si>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</si>
  <si>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</si>
  <si>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</si>
  <si>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</si>
  <si>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</si>
  <si>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</si>
  <si>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</si>
  <si>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</si>
  <si>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</si>
  <si>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</si>
  <si>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</si>
  <si>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</si>
  <si>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</si>
  <si>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</si>
  <si>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</si>
  <si>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</si>
  <si>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</si>
  <si>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</si>
  <si>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</si>
  <si>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</si>
  <si>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</si>
  <si>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</si>
  <si>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</si>
  <si>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</si>
  <si>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</si>
  <si>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</si>
  <si>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</si>
  <si>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</si>
  <si>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</si>
  <si>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</si>
  <si>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</si>
  <si>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</si>
  <si>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</si>
  <si>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</si>
  <si>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</si>
  <si>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</si>
  <si>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</si>
  <si>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</si>
  <si>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</si>
  <si>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</si>
  <si>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</si>
  <si>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</si>
  <si>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</si>
  <si>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</si>
  <si>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</si>
  <si>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</si>
  <si>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31.01.2018 г.</t>
  </si>
  <si>
    <t>28.02.2018 г.</t>
  </si>
  <si>
    <t>31.03.2018 г.</t>
  </si>
  <si>
    <t>30.04.2018 г.</t>
  </si>
  <si>
    <t>31.05.2018 г.</t>
  </si>
  <si>
    <t>30.06.2018 г.</t>
  </si>
  <si>
    <t>31.07.2018 г.</t>
  </si>
  <si>
    <t>31.08.2018 г.</t>
  </si>
  <si>
    <t>30.09.2018 г.</t>
  </si>
  <si>
    <t>31.10.2018 г.</t>
  </si>
  <si>
    <t>30.11.2018 г.</t>
  </si>
  <si>
    <t>31.12.2018 г.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</si>
  <si>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</si>
  <si>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</si>
  <si>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</si>
  <si>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</si>
  <si>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</si>
  <si>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152</t>
    </r>
  </si>
  <si>
    <r>
      <t xml:space="preserve">Ако на ред 151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152 </t>
    </r>
  </si>
  <si>
    <t>приходни §§ 25-00, 26-00, 27-00, 36-08 и 36-10</t>
  </si>
  <si>
    <r>
      <rPr>
        <b/>
        <sz val="12"/>
        <color indexed="8"/>
        <rFont val="Times New Roman Cyr"/>
        <family val="0"/>
      </rPr>
      <t>в)</t>
    </r>
    <r>
      <rPr>
        <sz val="12"/>
        <color indexed="8"/>
        <rFont val="Times New Roman CYR"/>
        <family val="1"/>
      </rPr>
      <t xml:space="preserve"> добавен е нов ред 127, който ще се прилага при агрегиране на данните в МФ от тези отчети</t>
    </r>
  </si>
  <si>
    <r>
      <t xml:space="preserve">    и § 36-10 (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и </t>
    </r>
    <r>
      <rPr>
        <i/>
        <u val="single"/>
        <sz val="12"/>
        <color indexed="18"/>
        <rFont val="Times New Roman CYR"/>
        <family val="0"/>
      </rPr>
      <t>2018 г</t>
    </r>
    <r>
      <rPr>
        <sz val="12"/>
        <color indexed="8"/>
        <rFont val="Times New Roman CYR"/>
        <family val="0"/>
      </rPr>
      <t>.)</t>
    </r>
  </si>
  <si>
    <t xml:space="preserve">    на бюджетните организации и ЦБ. Този ред е скрит и не се използва от разпоредителите с бюджет.</t>
  </si>
  <si>
    <r>
      <t xml:space="preserve">за текущата и предходната година, </t>
    </r>
    <r>
      <rPr>
        <b/>
        <u val="single"/>
        <sz val="12"/>
        <color indexed="10"/>
        <rFont val="Times New Roman Cyr"/>
        <family val="0"/>
      </rPr>
      <t>с изключение на</t>
    </r>
    <r>
      <rPr>
        <sz val="12"/>
        <color indexed="8"/>
        <rFont val="Times New Roman CYR"/>
        <family val="1"/>
      </rPr>
      <t xml:space="preserve"> следните позиции:</t>
    </r>
  </si>
  <si>
    <r>
      <rPr>
        <b/>
        <sz val="12"/>
        <color indexed="8"/>
        <rFont val="Times New Roman Cyr"/>
        <family val="0"/>
      </rPr>
      <t>а)</t>
    </r>
    <r>
      <rPr>
        <sz val="12"/>
        <color indexed="8"/>
        <rFont val="Times New Roman CYR"/>
        <family val="1"/>
      </rPr>
      <t xml:space="preserve"> приходната позиция "2. Приходи от такси" е преименувана на </t>
    </r>
    <r>
      <rPr>
        <b/>
        <sz val="12"/>
        <color indexed="8"/>
        <rFont val="Times New Roman Cyr"/>
        <family val="0"/>
      </rPr>
      <t xml:space="preserve">"2. Приходи от такси и вноски" </t>
    </r>
    <r>
      <rPr>
        <sz val="12"/>
        <color indexed="8"/>
        <rFont val="Times New Roman CYR"/>
        <family val="0"/>
      </rPr>
      <t>(ред 16)</t>
    </r>
  </si>
  <si>
    <r>
      <t xml:space="preserve">     и по нея освен сумите по приходни § 25-00, 26-00 и 27-00 се отразяват и сумите по § 36-08 (за </t>
    </r>
    <r>
      <rPr>
        <i/>
        <u val="single"/>
        <sz val="12"/>
        <color indexed="18"/>
        <rFont val="Times New Roman CYR"/>
        <family val="0"/>
      </rPr>
      <t>2018 г.</t>
    </r>
    <r>
      <rPr>
        <sz val="12"/>
        <color indexed="8"/>
        <rFont val="Times New Roman CYR"/>
        <family val="0"/>
      </rPr>
      <t xml:space="preserve">) </t>
    </r>
  </si>
  <si>
    <r>
      <t xml:space="preserve">    по приходен § 36-10 (</t>
    </r>
    <r>
      <rPr>
        <u val="single"/>
        <sz val="12"/>
        <color indexed="8"/>
        <rFont val="Times New Roman CYR"/>
        <family val="0"/>
      </rPr>
      <t xml:space="preserve">за попълването на тези данни </t>
    </r>
    <r>
      <rPr>
        <i/>
        <u val="single"/>
        <sz val="12"/>
        <color indexed="16"/>
        <rFont val="Times New Roman CYR"/>
        <family val="0"/>
      </rPr>
      <t>за 2017 г.</t>
    </r>
    <r>
      <rPr>
        <u val="single"/>
        <sz val="12"/>
        <color indexed="8"/>
        <rFont val="Times New Roman CYR"/>
        <family val="0"/>
      </rPr>
      <t xml:space="preserve"> виж текста в карето на </t>
    </r>
    <r>
      <rPr>
        <b/>
        <u val="single"/>
        <sz val="12"/>
        <color indexed="8"/>
        <rFont val="Times New Roman CYR"/>
        <family val="0"/>
      </rPr>
      <t>т. 11</t>
    </r>
    <r>
      <rPr>
        <u val="single"/>
        <sz val="12"/>
        <color indexed="8"/>
        <rFont val="Times New Roman CYR"/>
        <family val="0"/>
      </rPr>
      <t xml:space="preserve"> по-долу</t>
    </r>
    <r>
      <rPr>
        <sz val="12"/>
        <color indexed="8"/>
        <rFont val="Times New Roman CYR"/>
        <family val="1"/>
      </rPr>
      <t>).</t>
    </r>
  </si>
  <si>
    <r>
      <t xml:space="preserve">    се посочва съответната сума по отчет на приходна позиция</t>
    </r>
    <r>
      <rPr>
        <sz val="12"/>
        <color indexed="16"/>
        <rFont val="Times New Roman CYR"/>
        <family val="0"/>
      </rPr>
      <t xml:space="preserve"> "2. Приходи от такси"</t>
    </r>
    <r>
      <rPr>
        <sz val="12"/>
        <color indexed="8"/>
        <rFont val="Times New Roman CYR"/>
        <family val="0"/>
      </rPr>
      <t>, отразена</t>
    </r>
  </si>
  <si>
    <r>
      <rPr>
        <b/>
        <sz val="12"/>
        <color indexed="8"/>
        <rFont val="Times New Roman Cyr"/>
        <family val="0"/>
      </rPr>
      <t>б)</t>
    </r>
    <r>
      <rPr>
        <sz val="12"/>
        <color indexed="8"/>
        <rFont val="Times New Roman CYR"/>
        <family val="1"/>
      </rPr>
      <t xml:space="preserve"> добавена е </t>
    </r>
    <r>
      <rPr>
        <b/>
        <sz val="12"/>
        <color indexed="8"/>
        <rFont val="Times New Roman Cyr"/>
        <family val="0"/>
      </rPr>
      <t>нова приходна подпозиция</t>
    </r>
    <r>
      <rPr>
        <sz val="12"/>
        <color indexed="8"/>
        <rFont val="Times New Roman CYR"/>
        <family val="1"/>
      </rPr>
      <t xml:space="preserve"> </t>
    </r>
    <r>
      <rPr>
        <b/>
        <i/>
        <sz val="12"/>
        <color indexed="8"/>
        <rFont val="Times New Roman CYR"/>
        <family val="0"/>
      </rPr>
      <t>"в т.ч. приходи от вноски"</t>
    </r>
    <r>
      <rPr>
        <sz val="12"/>
        <color indexed="8"/>
        <rFont val="Times New Roman CYR"/>
        <family val="1"/>
      </rPr>
      <t xml:space="preserve"> </t>
    </r>
    <r>
      <rPr>
        <sz val="12"/>
        <color indexed="8"/>
        <rFont val="Times New Roman CYR"/>
        <family val="0"/>
      </rPr>
      <t xml:space="preserve">(ред 17) към позицията по </t>
    </r>
    <r>
      <rPr>
        <b/>
        <sz val="12"/>
        <color indexed="8"/>
        <rFont val="Times New Roman Cyr"/>
        <family val="0"/>
      </rPr>
      <t>б. "а"</t>
    </r>
    <r>
      <rPr>
        <sz val="12"/>
        <color indexed="8"/>
        <rFont val="Times New Roman CYR"/>
        <family val="1"/>
      </rPr>
      <t>.</t>
    </r>
  </si>
  <si>
    <r>
      <t xml:space="preserve">    По нея се отразяват за </t>
    </r>
    <r>
      <rPr>
        <i/>
        <u val="single"/>
        <sz val="12"/>
        <color indexed="18"/>
        <rFont val="Times New Roman CYR"/>
        <family val="0"/>
      </rPr>
      <t>2018 г.</t>
    </r>
    <r>
      <rPr>
        <sz val="12"/>
        <color indexed="8"/>
        <rFont val="Times New Roman CYR"/>
        <family val="1"/>
      </rPr>
      <t xml:space="preserve"> отчетените суми по приходни § 36-08 и 36-10, а за </t>
    </r>
    <r>
      <rPr>
        <i/>
        <u val="single"/>
        <sz val="12"/>
        <color indexed="16"/>
        <rFont val="Times New Roman CYR"/>
        <family val="0"/>
      </rPr>
      <t>2017 г.</t>
    </r>
    <r>
      <rPr>
        <sz val="12"/>
        <color indexed="8"/>
        <rFont val="Times New Roman CYR"/>
        <family val="1"/>
      </rPr>
      <t xml:space="preserve"> - сумите</t>
    </r>
  </si>
  <si>
    <r>
      <rPr>
        <b/>
        <sz val="12"/>
        <color indexed="8"/>
        <rFont val="Times New Roman Cyr"/>
        <family val="0"/>
      </rPr>
      <t>а)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позиция </t>
    </r>
    <r>
      <rPr>
        <b/>
        <sz val="12"/>
        <color indexed="8"/>
        <rFont val="Times New Roman Cyr"/>
        <family val="0"/>
      </rPr>
      <t xml:space="preserve">"2. Приходи от такси и вноски" </t>
    </r>
    <r>
      <rPr>
        <sz val="12"/>
        <color indexed="8"/>
        <rFont val="Times New Roman CYR"/>
        <family val="0"/>
      </rPr>
      <t xml:space="preserve">(ред 16) </t>
    </r>
  </si>
  <si>
    <r>
      <rPr>
        <b/>
        <sz val="12"/>
        <color indexed="8"/>
        <rFont val="Times New Roman Cyr"/>
        <family val="0"/>
      </rPr>
      <t>б)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подпозиция </t>
    </r>
    <r>
      <rPr>
        <b/>
        <sz val="12"/>
        <color indexed="8"/>
        <rFont val="Times New Roman Cyr"/>
        <family val="0"/>
      </rPr>
      <t xml:space="preserve">"в т.ч. приходи от вноски" </t>
    </r>
    <r>
      <rPr>
        <sz val="12"/>
        <color indexed="8"/>
        <rFont val="Times New Roman CYR"/>
        <family val="0"/>
      </rPr>
      <t>(ред 17)</t>
    </r>
  </si>
  <si>
    <r>
      <rPr>
        <b/>
        <sz val="12"/>
        <color indexed="8"/>
        <rFont val="Times New Roman Cyr"/>
        <family val="0"/>
      </rPr>
      <t>в)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позиция </t>
    </r>
    <r>
      <rPr>
        <b/>
        <sz val="12"/>
        <color indexed="8"/>
        <rFont val="Times New Roman Cyr"/>
        <family val="0"/>
      </rPr>
      <t>" 9. Други текущи приходи и реализирани</t>
    </r>
  </si>
  <si>
    <r>
      <t xml:space="preserve">    в </t>
    </r>
    <r>
      <rPr>
        <i/>
        <u val="single"/>
        <sz val="12"/>
        <color indexed="16"/>
        <rFont val="Times New Roman CYR"/>
        <family val="0"/>
      </rPr>
      <t>отчета за 2017 г.</t>
    </r>
    <r>
      <rPr>
        <sz val="12"/>
        <rFont val="Times New Roman CYR"/>
        <family val="0"/>
      </rPr>
      <t xml:space="preserve">, като към нея </t>
    </r>
    <r>
      <rPr>
        <i/>
        <u val="single"/>
        <sz val="12"/>
        <color indexed="18"/>
        <rFont val="Times New Roman CYR"/>
        <family val="0"/>
      </rPr>
      <t>се добавя</t>
    </r>
    <r>
      <rPr>
        <sz val="12"/>
        <color indexed="8"/>
        <rFont val="Times New Roman CYR"/>
        <family val="0"/>
      </rPr>
      <t xml:space="preserve"> отчетената </t>
    </r>
    <r>
      <rPr>
        <i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сума по приходен  </t>
    </r>
    <r>
      <rPr>
        <i/>
        <u val="single"/>
        <sz val="12"/>
        <color indexed="18"/>
        <rFont val="Times New Roman CYR"/>
        <family val="0"/>
      </rPr>
      <t>§ 36-10</t>
    </r>
    <r>
      <rPr>
        <sz val="12"/>
        <color indexed="8"/>
        <rFont val="Times New Roman CYR"/>
        <family val="0"/>
      </rPr>
      <t>.</t>
    </r>
  </si>
  <si>
    <r>
      <rPr>
        <b/>
        <sz val="12"/>
        <color indexed="8"/>
        <rFont val="Times New Roman Cyr"/>
        <family val="0"/>
      </rPr>
      <t xml:space="preserve">    курсови разлики"</t>
    </r>
    <r>
      <rPr>
        <sz val="12"/>
        <color indexed="8"/>
        <rFont val="Times New Roman CYR"/>
        <family val="0"/>
      </rPr>
      <t xml:space="preserve"> (ред 24) се посочва съответната сума по отчет на тази приходна позиция, отра-</t>
    </r>
  </si>
  <si>
    <r>
      <t xml:space="preserve">    се отразява отчетената 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1"/>
      </rPr>
      <t>сума по § 36-10.</t>
    </r>
  </si>
  <si>
    <r>
      <t xml:space="preserve">    зена в </t>
    </r>
    <r>
      <rPr>
        <i/>
        <u val="single"/>
        <sz val="12"/>
        <color indexed="16"/>
        <rFont val="Times New Roman CYR"/>
        <family val="0"/>
      </rPr>
      <t>отчета за 2017 г.</t>
    </r>
    <r>
      <rPr>
        <sz val="12"/>
        <rFont val="Times New Roman CYR"/>
        <family val="0"/>
      </rPr>
      <t xml:space="preserve">, като от нея </t>
    </r>
    <r>
      <rPr>
        <i/>
        <u val="single"/>
        <sz val="12"/>
        <color indexed="10"/>
        <rFont val="Times New Roman CYR"/>
        <family val="0"/>
      </rPr>
      <t>се изважда</t>
    </r>
    <r>
      <rPr>
        <sz val="12"/>
        <color indexed="8"/>
        <rFont val="Times New Roman CYR"/>
        <family val="0"/>
      </rPr>
      <t xml:space="preserve"> отчетената 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сума по приходен </t>
    </r>
    <r>
      <rPr>
        <i/>
        <u val="single"/>
        <sz val="12"/>
        <color indexed="10"/>
        <rFont val="Times New Roman CYR"/>
        <family val="0"/>
      </rPr>
      <t>§ 36-10</t>
    </r>
    <r>
      <rPr>
        <sz val="12"/>
        <color indexed="8"/>
        <rFont val="Times New Roman CYR"/>
        <family val="0"/>
      </rPr>
      <t>.</t>
    </r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</si>
  <si>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</si>
  <si>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</si>
  <si>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</si>
  <si>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>''Cash-Flow-DATA'</t>
    </r>
  </si>
  <si>
    <r>
      <t xml:space="preserve">от 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</t>
    </r>
  </si>
  <si>
    <r>
      <t>на 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</t>
    </r>
  </si>
  <si>
    <r>
      <rPr>
        <i/>
        <sz val="12"/>
        <rFont val="Times New Roman CYR"/>
        <family val="1"/>
      </rPr>
      <t>сметките за чужди средства</t>
    </r>
    <r>
      <rPr>
        <sz val="12"/>
        <rFont val="Times New Roman CYR"/>
        <family val="1"/>
      </rPr>
      <t>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</si>
  <si>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из-</t>
    </r>
  </si>
  <si>
    <r>
      <t xml:space="preserve">готвен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</si>
  <si>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</si>
  <si>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</si>
  <si>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</si>
  <si>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</si>
  <si>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 xml:space="preserve">в ЛЕВОВЕ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</si>
  <si>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</si>
  <si>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</si>
  <si>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</si>
  <si>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</si>
  <si>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</si>
  <si>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</si>
  <si>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</si>
  <si>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</si>
  <si>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</si>
  <si>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</si>
  <si>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</si>
  <si>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 xml:space="preserve">По отношение на попълването на данните </t>
    </r>
    <r>
      <rPr>
        <i/>
        <u val="single"/>
        <sz val="12"/>
        <rFont val="Times New Roman CYR"/>
        <family val="1"/>
      </rPr>
      <t>за 2017 г.</t>
    </r>
    <r>
      <rPr>
        <sz val="12"/>
        <rFont val="Times New Roman CYR"/>
        <family val="1"/>
      </rPr>
      <t xml:space="preserve"> за приходна позиция </t>
    </r>
    <r>
      <rPr>
        <b/>
        <sz val="12"/>
        <rFont val="Times New Roman CYR"/>
        <family val="1"/>
      </rPr>
      <t>"2. Приходи от такси и вноски"</t>
    </r>
    <r>
      <rPr>
        <sz val="12"/>
        <rFont val="Times New Roman CYR"/>
        <family val="1"/>
      </rPr>
      <t>,</t>
    </r>
  </si>
  <si>
    <r>
      <t xml:space="preserve">приходна подпозиция </t>
    </r>
    <r>
      <rPr>
        <b/>
        <i/>
        <sz val="12"/>
        <rFont val="Times New Roman CYR"/>
        <family val="1"/>
      </rPr>
      <t>"в т.ч. приходи от вноски"</t>
    </r>
    <r>
      <rPr>
        <sz val="12"/>
        <rFont val="Times New Roman CYR"/>
        <family val="1"/>
      </rPr>
      <t xml:space="preserve"> (ред 17) и приходна позиция </t>
    </r>
    <r>
      <rPr>
        <b/>
        <sz val="12"/>
        <rFont val="Times New Roman CYR"/>
        <family val="1"/>
      </rPr>
      <t>" 9. Други текущи приходи</t>
    </r>
  </si>
  <si>
    <r>
      <rPr>
        <b/>
        <sz val="12"/>
        <rFont val="Times New Roman CYR"/>
        <family val="1"/>
      </rPr>
      <t>и реализирани курсови разлики"</t>
    </r>
    <r>
      <rPr>
        <sz val="12"/>
        <rFont val="Times New Roman CYR"/>
        <family val="1"/>
      </rPr>
      <t xml:space="preserve"> (ред 24) се процедира, както следва: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</si>
  <si>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</si>
  <si>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, с изключение на попълването  на </t>
    </r>
    <r>
      <rPr>
        <i/>
        <sz val="12"/>
        <rFont val="Times New Roman CYR"/>
        <family val="0"/>
      </rPr>
      <t>ред 152</t>
    </r>
    <r>
      <rPr>
        <sz val="12"/>
        <rFont val="Times New Roman CYR"/>
        <family val="0"/>
      </rPr>
      <t>, ако е налице</t>
    </r>
  </si>
  <si>
    <r>
      <rPr>
        <i/>
        <u val="single"/>
        <sz val="12"/>
        <rFont val="Times New Roman CYR"/>
        <family val="0"/>
      </rPr>
      <t xml:space="preserve">неравнение от закръгления на данните в хил. лв </t>
    </r>
    <r>
      <rPr>
        <sz val="12"/>
        <rFont val="Times New Roman CYR"/>
        <family val="0"/>
      </rPr>
      <t xml:space="preserve">съгласно </t>
    </r>
    <r>
      <rPr>
        <b/>
        <sz val="12"/>
        <rFont val="Times New Roman CYR"/>
        <family val="0"/>
      </rPr>
      <t>т. 17</t>
    </r>
    <r>
      <rPr>
        <sz val="12"/>
        <rFont val="Times New Roman CYR"/>
        <family val="0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</si>
  <si>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 xml:space="preserve">при неравнение, произтичащо </t>
    </r>
    <r>
      <rPr>
        <i/>
        <u val="single"/>
        <sz val="12"/>
        <rFont val="Times New Roman CYR"/>
        <family val="0"/>
      </rPr>
      <t>само</t>
    </r>
    <r>
      <rPr>
        <sz val="12"/>
        <rFont val="Times New Roman CYR"/>
        <family val="0"/>
      </rPr>
      <t xml:space="preserve"> от закръгления при</t>
    </r>
  </si>
  <si>
    <r>
      <t>На</t>
    </r>
    <r>
      <rPr>
        <i/>
        <sz val="12"/>
        <rFont val="Times New Roman CYR"/>
        <family val="0"/>
      </rPr>
      <t xml:space="preserve"> ред 151</t>
    </r>
    <r>
      <rPr>
        <sz val="12"/>
        <rFont val="Times New Roman CYR"/>
        <family val="0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</si>
  <si>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0"/>
      </rPr>
      <t>само от закръгления</t>
    </r>
    <r>
      <rPr>
        <sz val="12"/>
        <rFont val="Times New Roman CYR"/>
        <family val="0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</si>
  <si>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0"/>
      </rPr>
      <t xml:space="preserve">ред 151   </t>
    </r>
    <r>
      <rPr>
        <b/>
        <sz val="12"/>
        <rFont val="Times New Roman CYR"/>
        <family val="0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</si>
  <si>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0"/>
      </rPr>
      <t>ред 152</t>
    </r>
    <r>
      <rPr>
        <b/>
        <sz val="12"/>
        <rFont val="Times New Roman CYR"/>
        <family val="0"/>
      </rPr>
      <t>!</t>
    </r>
  </si>
  <si>
    <r>
      <t xml:space="preserve">При попълването на </t>
    </r>
    <r>
      <rPr>
        <i/>
        <sz val="12"/>
        <rFont val="Times New Roman CYR"/>
        <family val="0"/>
      </rPr>
      <t>ред 152</t>
    </r>
    <r>
      <rPr>
        <sz val="12"/>
        <rFont val="Times New Roman CYR"/>
        <family val="0"/>
      </rPr>
      <t xml:space="preserve"> с отчетената на </t>
    </r>
    <r>
      <rPr>
        <i/>
        <sz val="12"/>
        <rFont val="Times New Roman CYR"/>
        <family val="0"/>
      </rPr>
      <t xml:space="preserve">ред 151 </t>
    </r>
    <r>
      <rPr>
        <sz val="12"/>
        <rFont val="Times New Roman CYR"/>
        <family val="0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</si>
  <si>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0"/>
      </rPr>
      <t>ред 128</t>
    </r>
    <r>
      <rPr>
        <sz val="12"/>
        <rFont val="Times New Roman CYR"/>
        <family val="0"/>
      </rPr>
      <t xml:space="preserve"> -  позиция</t>
    </r>
    <r>
      <rPr>
        <i/>
        <sz val="12"/>
        <rFont val="Times New Roman CYR"/>
        <family val="0"/>
      </rPr>
      <t xml:space="preserve"> "разлики от закръгления в хил. лв (+/-) "</t>
    </r>
    <r>
      <rPr>
        <sz val="12"/>
        <rFont val="Times New Roman CYR"/>
        <family val="0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</si>
  <si>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</si>
  <si>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0"/>
      </rPr>
      <t>не следва да се въвежда сума на ред 152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</si>
  <si>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0"/>
      </rPr>
      <t xml:space="preserve"> т. 1.3</t>
    </r>
    <r>
      <rPr>
        <sz val="12"/>
        <rFont val="Times New Roman CYR"/>
        <family val="0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0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</si>
  <si>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0"/>
      </rPr>
      <t xml:space="preserve">чл. 170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Закона за публичните финанси</t>
    </r>
    <r>
      <rPr>
        <sz val="12"/>
        <rFont val="Times New Roman CYR"/>
        <family val="0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</si>
  <si>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0"/>
      </rPr>
      <t>Print area</t>
    </r>
    <r>
      <rPr>
        <sz val="12"/>
        <rFont val="Times New Roman CYR"/>
        <family val="0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</si>
  <si>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0"/>
      </rPr>
      <t>на отделен файл</t>
    </r>
    <r>
      <rPr>
        <sz val="12"/>
        <rFont val="Times New Roman CYR"/>
        <family val="0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</si>
  <si>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0"/>
      </rPr>
      <t>Copy</t>
    </r>
    <r>
      <rPr>
        <sz val="12"/>
        <rFont val="Times New Roman CYR"/>
        <family val="0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</si>
  <si>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0"/>
      </rPr>
      <t xml:space="preserve">Paste Special </t>
    </r>
    <r>
      <rPr>
        <sz val="12"/>
        <rFont val="Times New Roman CYR"/>
        <family val="0"/>
      </rPr>
      <t xml:space="preserve"> и от нейното меню се отбелязва</t>
    </r>
    <r>
      <rPr>
        <b/>
        <sz val="12"/>
        <rFont val="Times New Roman CYR"/>
        <family val="0"/>
      </rPr>
      <t xml:space="preserve"> Values</t>
    </r>
    <r>
      <rPr>
        <sz val="12"/>
        <rFont val="Times New Roman CYR"/>
        <family val="0"/>
      </rPr>
      <t>). По този начин ще се позволи</t>
    </r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</si>
</sst>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&quot; &quot;0&quot; &quot;0&quot; &quot;0"/>
    <numFmt numFmtId="173" formatCode="0.0"/>
    <numFmt numFmtId="174" formatCode="#,##0;[Red]\(#,##0\)"/>
    <numFmt numFmtId="175" formatCode="0&quot;.&quot;"/>
    <numFmt numFmtId="176" formatCode="0000&quot; г.&quot;"/>
    <numFmt numFmtId="177" formatCode="&quot;'Cash-Flow-&quot;0000&quot;-leva'&quot;"/>
    <numFmt numFmtId="178" formatCode="&quot;'Cash-Flow-&quot;0000&quot;'&quot;"/>
    <numFmt numFmtId="179" formatCode="&quot;за &quot;0000&quot; г.&quot;"/>
    <numFmt numFmtId="180" formatCode="&quot;БЮДЖЕТ Годишен         уточнен план &quot;0000&quot; г.&quot;"/>
    <numFmt numFmtId="181" formatCode="&quot;към &quot;00&quot;.&quot;00&quot;.&quot;0000&quot; г.&quot;"/>
    <numFmt numFmtId="182" formatCode="#,##0;\(#,##0\)"/>
    <numFmt numFmtId="183" formatCode="00&quot;.&quot;00&quot;.&quot;0000&quot; г.&quot;"/>
    <numFmt numFmtId="184" formatCode="#,##0&quot; &quot;;[Red]\(#,##0\)"/>
    <numFmt numFmtId="185" formatCode="&quot;МАКЕТ ЗА &quot;0000&quot; г.&quot;"/>
    <numFmt numFmtId="186" formatCode="0000"/>
    <numFmt numFmtId="187" formatCode="000&quot; &quot;000&quot; &quot;000"/>
    <numFmt numFmtId="188" formatCode="0000&quot; &quot;0000"/>
    <numFmt numFmtId="189" formatCode="0000&quot; &quot;0000&quot; &quot;0000"/>
    <numFmt numFmtId="190" formatCode="0000&quot; &quot;0000&quot; &quot;0000&quot; &quot;0000"/>
    <numFmt numFmtId="191" formatCode="&quot;31.12.&quot;0000&quot; г.&quot;"/>
    <numFmt numFmtId="192" formatCode="&quot;за &quot;0000&quot; г.)&quot;"/>
    <numFmt numFmtId="193" formatCode="&quot;МАКЕТ за &quot;0000&quot; г.&quot;"/>
  </numFmts>
  <fonts count="1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2"/>
      <color indexed="8"/>
      <name val="Times New Roman CYR"/>
      <family val="1"/>
    </font>
    <font>
      <i/>
      <sz val="12"/>
      <color indexed="16"/>
      <name val="Times New Roman CYR"/>
      <family val="0"/>
    </font>
    <font>
      <u val="single"/>
      <sz val="12"/>
      <color indexed="8"/>
      <name val="Times New Roman CYR"/>
      <family val="0"/>
    </font>
    <font>
      <b/>
      <u val="single"/>
      <sz val="12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i/>
      <u val="single"/>
      <sz val="12"/>
      <color indexed="18"/>
      <name val="Times New Roman CYR"/>
      <family val="0"/>
    </font>
    <font>
      <i/>
      <u val="single"/>
      <sz val="12"/>
      <color indexed="16"/>
      <name val="Times New Roman CYR"/>
      <family val="0"/>
    </font>
    <font>
      <sz val="11"/>
      <color indexed="9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2"/>
      <color rgb="FF800000"/>
      <name val="Times New Roman CYR"/>
      <family val="0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9" fillId="14" borderId="0" applyNumberFormat="0" applyBorder="0" applyAlignment="0" applyProtection="0"/>
    <xf numFmtId="0" fontId="129" fillId="15" borderId="0" applyNumberFormat="0" applyBorder="0" applyAlignment="0" applyProtection="0"/>
    <xf numFmtId="0" fontId="129" fillId="16" borderId="0" applyNumberFormat="0" applyBorder="0" applyAlignment="0" applyProtection="0"/>
    <xf numFmtId="0" fontId="129" fillId="17" borderId="0" applyNumberFormat="0" applyBorder="0" applyAlignment="0" applyProtection="0"/>
    <xf numFmtId="0" fontId="129" fillId="18" borderId="0" applyNumberFormat="0" applyBorder="0" applyAlignment="0" applyProtection="0"/>
    <xf numFmtId="0" fontId="129" fillId="19" borderId="0" applyNumberFormat="0" applyBorder="0" applyAlignment="0" applyProtection="0"/>
    <xf numFmtId="0" fontId="129" fillId="20" borderId="0" applyNumberFormat="0" applyBorder="0" applyAlignment="0" applyProtection="0"/>
    <xf numFmtId="0" fontId="129" fillId="21" borderId="0" applyNumberFormat="0" applyBorder="0" applyAlignment="0" applyProtection="0"/>
    <xf numFmtId="0" fontId="129" fillId="22" borderId="0" applyNumberFormat="0" applyBorder="0" applyAlignment="0" applyProtection="0"/>
    <xf numFmtId="0" fontId="129" fillId="23" borderId="0" applyNumberFormat="0" applyBorder="0" applyAlignment="0" applyProtection="0"/>
    <xf numFmtId="0" fontId="129" fillId="24" borderId="0" applyNumberFormat="0" applyBorder="0" applyAlignment="0" applyProtection="0"/>
    <xf numFmtId="0" fontId="129" fillId="25" borderId="0" applyNumberFormat="0" applyBorder="0" applyAlignment="0" applyProtection="0"/>
    <xf numFmtId="0" fontId="130" fillId="26" borderId="0" applyNumberFormat="0" applyBorder="0" applyAlignment="0" applyProtection="0"/>
    <xf numFmtId="0" fontId="131" fillId="27" borderId="1" applyNumberFormat="0" applyAlignment="0" applyProtection="0"/>
    <xf numFmtId="0" fontId="1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5" fillId="29" borderId="0" applyNumberFormat="0" applyBorder="0" applyAlignment="0" applyProtection="0"/>
    <xf numFmtId="0" fontId="136" fillId="0" borderId="3" applyNumberFormat="0" applyFill="0" applyAlignment="0" applyProtection="0"/>
    <xf numFmtId="0" fontId="137" fillId="0" borderId="4" applyNumberFormat="0" applyFill="0" applyAlignment="0" applyProtection="0"/>
    <xf numFmtId="0" fontId="138" fillId="0" borderId="5" applyNumberFormat="0" applyFill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30" borderId="1" applyNumberFormat="0" applyAlignment="0" applyProtection="0"/>
    <xf numFmtId="0" fontId="141" fillId="0" borderId="6" applyNumberFormat="0" applyFill="0" applyAlignment="0" applyProtection="0"/>
    <xf numFmtId="0" fontId="142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3" fillId="27" borderId="8" applyNumberFormat="0" applyAlignment="0" applyProtection="0"/>
    <xf numFmtId="9" fontId="0" fillId="0" borderId="0" applyFon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9" applyNumberFormat="0" applyFill="0" applyAlignment="0" applyProtection="0"/>
    <xf numFmtId="0" fontId="146" fillId="0" borderId="0" applyNumberFormat="0" applyFill="0" applyBorder="0" applyAlignment="0" applyProtection="0"/>
  </cellStyleXfs>
  <cellXfs count="704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3" fontId="3" fillId="34" borderId="0" xfId="0" applyNumberFormat="1" applyFont="1" applyFill="1" applyBorder="1" applyAlignment="1" applyProtection="1">
      <alignment/>
      <protection/>
    </xf>
    <xf numFmtId="173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74" fontId="9" fillId="32" borderId="0" xfId="64" applyNumberFormat="1" applyFont="1" applyFill="1" applyAlignment="1" applyProtection="1">
      <alignment/>
      <protection/>
    </xf>
    <xf numFmtId="38" fontId="9" fillId="32" borderId="0" xfId="64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47" fillId="32" borderId="0" xfId="62" applyFont="1" applyFill="1" applyAlignment="1" applyProtection="1">
      <alignment horizontal="right"/>
      <protection/>
    </xf>
    <xf numFmtId="0" fontId="148" fillId="32" borderId="0" xfId="62" applyFont="1" applyFill="1" applyBorder="1" applyAlignment="1" applyProtection="1">
      <alignment horizontal="center"/>
      <protection/>
    </xf>
    <xf numFmtId="174" fontId="149" fillId="32" borderId="0" xfId="64" applyNumberFormat="1" applyFont="1" applyFill="1" applyAlignment="1" applyProtection="1">
      <alignment/>
      <protection/>
    </xf>
    <xf numFmtId="0" fontId="147" fillId="32" borderId="0" xfId="57" applyFont="1" applyFill="1" applyAlignment="1" applyProtection="1" quotePrefix="1">
      <alignment/>
      <protection/>
    </xf>
    <xf numFmtId="0" fontId="149" fillId="35" borderId="0" xfId="63" applyFont="1" applyFill="1" applyAlignment="1" applyProtection="1">
      <alignment horizontal="left"/>
      <protection/>
    </xf>
    <xf numFmtId="0" fontId="13" fillId="32" borderId="0" xfId="63" applyFont="1" applyFill="1" applyAlignment="1" applyProtection="1">
      <alignment horizontal="right"/>
      <protection/>
    </xf>
    <xf numFmtId="173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73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4" fontId="9" fillId="33" borderId="0" xfId="64" applyNumberFormat="1" applyFont="1" applyFill="1" applyAlignment="1" applyProtection="1">
      <alignment/>
      <protection/>
    </xf>
    <xf numFmtId="38" fontId="9" fillId="33" borderId="0" xfId="64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3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3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3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20" fillId="37" borderId="0" xfId="57" applyFont="1" applyFill="1" applyProtection="1">
      <alignment/>
      <protection/>
    </xf>
    <xf numFmtId="0" fontId="21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 applyProtection="1">
      <alignment vertical="center"/>
      <protection/>
    </xf>
    <xf numFmtId="0" fontId="21" fillId="37" borderId="0" xfId="57" applyFont="1" applyFill="1" applyBorder="1" applyAlignment="1">
      <alignment horizontal="center" vertical="center"/>
      <protection/>
    </xf>
    <xf numFmtId="4" fontId="20" fillId="37" borderId="0" xfId="57" applyNumberFormat="1" applyFont="1" applyFill="1" applyAlignment="1" applyProtection="1">
      <alignment vertical="center"/>
      <protection/>
    </xf>
    <xf numFmtId="4" fontId="20" fillId="0" borderId="0" xfId="57" applyNumberFormat="1" applyFont="1" applyFill="1" applyAlignment="1" applyProtection="1">
      <alignment vertical="center"/>
      <protection/>
    </xf>
    <xf numFmtId="0" fontId="20" fillId="0" borderId="0" xfId="57" applyFont="1" applyFill="1" applyBorder="1" applyAlignment="1" applyProtection="1">
      <alignment vertical="center"/>
      <protection/>
    </xf>
    <xf numFmtId="0" fontId="20" fillId="0" borderId="0" xfId="57" applyFont="1" applyFill="1" applyProtection="1">
      <alignment/>
      <protection/>
    </xf>
    <xf numFmtId="0" fontId="21" fillId="0" borderId="0" xfId="57" applyFont="1" applyFill="1" applyBorder="1" applyAlignment="1" applyProtection="1">
      <alignment horizontal="center" vertical="center"/>
      <protection/>
    </xf>
    <xf numFmtId="0" fontId="20" fillId="37" borderId="0" xfId="57" applyFont="1" applyFill="1">
      <alignment/>
      <protection/>
    </xf>
    <xf numFmtId="0" fontId="20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75" fontId="8" fillId="38" borderId="0" xfId="57" applyNumberFormat="1" applyFont="1" applyFill="1" applyBorder="1" applyAlignment="1">
      <alignment horizontal="right"/>
      <protection/>
    </xf>
    <xf numFmtId="0" fontId="22" fillId="38" borderId="0" xfId="57" applyFont="1" applyFill="1" applyBorder="1">
      <alignment/>
      <protection/>
    </xf>
    <xf numFmtId="0" fontId="23" fillId="38" borderId="0" xfId="57" applyFont="1" applyFill="1" applyBorder="1">
      <alignment/>
      <protection/>
    </xf>
    <xf numFmtId="0" fontId="22" fillId="38" borderId="13" xfId="57" applyFont="1" applyFill="1" applyBorder="1">
      <alignment/>
      <protection/>
    </xf>
    <xf numFmtId="0" fontId="8" fillId="38" borderId="0" xfId="57" applyFont="1" applyFill="1" applyBorder="1">
      <alignment/>
      <protection/>
    </xf>
    <xf numFmtId="0" fontId="17" fillId="38" borderId="0" xfId="57" applyFont="1" applyFill="1" applyBorder="1">
      <alignment/>
      <protection/>
    </xf>
    <xf numFmtId="0" fontId="17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3" xfId="57" applyFont="1" applyFill="1" applyBorder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150" fillId="38" borderId="0" xfId="57" applyFont="1" applyFill="1" applyBorder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49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178" fontId="19" fillId="32" borderId="21" xfId="57" applyNumberFormat="1" applyFont="1" applyFill="1" applyBorder="1" applyAlignment="1">
      <alignment horizontal="center"/>
      <protection/>
    </xf>
    <xf numFmtId="177" fontId="25" fillId="38" borderId="0" xfId="57" applyNumberFormat="1" applyFont="1" applyFill="1" applyBorder="1">
      <alignment/>
      <protection/>
    </xf>
    <xf numFmtId="0" fontId="149" fillId="38" borderId="13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0" fontId="9" fillId="32" borderId="22" xfId="57" applyFont="1" applyFill="1" applyBorder="1">
      <alignment/>
      <protection/>
    </xf>
    <xf numFmtId="179" fontId="9" fillId="32" borderId="22" xfId="57" applyNumberFormat="1" applyFont="1" applyFill="1" applyBorder="1" applyAlignment="1">
      <alignment horizontal="left"/>
      <protection/>
    </xf>
    <xf numFmtId="179" fontId="9" fillId="32" borderId="21" xfId="57" applyNumberFormat="1" applyFont="1" applyFill="1" applyBorder="1" applyAlignment="1">
      <alignment horizontal="left"/>
      <protection/>
    </xf>
    <xf numFmtId="177" fontId="25" fillId="32" borderId="0" xfId="57" applyNumberFormat="1" applyFont="1" applyFill="1" applyBorder="1">
      <alignment/>
      <protection/>
    </xf>
    <xf numFmtId="177" fontId="25" fillId="32" borderId="19" xfId="57" applyNumberFormat="1" applyFont="1" applyFill="1" applyBorder="1">
      <alignment/>
      <protection/>
    </xf>
    <xf numFmtId="176" fontId="25" fillId="32" borderId="0" xfId="57" applyNumberFormat="1" applyFont="1" applyFill="1" applyBorder="1" applyAlignment="1">
      <alignment horizontal="center"/>
      <protection/>
    </xf>
    <xf numFmtId="176" fontId="25" fillId="32" borderId="19" xfId="57" applyNumberFormat="1" applyFont="1" applyFill="1" applyBorder="1" applyAlignment="1">
      <alignment horizontal="left"/>
      <protection/>
    </xf>
    <xf numFmtId="181" fontId="151" fillId="39" borderId="23" xfId="0" applyNumberFormat="1" applyFont="1" applyFill="1" applyBorder="1" applyAlignment="1" applyProtection="1" quotePrefix="1">
      <alignment horizontal="center"/>
      <protection/>
    </xf>
    <xf numFmtId="180" fontId="152" fillId="39" borderId="24" xfId="0" applyNumberFormat="1" applyFont="1" applyFill="1" applyBorder="1" applyAlignment="1" applyProtection="1" quotePrefix="1">
      <alignment horizontal="center" vertical="center" wrapText="1"/>
      <protection/>
    </xf>
    <xf numFmtId="178" fontId="19" fillId="33" borderId="0" xfId="57" applyNumberFormat="1" applyFont="1" applyFill="1" applyBorder="1" applyAlignment="1">
      <alignment horizontal="center"/>
      <protection/>
    </xf>
    <xf numFmtId="0" fontId="153" fillId="32" borderId="0" xfId="0" applyFont="1" applyFill="1" applyBorder="1" applyAlignment="1" applyProtection="1">
      <alignment/>
      <protection/>
    </xf>
    <xf numFmtId="0" fontId="9" fillId="38" borderId="25" xfId="57" applyFont="1" applyFill="1" applyBorder="1">
      <alignment/>
      <protection/>
    </xf>
    <xf numFmtId="175" fontId="8" fillId="38" borderId="19" xfId="57" applyNumberFormat="1" applyFont="1" applyFill="1" applyBorder="1" applyAlignment="1">
      <alignment horizontal="right"/>
      <protection/>
    </xf>
    <xf numFmtId="0" fontId="9" fillId="38" borderId="26" xfId="57" applyFont="1" applyFill="1" applyBorder="1">
      <alignment/>
      <protection/>
    </xf>
    <xf numFmtId="0" fontId="147" fillId="40" borderId="27" xfId="57" applyFont="1" applyFill="1" applyBorder="1">
      <alignment/>
      <protection/>
    </xf>
    <xf numFmtId="0" fontId="149" fillId="40" borderId="28" xfId="57" applyFont="1" applyFill="1" applyBorder="1">
      <alignment/>
      <protection/>
    </xf>
    <xf numFmtId="0" fontId="149" fillId="40" borderId="29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0" fontId="154" fillId="39" borderId="24" xfId="0" applyNumberFormat="1" applyFont="1" applyFill="1" applyBorder="1" applyAlignment="1" applyProtection="1" quotePrefix="1">
      <alignment horizontal="center" wrapText="1"/>
      <protection/>
    </xf>
    <xf numFmtId="182" fontId="9" fillId="37" borderId="0" xfId="64" applyNumberFormat="1" applyFont="1" applyFill="1" applyAlignment="1" applyProtection="1">
      <alignment/>
      <protection/>
    </xf>
    <xf numFmtId="182" fontId="14" fillId="37" borderId="0" xfId="63" applyNumberFormat="1" applyFont="1" applyFill="1" applyProtection="1">
      <alignment/>
      <protection/>
    </xf>
    <xf numFmtId="182" fontId="6" fillId="34" borderId="0" xfId="0" applyNumberFormat="1" applyFont="1" applyFill="1" applyAlignment="1" applyProtection="1">
      <alignment/>
      <protection/>
    </xf>
    <xf numFmtId="179" fontId="155" fillId="41" borderId="23" xfId="0" applyNumberFormat="1" applyFont="1" applyFill="1" applyBorder="1" applyAlignment="1" applyProtection="1" quotePrefix="1">
      <alignment horizontal="center"/>
      <protection/>
    </xf>
    <xf numFmtId="180" fontId="156" fillId="42" borderId="24" xfId="0" applyNumberFormat="1" applyFont="1" applyFill="1" applyBorder="1" applyAlignment="1" applyProtection="1" quotePrefix="1">
      <alignment horizontal="center" vertical="center" wrapText="1"/>
      <protection/>
    </xf>
    <xf numFmtId="179" fontId="156" fillId="42" borderId="23" xfId="0" applyNumberFormat="1" applyFont="1" applyFill="1" applyBorder="1" applyAlignment="1" applyProtection="1" quotePrefix="1">
      <alignment horizontal="center"/>
      <protection/>
    </xf>
    <xf numFmtId="182" fontId="2" fillId="34" borderId="0" xfId="0" applyNumberFormat="1" applyFont="1" applyFill="1" applyAlignment="1" applyProtection="1">
      <alignment/>
      <protection/>
    </xf>
    <xf numFmtId="0" fontId="3" fillId="32" borderId="30" xfId="0" applyFont="1" applyFill="1" applyBorder="1" applyAlignment="1" applyProtection="1">
      <alignment/>
      <protection/>
    </xf>
    <xf numFmtId="0" fontId="3" fillId="32" borderId="20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3" applyFont="1" applyFill="1" applyProtection="1">
      <alignment/>
      <protection/>
    </xf>
    <xf numFmtId="0" fontId="153" fillId="33" borderId="0" xfId="0" applyFont="1" applyFill="1" applyBorder="1" applyAlignment="1" applyProtection="1">
      <alignment/>
      <protection/>
    </xf>
    <xf numFmtId="0" fontId="8" fillId="33" borderId="0" xfId="63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4" fontId="35" fillId="32" borderId="31" xfId="0" applyNumberFormat="1" applyFont="1" applyFill="1" applyBorder="1" applyAlignment="1" applyProtection="1">
      <alignment horizontal="center"/>
      <protection/>
    </xf>
    <xf numFmtId="174" fontId="12" fillId="32" borderId="31" xfId="0" applyNumberFormat="1" applyFont="1" applyFill="1" applyBorder="1" applyAlignment="1" applyProtection="1">
      <alignment horizontal="center"/>
      <protection/>
    </xf>
    <xf numFmtId="174" fontId="35" fillId="43" borderId="31" xfId="0" applyNumberFormat="1" applyFont="1" applyFill="1" applyBorder="1" applyAlignment="1" applyProtection="1">
      <alignment horizontal="center"/>
      <protection locked="0"/>
    </xf>
    <xf numFmtId="0" fontId="2" fillId="32" borderId="32" xfId="0" applyFont="1" applyFill="1" applyBorder="1" applyAlignment="1" applyProtection="1">
      <alignment horizontal="right"/>
      <protection/>
    </xf>
    <xf numFmtId="0" fontId="11" fillId="32" borderId="33" xfId="0" applyFont="1" applyFill="1" applyBorder="1" applyAlignment="1" applyProtection="1">
      <alignment horizontal="right"/>
      <protection/>
    </xf>
    <xf numFmtId="0" fontId="2" fillId="43" borderId="33" xfId="0" applyFont="1" applyFill="1" applyBorder="1" applyAlignment="1" applyProtection="1">
      <alignment horizontal="left"/>
      <protection/>
    </xf>
    <xf numFmtId="180" fontId="157" fillId="42" borderId="24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4" applyNumberFormat="1" applyFont="1" applyFill="1" applyBorder="1" applyAlignment="1" applyProtection="1">
      <alignment/>
      <protection/>
    </xf>
    <xf numFmtId="38" fontId="8" fillId="33" borderId="0" xfId="64" applyNumberFormat="1" applyFont="1" applyFill="1" applyBorder="1" applyAlignment="1" applyProtection="1">
      <alignment/>
      <protection/>
    </xf>
    <xf numFmtId="38" fontId="8" fillId="44" borderId="0" xfId="64" applyNumberFormat="1" applyFont="1" applyFill="1" applyBorder="1" applyAlignment="1" applyProtection="1">
      <alignment/>
      <protection/>
    </xf>
    <xf numFmtId="38" fontId="9" fillId="44" borderId="0" xfId="64" applyNumberFormat="1" applyFont="1" applyFill="1" applyBorder="1" applyAlignment="1" applyProtection="1">
      <alignment/>
      <protection/>
    </xf>
    <xf numFmtId="38" fontId="15" fillId="38" borderId="34" xfId="64" applyNumberFormat="1" applyFont="1" applyFill="1" applyBorder="1" applyAlignment="1" applyProtection="1">
      <alignment/>
      <protection/>
    </xf>
    <xf numFmtId="38" fontId="8" fillId="33" borderId="34" xfId="64" applyNumberFormat="1" applyFont="1" applyFill="1" applyBorder="1" applyAlignment="1" applyProtection="1">
      <alignment/>
      <protection/>
    </xf>
    <xf numFmtId="0" fontId="3" fillId="33" borderId="34" xfId="0" applyFont="1" applyFill="1" applyBorder="1" applyAlignment="1" applyProtection="1">
      <alignment horizontal="left"/>
      <protection/>
    </xf>
    <xf numFmtId="38" fontId="8" fillId="44" borderId="34" xfId="64" applyNumberFormat="1" applyFont="1" applyFill="1" applyBorder="1" applyAlignment="1" applyProtection="1">
      <alignment/>
      <protection/>
    </xf>
    <xf numFmtId="38" fontId="9" fillId="44" borderId="34" xfId="64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80" fontId="4" fillId="33" borderId="35" xfId="0" applyNumberFormat="1" applyFont="1" applyFill="1" applyBorder="1" applyAlignment="1" applyProtection="1" quotePrefix="1">
      <alignment horizontal="center"/>
      <protection/>
    </xf>
    <xf numFmtId="180" fontId="4" fillId="33" borderId="36" xfId="0" applyNumberFormat="1" applyFont="1" applyFill="1" applyBorder="1" applyAlignment="1" applyProtection="1" quotePrefix="1">
      <alignment horizontal="center"/>
      <protection/>
    </xf>
    <xf numFmtId="180" fontId="4" fillId="33" borderId="37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8" xfId="0" applyFont="1" applyFill="1" applyBorder="1" applyAlignment="1" applyProtection="1" quotePrefix="1">
      <alignment horizontal="center" vertical="top"/>
      <protection/>
    </xf>
    <xf numFmtId="0" fontId="5" fillId="33" borderId="39" xfId="0" applyFont="1" applyFill="1" applyBorder="1" applyAlignment="1" applyProtection="1" quotePrefix="1">
      <alignment horizontal="left" vertical="top"/>
      <protection/>
    </xf>
    <xf numFmtId="38" fontId="15" fillId="33" borderId="0" xfId="64" applyNumberFormat="1" applyFont="1" applyFill="1" applyBorder="1" applyAlignment="1" applyProtection="1">
      <alignment/>
      <protection/>
    </xf>
    <xf numFmtId="38" fontId="15" fillId="33" borderId="34" xfId="64" applyNumberFormat="1" applyFont="1" applyFill="1" applyBorder="1" applyAlignment="1" applyProtection="1">
      <alignment/>
      <protection/>
    </xf>
    <xf numFmtId="0" fontId="5" fillId="39" borderId="40" xfId="0" applyFont="1" applyFill="1" applyBorder="1" applyAlignment="1" applyProtection="1">
      <alignment horizontal="left"/>
      <protection/>
    </xf>
    <xf numFmtId="0" fontId="5" fillId="39" borderId="41" xfId="0" applyFont="1" applyFill="1" applyBorder="1" applyAlignment="1" applyProtection="1">
      <alignment horizontal="left"/>
      <protection/>
    </xf>
    <xf numFmtId="174" fontId="5" fillId="39" borderId="42" xfId="0" applyNumberFormat="1" applyFont="1" applyFill="1" applyBorder="1" applyAlignment="1" applyProtection="1">
      <alignment horizontal="left"/>
      <protection/>
    </xf>
    <xf numFmtId="174" fontId="5" fillId="39" borderId="43" xfId="0" applyNumberFormat="1" applyFont="1" applyFill="1" applyBorder="1" applyAlignment="1" applyProtection="1">
      <alignment horizontal="left"/>
      <protection/>
    </xf>
    <xf numFmtId="0" fontId="4" fillId="5" borderId="44" xfId="0" applyFont="1" applyFill="1" applyBorder="1" applyAlignment="1" applyProtection="1">
      <alignment horizontal="left"/>
      <protection/>
    </xf>
    <xf numFmtId="0" fontId="4" fillId="5" borderId="45" xfId="0" applyFont="1" applyFill="1" applyBorder="1" applyAlignment="1" applyProtection="1">
      <alignment horizontal="left"/>
      <protection/>
    </xf>
    <xf numFmtId="38" fontId="8" fillId="45" borderId="46" xfId="64" applyNumberFormat="1" applyFont="1" applyFill="1" applyBorder="1" applyAlignment="1" applyProtection="1">
      <alignment/>
      <protection/>
    </xf>
    <xf numFmtId="38" fontId="8" fillId="45" borderId="47" xfId="64" applyNumberFormat="1" applyFont="1" applyFill="1" applyBorder="1" applyAlignment="1" applyProtection="1">
      <alignment/>
      <protection/>
    </xf>
    <xf numFmtId="38" fontId="8" fillId="45" borderId="48" xfId="64" applyNumberFormat="1" applyFont="1" applyFill="1" applyBorder="1" applyAlignment="1" applyProtection="1">
      <alignment/>
      <protection/>
    </xf>
    <xf numFmtId="38" fontId="8" fillId="46" borderId="46" xfId="64" applyNumberFormat="1" applyFont="1" applyFill="1" applyBorder="1" applyAlignment="1" applyProtection="1">
      <alignment/>
      <protection/>
    </xf>
    <xf numFmtId="38" fontId="8" fillId="46" borderId="47" xfId="64" applyNumberFormat="1" applyFont="1" applyFill="1" applyBorder="1" applyAlignment="1" applyProtection="1">
      <alignment/>
      <protection/>
    </xf>
    <xf numFmtId="38" fontId="8" fillId="46" borderId="48" xfId="64" applyNumberFormat="1" applyFont="1" applyFill="1" applyBorder="1" applyAlignment="1" applyProtection="1">
      <alignment/>
      <protection/>
    </xf>
    <xf numFmtId="38" fontId="8" fillId="33" borderId="49" xfId="64" applyNumberFormat="1" applyFont="1" applyFill="1" applyBorder="1" applyAlignment="1" applyProtection="1">
      <alignment/>
      <protection/>
    </xf>
    <xf numFmtId="38" fontId="8" fillId="33" borderId="50" xfId="64" applyNumberFormat="1" applyFont="1" applyFill="1" applyBorder="1" applyAlignment="1" applyProtection="1">
      <alignment/>
      <protection/>
    </xf>
    <xf numFmtId="38" fontId="9" fillId="33" borderId="51" xfId="64" applyNumberFormat="1" applyFont="1" applyFill="1" applyBorder="1" applyAlignment="1" applyProtection="1">
      <alignment/>
      <protection/>
    </xf>
    <xf numFmtId="38" fontId="9" fillId="33" borderId="52" xfId="64" applyNumberFormat="1" applyFont="1" applyFill="1" applyBorder="1" applyAlignment="1" applyProtection="1">
      <alignment/>
      <protection/>
    </xf>
    <xf numFmtId="38" fontId="9" fillId="33" borderId="53" xfId="64" applyNumberFormat="1" applyFont="1" applyFill="1" applyBorder="1" applyAlignment="1" applyProtection="1">
      <alignment/>
      <protection/>
    </xf>
    <xf numFmtId="38" fontId="9" fillId="33" borderId="54" xfId="64" applyNumberFormat="1" applyFont="1" applyFill="1" applyBorder="1" applyAlignment="1" applyProtection="1">
      <alignment/>
      <protection/>
    </xf>
    <xf numFmtId="38" fontId="9" fillId="33" borderId="49" xfId="64" applyNumberFormat="1" applyFont="1" applyFill="1" applyBorder="1" applyAlignment="1" applyProtection="1">
      <alignment/>
      <protection/>
    </xf>
    <xf numFmtId="38" fontId="9" fillId="33" borderId="50" xfId="64" applyNumberFormat="1" applyFont="1" applyFill="1" applyBorder="1" applyAlignment="1" applyProtection="1">
      <alignment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3" fillId="33" borderId="22" xfId="0" applyFont="1" applyFill="1" applyBorder="1" applyAlignment="1" applyProtection="1">
      <alignment horizontal="left"/>
      <protection/>
    </xf>
    <xf numFmtId="0" fontId="3" fillId="33" borderId="56" xfId="0" applyFont="1" applyFill="1" applyBorder="1" applyAlignment="1" applyProtection="1">
      <alignment horizontal="left"/>
      <protection/>
    </xf>
    <xf numFmtId="0" fontId="3" fillId="33" borderId="46" xfId="0" applyFont="1" applyFill="1" applyBorder="1" applyAlignment="1" applyProtection="1">
      <alignment horizontal="left"/>
      <protection/>
    </xf>
    <xf numFmtId="0" fontId="3" fillId="33" borderId="47" xfId="0" applyFont="1" applyFill="1" applyBorder="1" applyAlignment="1" applyProtection="1">
      <alignment horizontal="left"/>
      <protection/>
    </xf>
    <xf numFmtId="38" fontId="25" fillId="44" borderId="57" xfId="64" applyNumberFormat="1" applyFont="1" applyFill="1" applyBorder="1" applyAlignment="1" applyProtection="1">
      <alignment/>
      <protection/>
    </xf>
    <xf numFmtId="38" fontId="25" fillId="44" borderId="58" xfId="64" applyNumberFormat="1" applyFont="1" applyFill="1" applyBorder="1" applyAlignment="1" applyProtection="1">
      <alignment/>
      <protection/>
    </xf>
    <xf numFmtId="38" fontId="25" fillId="44" borderId="51" xfId="64" applyNumberFormat="1" applyFont="1" applyFill="1" applyBorder="1" applyAlignment="1" applyProtection="1">
      <alignment/>
      <protection/>
    </xf>
    <xf numFmtId="38" fontId="25" fillId="44" borderId="52" xfId="64" applyNumberFormat="1" applyFont="1" applyFill="1" applyBorder="1" applyAlignment="1" applyProtection="1">
      <alignment/>
      <protection/>
    </xf>
    <xf numFmtId="38" fontId="25" fillId="44" borderId="53" xfId="64" applyNumberFormat="1" applyFont="1" applyFill="1" applyBorder="1" applyAlignment="1" applyProtection="1">
      <alignment/>
      <protection/>
    </xf>
    <xf numFmtId="38" fontId="25" fillId="44" borderId="54" xfId="64" applyNumberFormat="1" applyFont="1" applyFill="1" applyBorder="1" applyAlignment="1" applyProtection="1">
      <alignment/>
      <protection/>
    </xf>
    <xf numFmtId="38" fontId="8" fillId="33" borderId="59" xfId="64" applyNumberFormat="1" applyFont="1" applyFill="1" applyBorder="1" applyAlignment="1" applyProtection="1">
      <alignment/>
      <protection/>
    </xf>
    <xf numFmtId="38" fontId="8" fillId="33" borderId="22" xfId="64" applyNumberFormat="1" applyFont="1" applyFill="1" applyBorder="1" applyAlignment="1" applyProtection="1">
      <alignment/>
      <protection/>
    </xf>
    <xf numFmtId="38" fontId="8" fillId="33" borderId="56" xfId="64" applyNumberFormat="1" applyFont="1" applyFill="1" applyBorder="1" applyAlignment="1" applyProtection="1">
      <alignment/>
      <protection/>
    </xf>
    <xf numFmtId="38" fontId="25" fillId="44" borderId="47" xfId="64" applyNumberFormat="1" applyFont="1" applyFill="1" applyBorder="1" applyAlignment="1" applyProtection="1">
      <alignment/>
      <protection/>
    </xf>
    <xf numFmtId="38" fontId="25" fillId="44" borderId="48" xfId="64" applyNumberFormat="1" applyFont="1" applyFill="1" applyBorder="1" applyAlignment="1" applyProtection="1">
      <alignment/>
      <protection/>
    </xf>
    <xf numFmtId="38" fontId="9" fillId="47" borderId="60" xfId="64" applyNumberFormat="1" applyFont="1" applyFill="1" applyBorder="1" applyAlignment="1" applyProtection="1">
      <alignment/>
      <protection/>
    </xf>
    <xf numFmtId="38" fontId="9" fillId="47" borderId="61" xfId="64" applyNumberFormat="1" applyFont="1" applyFill="1" applyBorder="1" applyAlignment="1" applyProtection="1">
      <alignment/>
      <protection/>
    </xf>
    <xf numFmtId="38" fontId="9" fillId="33" borderId="60" xfId="64" applyNumberFormat="1" applyFont="1" applyFill="1" applyBorder="1" applyAlignment="1" applyProtection="1">
      <alignment/>
      <protection/>
    </xf>
    <xf numFmtId="38" fontId="9" fillId="33" borderId="61" xfId="64" applyNumberFormat="1" applyFont="1" applyFill="1" applyBorder="1" applyAlignment="1" applyProtection="1">
      <alignment/>
      <protection/>
    </xf>
    <xf numFmtId="0" fontId="4" fillId="33" borderId="42" xfId="0" applyFont="1" applyFill="1" applyBorder="1" applyAlignment="1" applyProtection="1">
      <alignment horizontal="left"/>
      <protection/>
    </xf>
    <xf numFmtId="0" fontId="4" fillId="33" borderId="43" xfId="0" applyFont="1" applyFill="1" applyBorder="1" applyAlignment="1" applyProtection="1">
      <alignment horizontal="left"/>
      <protection/>
    </xf>
    <xf numFmtId="0" fontId="3" fillId="33" borderId="59" xfId="0" applyFont="1" applyFill="1" applyBorder="1" applyAlignment="1" applyProtection="1">
      <alignment horizontal="left"/>
      <protection/>
    </xf>
    <xf numFmtId="0" fontId="4" fillId="39" borderId="44" xfId="0" applyFont="1" applyFill="1" applyBorder="1" applyAlignment="1" applyProtection="1">
      <alignment horizontal="left"/>
      <protection/>
    </xf>
    <xf numFmtId="0" fontId="4" fillId="39" borderId="45" xfId="0" applyFont="1" applyFill="1" applyBorder="1" applyAlignment="1" applyProtection="1">
      <alignment horizontal="left"/>
      <protection/>
    </xf>
    <xf numFmtId="0" fontId="4" fillId="48" borderId="44" xfId="0" applyFont="1" applyFill="1" applyBorder="1" applyAlignment="1" applyProtection="1" quotePrefix="1">
      <alignment horizontal="left"/>
      <protection/>
    </xf>
    <xf numFmtId="0" fontId="4" fillId="48" borderId="45" xfId="0" applyFont="1" applyFill="1" applyBorder="1" applyAlignment="1" applyProtection="1" quotePrefix="1">
      <alignment horizontal="left"/>
      <protection/>
    </xf>
    <xf numFmtId="38" fontId="9" fillId="33" borderId="19" xfId="64" applyNumberFormat="1" applyFont="1" applyFill="1" applyBorder="1" applyAlignment="1" applyProtection="1">
      <alignment/>
      <protection/>
    </xf>
    <xf numFmtId="38" fontId="9" fillId="33" borderId="62" xfId="64" applyNumberFormat="1" applyFont="1" applyFill="1" applyBorder="1" applyAlignment="1" applyProtection="1">
      <alignment/>
      <protection/>
    </xf>
    <xf numFmtId="0" fontId="2" fillId="43" borderId="47" xfId="0" applyFont="1" applyFill="1" applyBorder="1" applyAlignment="1" applyProtection="1">
      <alignment horizontal="left"/>
      <protection/>
    </xf>
    <xf numFmtId="0" fontId="11" fillId="32" borderId="47" xfId="0" applyFont="1" applyFill="1" applyBorder="1" applyAlignment="1" applyProtection="1">
      <alignment horizontal="left"/>
      <protection/>
    </xf>
    <xf numFmtId="183" fontId="158" fillId="33" borderId="31" xfId="0" applyNumberFormat="1" applyFont="1" applyFill="1" applyBorder="1" applyAlignment="1" applyProtection="1">
      <alignment horizontal="center"/>
      <protection locked="0"/>
    </xf>
    <xf numFmtId="183" fontId="158" fillId="33" borderId="49" xfId="0" applyNumberFormat="1" applyFont="1" applyFill="1" applyBorder="1" applyAlignment="1" applyProtection="1">
      <alignment horizontal="center"/>
      <protection/>
    </xf>
    <xf numFmtId="0" fontId="3" fillId="32" borderId="47" xfId="0" applyFont="1" applyFill="1" applyBorder="1" applyAlignment="1" applyProtection="1">
      <alignment horizontal="right"/>
      <protection/>
    </xf>
    <xf numFmtId="38" fontId="9" fillId="33" borderId="63" xfId="64" applyNumberFormat="1" applyFont="1" applyFill="1" applyBorder="1" applyAlignment="1" applyProtection="1">
      <alignment/>
      <protection/>
    </xf>
    <xf numFmtId="38" fontId="9" fillId="33" borderId="64" xfId="64" applyNumberFormat="1" applyFont="1" applyFill="1" applyBorder="1" applyAlignment="1" applyProtection="1">
      <alignment/>
      <protection/>
    </xf>
    <xf numFmtId="38" fontId="15" fillId="33" borderId="65" xfId="64" applyNumberFormat="1" applyFont="1" applyFill="1" applyBorder="1" applyAlignment="1" applyProtection="1">
      <alignment/>
      <protection/>
    </xf>
    <xf numFmtId="38" fontId="8" fillId="33" borderId="66" xfId="64" applyNumberFormat="1" applyFont="1" applyFill="1" applyBorder="1" applyAlignment="1" applyProtection="1">
      <alignment/>
      <protection/>
    </xf>
    <xf numFmtId="38" fontId="8" fillId="33" borderId="65" xfId="64" applyNumberFormat="1" applyFont="1" applyFill="1" applyBorder="1" applyAlignment="1" applyProtection="1">
      <alignment/>
      <protection/>
    </xf>
    <xf numFmtId="38" fontId="9" fillId="33" borderId="66" xfId="64" applyNumberFormat="1" applyFont="1" applyFill="1" applyBorder="1" applyAlignment="1" applyProtection="1">
      <alignment/>
      <protection/>
    </xf>
    <xf numFmtId="38" fontId="8" fillId="44" borderId="59" xfId="64" applyNumberFormat="1" applyFont="1" applyFill="1" applyBorder="1" applyAlignment="1" applyProtection="1">
      <alignment/>
      <protection/>
    </xf>
    <xf numFmtId="38" fontId="9" fillId="44" borderId="66" xfId="64" applyNumberFormat="1" applyFont="1" applyFill="1" applyBorder="1" applyAlignment="1" applyProtection="1">
      <alignment/>
      <protection/>
    </xf>
    <xf numFmtId="38" fontId="9" fillId="44" borderId="63" xfId="64" applyNumberFormat="1" applyFont="1" applyFill="1" applyBorder="1" applyAlignment="1" applyProtection="1">
      <alignment/>
      <protection/>
    </xf>
    <xf numFmtId="38" fontId="9" fillId="44" borderId="67" xfId="64" applyNumberFormat="1" applyFont="1" applyFill="1" applyBorder="1" applyAlignment="1" applyProtection="1">
      <alignment/>
      <protection/>
    </xf>
    <xf numFmtId="38" fontId="25" fillId="44" borderId="55" xfId="64" applyNumberFormat="1" applyFont="1" applyFill="1" applyBorder="1" applyAlignment="1" applyProtection="1">
      <alignment/>
      <protection/>
    </xf>
    <xf numFmtId="38" fontId="25" fillId="44" borderId="63" xfId="64" applyNumberFormat="1" applyFont="1" applyFill="1" applyBorder="1" applyAlignment="1" applyProtection="1">
      <alignment/>
      <protection/>
    </xf>
    <xf numFmtId="38" fontId="25" fillId="44" borderId="64" xfId="64" applyNumberFormat="1" applyFont="1" applyFill="1" applyBorder="1" applyAlignment="1" applyProtection="1">
      <alignment/>
      <protection/>
    </xf>
    <xf numFmtId="0" fontId="4" fillId="39" borderId="68" xfId="0" applyFont="1" applyFill="1" applyBorder="1" applyAlignment="1" applyProtection="1">
      <alignment horizontal="left"/>
      <protection/>
    </xf>
    <xf numFmtId="38" fontId="25" fillId="44" borderId="46" xfId="64" applyNumberFormat="1" applyFont="1" applyFill="1" applyBorder="1" applyAlignment="1" applyProtection="1">
      <alignment/>
      <protection/>
    </xf>
    <xf numFmtId="0" fontId="4" fillId="48" borderId="68" xfId="0" applyFont="1" applyFill="1" applyBorder="1" applyAlignment="1" applyProtection="1" quotePrefix="1">
      <alignment horizontal="left"/>
      <protection/>
    </xf>
    <xf numFmtId="0" fontId="4" fillId="5" borderId="68" xfId="0" applyFont="1" applyFill="1" applyBorder="1" applyAlignment="1" applyProtection="1">
      <alignment horizontal="left"/>
      <protection/>
    </xf>
    <xf numFmtId="38" fontId="9" fillId="33" borderId="69" xfId="64" applyNumberFormat="1" applyFont="1" applyFill="1" applyBorder="1" applyAlignment="1" applyProtection="1">
      <alignment/>
      <protection/>
    </xf>
    <xf numFmtId="38" fontId="159" fillId="47" borderId="67" xfId="64" applyNumberFormat="1" applyFont="1" applyFill="1" applyBorder="1" applyAlignment="1" applyProtection="1">
      <alignment/>
      <protection/>
    </xf>
    <xf numFmtId="38" fontId="9" fillId="33" borderId="67" xfId="64" applyNumberFormat="1" applyFont="1" applyFill="1" applyBorder="1" applyAlignment="1" applyProtection="1">
      <alignment/>
      <protection/>
    </xf>
    <xf numFmtId="0" fontId="4" fillId="33" borderId="70" xfId="0" applyFont="1" applyFill="1" applyBorder="1" applyAlignment="1" applyProtection="1">
      <alignment horizontal="left"/>
      <protection/>
    </xf>
    <xf numFmtId="0" fontId="5" fillId="39" borderId="71" xfId="0" applyFont="1" applyFill="1" applyBorder="1" applyAlignment="1" applyProtection="1">
      <alignment horizontal="left"/>
      <protection/>
    </xf>
    <xf numFmtId="174" fontId="5" fillId="39" borderId="70" xfId="0" applyNumberFormat="1" applyFont="1" applyFill="1" applyBorder="1" applyAlignment="1" applyProtection="1">
      <alignment horizontal="left"/>
      <protection/>
    </xf>
    <xf numFmtId="0" fontId="3" fillId="48" borderId="17" xfId="0" applyFont="1" applyFill="1" applyBorder="1" applyAlignment="1" applyProtection="1">
      <alignment/>
      <protection/>
    </xf>
    <xf numFmtId="0" fontId="3" fillId="48" borderId="18" xfId="0" applyFont="1" applyFill="1" applyBorder="1" applyAlignment="1" applyProtection="1">
      <alignment/>
      <protection/>
    </xf>
    <xf numFmtId="0" fontId="3" fillId="48" borderId="72" xfId="0" applyFont="1" applyFill="1" applyBorder="1" applyAlignment="1" applyProtection="1">
      <alignment/>
      <protection/>
    </xf>
    <xf numFmtId="0" fontId="3" fillId="48" borderId="21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73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84" fontId="3" fillId="33" borderId="73" xfId="0" applyNumberFormat="1" applyFont="1" applyFill="1" applyBorder="1" applyAlignment="1" applyProtection="1">
      <alignment/>
      <protection/>
    </xf>
    <xf numFmtId="184" fontId="6" fillId="32" borderId="0" xfId="0" applyNumberFormat="1" applyFont="1" applyFill="1" applyAlignment="1" applyProtection="1">
      <alignment horizontal="right"/>
      <protection/>
    </xf>
    <xf numFmtId="184" fontId="3" fillId="33" borderId="74" xfId="0" applyNumberFormat="1" applyFont="1" applyFill="1" applyBorder="1" applyAlignment="1" applyProtection="1">
      <alignment/>
      <protection/>
    </xf>
    <xf numFmtId="184" fontId="3" fillId="33" borderId="75" xfId="0" applyNumberFormat="1" applyFont="1" applyFill="1" applyBorder="1" applyAlignment="1" applyProtection="1">
      <alignment/>
      <protection locked="0"/>
    </xf>
    <xf numFmtId="184" fontId="4" fillId="33" borderId="75" xfId="0" applyNumberFormat="1" applyFont="1" applyFill="1" applyBorder="1" applyAlignment="1" applyProtection="1">
      <alignment/>
      <protection locked="0"/>
    </xf>
    <xf numFmtId="184" fontId="3" fillId="33" borderId="76" xfId="0" applyNumberFormat="1" applyFont="1" applyFill="1" applyBorder="1" applyAlignment="1" applyProtection="1">
      <alignment/>
      <protection locked="0"/>
    </xf>
    <xf numFmtId="184" fontId="4" fillId="33" borderId="76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 locked="0"/>
    </xf>
    <xf numFmtId="184" fontId="4" fillId="33" borderId="77" xfId="0" applyNumberFormat="1" applyFont="1" applyFill="1" applyBorder="1" applyAlignment="1" applyProtection="1">
      <alignment/>
      <protection locked="0"/>
    </xf>
    <xf numFmtId="184" fontId="3" fillId="32" borderId="10" xfId="0" applyNumberFormat="1" applyFont="1" applyFill="1" applyBorder="1" applyAlignment="1" applyProtection="1">
      <alignment/>
      <protection/>
    </xf>
    <xf numFmtId="184" fontId="4" fillId="32" borderId="10" xfId="0" applyNumberFormat="1" applyFont="1" applyFill="1" applyBorder="1" applyAlignment="1" applyProtection="1">
      <alignment/>
      <protection/>
    </xf>
    <xf numFmtId="184" fontId="4" fillId="33" borderId="73" xfId="0" applyNumberFormat="1" applyFont="1" applyFill="1" applyBorder="1" applyAlignment="1" applyProtection="1">
      <alignment/>
      <protection/>
    </xf>
    <xf numFmtId="184" fontId="4" fillId="33" borderId="74" xfId="0" applyNumberFormat="1" applyFont="1" applyFill="1" applyBorder="1" applyAlignment="1" applyProtection="1">
      <alignment/>
      <protection/>
    </xf>
    <xf numFmtId="184" fontId="3" fillId="44" borderId="73" xfId="0" applyNumberFormat="1" applyFont="1" applyFill="1" applyBorder="1" applyAlignment="1" applyProtection="1">
      <alignment/>
      <protection/>
    </xf>
    <xf numFmtId="184" fontId="4" fillId="44" borderId="73" xfId="0" applyNumberFormat="1" applyFont="1" applyFill="1" applyBorder="1" applyAlignment="1" applyProtection="1">
      <alignment/>
      <protection/>
    </xf>
    <xf numFmtId="184" fontId="3" fillId="44" borderId="75" xfId="0" applyNumberFormat="1" applyFont="1" applyFill="1" applyBorder="1" applyAlignment="1" applyProtection="1">
      <alignment/>
      <protection/>
    </xf>
    <xf numFmtId="184" fontId="4" fillId="44" borderId="75" xfId="0" applyNumberFormat="1" applyFont="1" applyFill="1" applyBorder="1" applyAlignment="1" applyProtection="1">
      <alignment/>
      <protection/>
    </xf>
    <xf numFmtId="184" fontId="3" fillId="44" borderId="76" xfId="0" applyNumberFormat="1" applyFont="1" applyFill="1" applyBorder="1" applyAlignment="1" applyProtection="1">
      <alignment/>
      <protection/>
    </xf>
    <xf numFmtId="184" fontId="4" fillId="44" borderId="76" xfId="0" applyNumberFormat="1" applyFont="1" applyFill="1" applyBorder="1" applyAlignment="1" applyProtection="1">
      <alignment/>
      <protection/>
    </xf>
    <xf numFmtId="184" fontId="3" fillId="44" borderId="77" xfId="0" applyNumberFormat="1" applyFont="1" applyFill="1" applyBorder="1" applyAlignment="1" applyProtection="1">
      <alignment/>
      <protection/>
    </xf>
    <xf numFmtId="184" fontId="4" fillId="44" borderId="77" xfId="0" applyNumberFormat="1" applyFont="1" applyFill="1" applyBorder="1" applyAlignment="1" applyProtection="1">
      <alignment/>
      <protection/>
    </xf>
    <xf numFmtId="184" fontId="3" fillId="32" borderId="10" xfId="0" applyNumberFormat="1" applyFont="1" applyFill="1" applyBorder="1" applyAlignment="1" applyProtection="1">
      <alignment/>
      <protection locked="0"/>
    </xf>
    <xf numFmtId="184" fontId="4" fillId="32" borderId="10" xfId="0" applyNumberFormat="1" applyFont="1" applyFill="1" applyBorder="1" applyAlignment="1" applyProtection="1">
      <alignment/>
      <protection locked="0"/>
    </xf>
    <xf numFmtId="184" fontId="35" fillId="44" borderId="78" xfId="0" applyNumberFormat="1" applyFont="1" applyFill="1" applyBorder="1" applyAlignment="1" applyProtection="1">
      <alignment/>
      <protection locked="0"/>
    </xf>
    <xf numFmtId="184" fontId="12" fillId="44" borderId="78" xfId="0" applyNumberFormat="1" applyFont="1" applyFill="1" applyBorder="1" applyAlignment="1" applyProtection="1">
      <alignment/>
      <protection locked="0"/>
    </xf>
    <xf numFmtId="184" fontId="35" fillId="44" borderId="76" xfId="0" applyNumberFormat="1" applyFont="1" applyFill="1" applyBorder="1" applyAlignment="1" applyProtection="1">
      <alignment/>
      <protection locked="0"/>
    </xf>
    <xf numFmtId="184" fontId="12" fillId="44" borderId="76" xfId="0" applyNumberFormat="1" applyFont="1" applyFill="1" applyBorder="1" applyAlignment="1" applyProtection="1">
      <alignment/>
      <protection locked="0"/>
    </xf>
    <xf numFmtId="184" fontId="35" fillId="44" borderId="79" xfId="0" applyNumberFormat="1" applyFont="1" applyFill="1" applyBorder="1" applyAlignment="1" applyProtection="1">
      <alignment/>
      <protection locked="0"/>
    </xf>
    <xf numFmtId="184" fontId="12" fillId="44" borderId="79" xfId="0" applyNumberFormat="1" applyFont="1" applyFill="1" applyBorder="1" applyAlignment="1" applyProtection="1">
      <alignment/>
      <protection locked="0"/>
    </xf>
    <xf numFmtId="184" fontId="3" fillId="33" borderId="75" xfId="0" applyNumberFormat="1" applyFont="1" applyFill="1" applyBorder="1" applyAlignment="1" applyProtection="1">
      <alignment/>
      <protection/>
    </xf>
    <xf numFmtId="184" fontId="4" fillId="33" borderId="75" xfId="0" applyNumberFormat="1" applyFont="1" applyFill="1" applyBorder="1" applyAlignment="1" applyProtection="1">
      <alignment/>
      <protection/>
    </xf>
    <xf numFmtId="184" fontId="3" fillId="39" borderId="80" xfId="0" applyNumberFormat="1" applyFont="1" applyFill="1" applyBorder="1" applyAlignment="1" applyProtection="1">
      <alignment/>
      <protection/>
    </xf>
    <xf numFmtId="184" fontId="4" fillId="39" borderId="80" xfId="0" applyNumberFormat="1" applyFont="1" applyFill="1" applyBorder="1" applyAlignment="1" applyProtection="1">
      <alignment/>
      <protection/>
    </xf>
    <xf numFmtId="184" fontId="3" fillId="33" borderId="74" xfId="0" applyNumberFormat="1" applyFont="1" applyFill="1" applyBorder="1" applyAlignment="1" applyProtection="1">
      <alignment/>
      <protection locked="0"/>
    </xf>
    <xf numFmtId="184" fontId="4" fillId="33" borderId="74" xfId="0" applyNumberFormat="1" applyFont="1" applyFill="1" applyBorder="1" applyAlignment="1" applyProtection="1">
      <alignment/>
      <protection locked="0"/>
    </xf>
    <xf numFmtId="184" fontId="3" fillId="46" borderId="10" xfId="0" applyNumberFormat="1" applyFont="1" applyFill="1" applyBorder="1" applyAlignment="1" applyProtection="1">
      <alignment/>
      <protection/>
    </xf>
    <xf numFmtId="184" fontId="4" fillId="46" borderId="10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 locked="0"/>
    </xf>
    <xf numFmtId="184" fontId="4" fillId="33" borderId="79" xfId="0" applyNumberFormat="1" applyFont="1" applyFill="1" applyBorder="1" applyAlignment="1" applyProtection="1">
      <alignment/>
      <protection locked="0"/>
    </xf>
    <xf numFmtId="184" fontId="35" fillId="44" borderId="81" xfId="0" applyNumberFormat="1" applyFont="1" applyFill="1" applyBorder="1" applyAlignment="1" applyProtection="1">
      <alignment/>
      <protection locked="0"/>
    </xf>
    <xf numFmtId="184" fontId="12" fillId="44" borderId="81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/>
    </xf>
    <xf numFmtId="184" fontId="4" fillId="33" borderId="77" xfId="0" applyNumberFormat="1" applyFont="1" applyFill="1" applyBorder="1" applyAlignment="1" applyProtection="1">
      <alignment/>
      <protection/>
    </xf>
    <xf numFmtId="184" fontId="4" fillId="48" borderId="80" xfId="0" applyNumberFormat="1" applyFont="1" applyFill="1" applyBorder="1" applyAlignment="1" applyProtection="1">
      <alignment/>
      <protection/>
    </xf>
    <xf numFmtId="184" fontId="3" fillId="5" borderId="80" xfId="0" applyNumberFormat="1" applyFont="1" applyFill="1" applyBorder="1" applyAlignment="1" applyProtection="1">
      <alignment/>
      <protection/>
    </xf>
    <xf numFmtId="184" fontId="4" fillId="5" borderId="80" xfId="0" applyNumberFormat="1" applyFont="1" applyFill="1" applyBorder="1" applyAlignment="1" applyProtection="1">
      <alignment/>
      <protection/>
    </xf>
    <xf numFmtId="184" fontId="3" fillId="48" borderId="80" xfId="0" applyNumberFormat="1" applyFont="1" applyFill="1" applyBorder="1" applyAlignment="1" applyProtection="1">
      <alignment/>
      <protection/>
    </xf>
    <xf numFmtId="184" fontId="3" fillId="47" borderId="77" xfId="0" applyNumberFormat="1" applyFont="1" applyFill="1" applyBorder="1" applyAlignment="1" applyProtection="1">
      <alignment/>
      <protection/>
    </xf>
    <xf numFmtId="184" fontId="4" fillId="47" borderId="77" xfId="0" applyNumberFormat="1" applyFont="1" applyFill="1" applyBorder="1" applyAlignment="1" applyProtection="1">
      <alignment/>
      <protection/>
    </xf>
    <xf numFmtId="184" fontId="3" fillId="33" borderId="82" xfId="0" applyNumberFormat="1" applyFont="1" applyFill="1" applyBorder="1" applyAlignment="1" applyProtection="1">
      <alignment/>
      <protection/>
    </xf>
    <xf numFmtId="184" fontId="4" fillId="33" borderId="82" xfId="0" applyNumberFormat="1" applyFont="1" applyFill="1" applyBorder="1" applyAlignment="1" applyProtection="1">
      <alignment/>
      <protection/>
    </xf>
    <xf numFmtId="184" fontId="6" fillId="33" borderId="0" xfId="0" applyNumberFormat="1" applyFont="1" applyFill="1" applyAlignment="1" applyProtection="1">
      <alignment horizontal="right"/>
      <protection/>
    </xf>
    <xf numFmtId="184" fontId="3" fillId="33" borderId="76" xfId="0" applyNumberFormat="1" applyFont="1" applyFill="1" applyBorder="1" applyAlignment="1" applyProtection="1">
      <alignment/>
      <protection/>
    </xf>
    <xf numFmtId="184" fontId="4" fillId="33" borderId="76" xfId="0" applyNumberFormat="1" applyFont="1" applyFill="1" applyBorder="1" applyAlignment="1" applyProtection="1">
      <alignment/>
      <protection/>
    </xf>
    <xf numFmtId="184" fontId="35" fillId="44" borderId="78" xfId="0" applyNumberFormat="1" applyFont="1" applyFill="1" applyBorder="1" applyAlignment="1" applyProtection="1">
      <alignment/>
      <protection/>
    </xf>
    <xf numFmtId="184" fontId="12" fillId="44" borderId="78" xfId="0" applyNumberFormat="1" applyFont="1" applyFill="1" applyBorder="1" applyAlignment="1" applyProtection="1">
      <alignment/>
      <protection/>
    </xf>
    <xf numFmtId="184" fontId="35" fillId="44" borderId="76" xfId="0" applyNumberFormat="1" applyFont="1" applyFill="1" applyBorder="1" applyAlignment="1" applyProtection="1">
      <alignment/>
      <protection/>
    </xf>
    <xf numFmtId="184" fontId="12" fillId="44" borderId="76" xfId="0" applyNumberFormat="1" applyFont="1" applyFill="1" applyBorder="1" applyAlignment="1" applyProtection="1">
      <alignment/>
      <protection/>
    </xf>
    <xf numFmtId="184" fontId="35" fillId="44" borderId="79" xfId="0" applyNumberFormat="1" applyFont="1" applyFill="1" applyBorder="1" applyAlignment="1" applyProtection="1">
      <alignment/>
      <protection/>
    </xf>
    <xf numFmtId="184" fontId="12" fillId="44" borderId="79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/>
    </xf>
    <xf numFmtId="184" fontId="4" fillId="33" borderId="79" xfId="0" applyNumberFormat="1" applyFont="1" applyFill="1" applyBorder="1" applyAlignment="1" applyProtection="1">
      <alignment/>
      <protection/>
    </xf>
    <xf numFmtId="184" fontId="35" fillId="44" borderId="81" xfId="0" applyNumberFormat="1" applyFont="1" applyFill="1" applyBorder="1" applyAlignment="1" applyProtection="1">
      <alignment/>
      <protection/>
    </xf>
    <xf numFmtId="184" fontId="12" fillId="44" borderId="81" xfId="0" applyNumberFormat="1" applyFont="1" applyFill="1" applyBorder="1" applyAlignment="1" applyProtection="1">
      <alignment/>
      <protection/>
    </xf>
    <xf numFmtId="0" fontId="160" fillId="49" borderId="0" xfId="0" applyFont="1" applyFill="1" applyAlignment="1" applyProtection="1" quotePrefix="1">
      <alignment horizontal="center"/>
      <protection/>
    </xf>
    <xf numFmtId="184" fontId="3" fillId="39" borderId="83" xfId="0" applyNumberFormat="1" applyFont="1" applyFill="1" applyBorder="1" applyAlignment="1" applyProtection="1">
      <alignment/>
      <protection/>
    </xf>
    <xf numFmtId="184" fontId="4" fillId="39" borderId="83" xfId="0" applyNumberFormat="1" applyFont="1" applyFill="1" applyBorder="1" applyAlignment="1" applyProtection="1">
      <alignment/>
      <protection/>
    </xf>
    <xf numFmtId="184" fontId="3" fillId="39" borderId="82" xfId="0" applyNumberFormat="1" applyFont="1" applyFill="1" applyBorder="1" applyAlignment="1" applyProtection="1">
      <alignment/>
      <protection/>
    </xf>
    <xf numFmtId="184" fontId="4" fillId="39" borderId="82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4" applyNumberFormat="1" applyFont="1" applyFill="1" applyBorder="1" applyAlignment="1" applyProtection="1">
      <alignment horizontal="left"/>
      <protection/>
    </xf>
    <xf numFmtId="38" fontId="8" fillId="33" borderId="0" xfId="64" applyNumberFormat="1" applyFont="1" applyFill="1" applyBorder="1" applyAlignment="1" applyProtection="1">
      <alignment horizontal="left"/>
      <protection/>
    </xf>
    <xf numFmtId="0" fontId="10" fillId="33" borderId="46" xfId="60" applyFont="1" applyFill="1" applyBorder="1" applyAlignment="1" applyProtection="1" quotePrefix="1">
      <alignment horizontal="left"/>
      <protection/>
    </xf>
    <xf numFmtId="0" fontId="10" fillId="33" borderId="47" xfId="60" applyFont="1" applyFill="1" applyBorder="1" applyAlignment="1" applyProtection="1" quotePrefix="1">
      <alignment horizontal="left"/>
      <protection/>
    </xf>
    <xf numFmtId="0" fontId="10" fillId="33" borderId="48" xfId="60" applyFont="1" applyFill="1" applyBorder="1" applyAlignment="1" applyProtection="1" quotePrefix="1">
      <alignment horizontal="left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57" xfId="60" applyFont="1" applyFill="1" applyBorder="1" applyAlignment="1" applyProtection="1">
      <alignment horizontal="center"/>
      <protection/>
    </xf>
    <xf numFmtId="0" fontId="3" fillId="33" borderId="58" xfId="60" applyFont="1" applyFill="1" applyBorder="1" applyAlignment="1" applyProtection="1">
      <alignment horizontal="center"/>
      <protection/>
    </xf>
    <xf numFmtId="38" fontId="8" fillId="44" borderId="59" xfId="64" applyNumberFormat="1" applyFont="1" applyFill="1" applyBorder="1" applyAlignment="1" applyProtection="1">
      <alignment horizontal="center"/>
      <protection/>
    </xf>
    <xf numFmtId="38" fontId="8" fillId="44" borderId="22" xfId="64" applyNumberFormat="1" applyFont="1" applyFill="1" applyBorder="1" applyAlignment="1" applyProtection="1">
      <alignment horizontal="center"/>
      <protection/>
    </xf>
    <xf numFmtId="38" fontId="8" fillId="44" borderId="56" xfId="64" applyNumberFormat="1" applyFont="1" applyFill="1" applyBorder="1" applyAlignment="1" applyProtection="1">
      <alignment horizontal="center"/>
      <protection/>
    </xf>
    <xf numFmtId="38" fontId="9" fillId="44" borderId="66" xfId="64" applyNumberFormat="1" applyFont="1" applyFill="1" applyBorder="1" applyAlignment="1" applyProtection="1">
      <alignment horizontal="center"/>
      <protection/>
    </xf>
    <xf numFmtId="38" fontId="9" fillId="44" borderId="49" xfId="64" applyNumberFormat="1" applyFont="1" applyFill="1" applyBorder="1" applyAlignment="1" applyProtection="1">
      <alignment horizontal="center"/>
      <protection/>
    </xf>
    <xf numFmtId="38" fontId="9" fillId="44" borderId="50" xfId="64" applyNumberFormat="1" applyFont="1" applyFill="1" applyBorder="1" applyAlignment="1" applyProtection="1">
      <alignment horizontal="center"/>
      <protection/>
    </xf>
    <xf numFmtId="38" fontId="9" fillId="44" borderId="63" xfId="64" applyNumberFormat="1" applyFont="1" applyFill="1" applyBorder="1" applyAlignment="1" applyProtection="1">
      <alignment horizontal="center"/>
      <protection/>
    </xf>
    <xf numFmtId="38" fontId="9" fillId="44" borderId="51" xfId="64" applyNumberFormat="1" applyFont="1" applyFill="1" applyBorder="1" applyAlignment="1" applyProtection="1">
      <alignment horizontal="center"/>
      <protection/>
    </xf>
    <xf numFmtId="38" fontId="9" fillId="44" borderId="52" xfId="64" applyNumberFormat="1" applyFont="1" applyFill="1" applyBorder="1" applyAlignment="1" applyProtection="1">
      <alignment horizontal="center"/>
      <protection/>
    </xf>
    <xf numFmtId="38" fontId="9" fillId="44" borderId="67" xfId="64" applyNumberFormat="1" applyFont="1" applyFill="1" applyBorder="1" applyAlignment="1" applyProtection="1">
      <alignment horizontal="center"/>
      <protection/>
    </xf>
    <xf numFmtId="38" fontId="9" fillId="44" borderId="60" xfId="64" applyNumberFormat="1" applyFont="1" applyFill="1" applyBorder="1" applyAlignment="1" applyProtection="1">
      <alignment horizontal="center"/>
      <protection/>
    </xf>
    <xf numFmtId="38" fontId="9" fillId="44" borderId="61" xfId="64" applyNumberFormat="1" applyFont="1" applyFill="1" applyBorder="1" applyAlignment="1" applyProtection="1">
      <alignment horizontal="center"/>
      <protection/>
    </xf>
    <xf numFmtId="0" fontId="3" fillId="33" borderId="46" xfId="60" applyFont="1" applyFill="1" applyBorder="1" applyAlignment="1" applyProtection="1">
      <alignment horizontal="center"/>
      <protection/>
    </xf>
    <xf numFmtId="0" fontId="3" fillId="33" borderId="47" xfId="60" applyFont="1" applyFill="1" applyBorder="1" applyAlignment="1" applyProtection="1">
      <alignment horizontal="center"/>
      <protection/>
    </xf>
    <xf numFmtId="0" fontId="3" fillId="33" borderId="48" xfId="60" applyFont="1" applyFill="1" applyBorder="1" applyAlignment="1" applyProtection="1">
      <alignment horizontal="center"/>
      <protection/>
    </xf>
    <xf numFmtId="0" fontId="3" fillId="33" borderId="59" xfId="60" applyFont="1" applyFill="1" applyBorder="1" applyAlignment="1" applyProtection="1">
      <alignment horizontal="center"/>
      <protection/>
    </xf>
    <xf numFmtId="0" fontId="3" fillId="33" borderId="22" xfId="60" applyFont="1" applyFill="1" applyBorder="1" applyAlignment="1" applyProtection="1">
      <alignment horizontal="center"/>
      <protection/>
    </xf>
    <xf numFmtId="0" fontId="3" fillId="33" borderId="56" xfId="60" applyFont="1" applyFill="1" applyBorder="1" applyAlignment="1" applyProtection="1">
      <alignment horizontal="center"/>
      <protection/>
    </xf>
    <xf numFmtId="38" fontId="25" fillId="44" borderId="46" xfId="64" applyNumberFormat="1" applyFont="1" applyFill="1" applyBorder="1" applyAlignment="1" applyProtection="1">
      <alignment horizontal="center"/>
      <protection/>
    </xf>
    <xf numFmtId="38" fontId="25" fillId="44" borderId="47" xfId="64" applyNumberFormat="1" applyFont="1" applyFill="1" applyBorder="1" applyAlignment="1" applyProtection="1">
      <alignment horizontal="center"/>
      <protection/>
    </xf>
    <xf numFmtId="38" fontId="25" fillId="44" borderId="48" xfId="64" applyNumberFormat="1" applyFont="1" applyFill="1" applyBorder="1" applyAlignment="1" applyProtection="1">
      <alignment horizontal="center"/>
      <protection/>
    </xf>
    <xf numFmtId="38" fontId="8" fillId="33" borderId="59" xfId="64" applyNumberFormat="1" applyFont="1" applyFill="1" applyBorder="1" applyAlignment="1" applyProtection="1">
      <alignment horizontal="center"/>
      <protection/>
    </xf>
    <xf numFmtId="38" fontId="8" fillId="33" borderId="22" xfId="64" applyNumberFormat="1" applyFont="1" applyFill="1" applyBorder="1" applyAlignment="1" applyProtection="1">
      <alignment horizontal="center"/>
      <protection/>
    </xf>
    <xf numFmtId="38" fontId="8" fillId="33" borderId="56" xfId="64" applyNumberFormat="1" applyFont="1" applyFill="1" applyBorder="1" applyAlignment="1" applyProtection="1">
      <alignment horizontal="center"/>
      <protection/>
    </xf>
    <xf numFmtId="3" fontId="11" fillId="33" borderId="67" xfId="60" applyNumberFormat="1" applyFont="1" applyFill="1" applyBorder="1" applyAlignment="1" applyProtection="1">
      <alignment horizontal="center"/>
      <protection/>
    </xf>
    <xf numFmtId="3" fontId="11" fillId="33" borderId="60" xfId="60" applyNumberFormat="1" applyFont="1" applyFill="1" applyBorder="1" applyAlignment="1" applyProtection="1">
      <alignment horizontal="center"/>
      <protection/>
    </xf>
    <xf numFmtId="3" fontId="11" fillId="33" borderId="61" xfId="60" applyNumberFormat="1" applyFont="1" applyFill="1" applyBorder="1" applyAlignment="1" applyProtection="1">
      <alignment horizontal="center"/>
      <protection/>
    </xf>
    <xf numFmtId="0" fontId="5" fillId="39" borderId="71" xfId="60" applyFont="1" applyFill="1" applyBorder="1" applyAlignment="1" applyProtection="1">
      <alignment horizontal="left"/>
      <protection/>
    </xf>
    <xf numFmtId="0" fontId="5" fillId="39" borderId="40" xfId="60" applyFont="1" applyFill="1" applyBorder="1" applyAlignment="1" applyProtection="1">
      <alignment horizontal="left"/>
      <protection/>
    </xf>
    <xf numFmtId="0" fontId="5" fillId="39" borderId="41" xfId="60" applyFont="1" applyFill="1" applyBorder="1" applyAlignment="1" applyProtection="1">
      <alignment horizontal="left"/>
      <protection/>
    </xf>
    <xf numFmtId="174" fontId="5" fillId="39" borderId="70" xfId="60" applyNumberFormat="1" applyFont="1" applyFill="1" applyBorder="1" applyAlignment="1" applyProtection="1">
      <alignment horizontal="left"/>
      <protection/>
    </xf>
    <xf numFmtId="174" fontId="5" fillId="39" borderId="42" xfId="60" applyNumberFormat="1" applyFont="1" applyFill="1" applyBorder="1" applyAlignment="1" applyProtection="1">
      <alignment horizontal="left"/>
      <protection/>
    </xf>
    <xf numFmtId="174" fontId="5" fillId="39" borderId="43" xfId="60" applyNumberFormat="1" applyFont="1" applyFill="1" applyBorder="1" applyAlignment="1" applyProtection="1">
      <alignment horizontal="left"/>
      <protection/>
    </xf>
    <xf numFmtId="38" fontId="15" fillId="33" borderId="65" xfId="64" applyNumberFormat="1" applyFont="1" applyFill="1" applyBorder="1" applyAlignment="1" applyProtection="1">
      <alignment horizontal="left"/>
      <protection/>
    </xf>
    <xf numFmtId="38" fontId="15" fillId="33" borderId="34" xfId="64" applyNumberFormat="1" applyFont="1" applyFill="1" applyBorder="1" applyAlignment="1" applyProtection="1">
      <alignment horizontal="left"/>
      <protection/>
    </xf>
    <xf numFmtId="38" fontId="8" fillId="33" borderId="66" xfId="64" applyNumberFormat="1" applyFont="1" applyFill="1" applyBorder="1" applyAlignment="1" applyProtection="1">
      <alignment horizontal="left"/>
      <protection/>
    </xf>
    <xf numFmtId="38" fontId="8" fillId="33" borderId="49" xfId="64" applyNumberFormat="1" applyFont="1" applyFill="1" applyBorder="1" applyAlignment="1" applyProtection="1">
      <alignment horizontal="left"/>
      <protection/>
    </xf>
    <xf numFmtId="38" fontId="8" fillId="33" borderId="50" xfId="64" applyNumberFormat="1" applyFont="1" applyFill="1" applyBorder="1" applyAlignment="1" applyProtection="1">
      <alignment horizontal="left"/>
      <protection/>
    </xf>
    <xf numFmtId="38" fontId="8" fillId="33" borderId="65" xfId="64" applyNumberFormat="1" applyFont="1" applyFill="1" applyBorder="1" applyAlignment="1" applyProtection="1">
      <alignment horizontal="left"/>
      <protection/>
    </xf>
    <xf numFmtId="38" fontId="8" fillId="33" borderId="34" xfId="64" applyNumberFormat="1" applyFont="1" applyFill="1" applyBorder="1" applyAlignment="1" applyProtection="1">
      <alignment horizontal="left"/>
      <protection/>
    </xf>
    <xf numFmtId="0" fontId="161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5" fillId="32" borderId="0" xfId="0" applyNumberFormat="1" applyFont="1" applyFill="1" applyBorder="1" applyAlignment="1" applyProtection="1">
      <alignment horizontal="right"/>
      <protection/>
    </xf>
    <xf numFmtId="174" fontId="12" fillId="43" borderId="31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19" xfId="0" applyNumberFormat="1" applyFont="1" applyFill="1" applyBorder="1" applyAlignment="1" applyProtection="1">
      <alignment/>
      <protection/>
    </xf>
    <xf numFmtId="180" fontId="162" fillId="41" borderId="24" xfId="0" applyNumberFormat="1" applyFont="1" applyFill="1" applyBorder="1" applyAlignment="1" applyProtection="1" quotePrefix="1">
      <alignment horizontal="center" wrapText="1"/>
      <protection/>
    </xf>
    <xf numFmtId="173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80" fontId="3" fillId="33" borderId="84" xfId="0" applyNumberFormat="1" applyFont="1" applyFill="1" applyBorder="1" applyAlignment="1" applyProtection="1" quotePrefix="1">
      <alignment horizontal="center" wrapText="1"/>
      <protection/>
    </xf>
    <xf numFmtId="179" fontId="4" fillId="33" borderId="85" xfId="0" applyNumberFormat="1" applyFont="1" applyFill="1" applyBorder="1" applyAlignment="1" applyProtection="1" quotePrefix="1">
      <alignment horizontal="center"/>
      <protection/>
    </xf>
    <xf numFmtId="0" fontId="4" fillId="33" borderId="86" xfId="0" applyFont="1" applyFill="1" applyBorder="1" applyAlignment="1" applyProtection="1" quotePrefix="1">
      <alignment horizontal="center"/>
      <protection/>
    </xf>
    <xf numFmtId="0" fontId="3" fillId="33" borderId="87" xfId="0" applyFont="1" applyFill="1" applyBorder="1" applyAlignment="1" applyProtection="1" quotePrefix="1">
      <alignment horizontal="center"/>
      <protection/>
    </xf>
    <xf numFmtId="184" fontId="3" fillId="33" borderId="88" xfId="0" applyNumberFormat="1" applyFont="1" applyFill="1" applyBorder="1" applyAlignment="1" applyProtection="1">
      <alignment/>
      <protection/>
    </xf>
    <xf numFmtId="184" fontId="3" fillId="33" borderId="89" xfId="0" applyNumberFormat="1" applyFont="1" applyFill="1" applyBorder="1" applyAlignment="1" applyProtection="1">
      <alignment/>
      <protection/>
    </xf>
    <xf numFmtId="184" fontId="3" fillId="33" borderId="90" xfId="0" applyNumberFormat="1" applyFont="1" applyFill="1" applyBorder="1" applyAlignment="1" applyProtection="1">
      <alignment/>
      <protection/>
    </xf>
    <xf numFmtId="184" fontId="3" fillId="33" borderId="91" xfId="0" applyNumberFormat="1" applyFont="1" applyFill="1" applyBorder="1" applyAlignment="1" applyProtection="1">
      <alignment/>
      <protection/>
    </xf>
    <xf numFmtId="184" fontId="4" fillId="33" borderId="92" xfId="0" applyNumberFormat="1" applyFont="1" applyFill="1" applyBorder="1" applyAlignment="1" applyProtection="1">
      <alignment/>
      <protection/>
    </xf>
    <xf numFmtId="184" fontId="4" fillId="33" borderId="93" xfId="0" applyNumberFormat="1" applyFont="1" applyFill="1" applyBorder="1" applyAlignment="1" applyProtection="1">
      <alignment/>
      <protection/>
    </xf>
    <xf numFmtId="184" fontId="4" fillId="32" borderId="86" xfId="0" applyNumberFormat="1" applyFont="1" applyFill="1" applyBorder="1" applyAlignment="1" applyProtection="1">
      <alignment/>
      <protection/>
    </xf>
    <xf numFmtId="184" fontId="3" fillId="32" borderId="87" xfId="0" applyNumberFormat="1" applyFont="1" applyFill="1" applyBorder="1" applyAlignment="1" applyProtection="1">
      <alignment/>
      <protection/>
    </xf>
    <xf numFmtId="184" fontId="4" fillId="33" borderId="88" xfId="0" applyNumberFormat="1" applyFont="1" applyFill="1" applyBorder="1" applyAlignment="1" applyProtection="1">
      <alignment/>
      <protection/>
    </xf>
    <xf numFmtId="184" fontId="4" fillId="33" borderId="94" xfId="0" applyNumberFormat="1" applyFont="1" applyFill="1" applyBorder="1" applyAlignment="1" applyProtection="1">
      <alignment/>
      <protection/>
    </xf>
    <xf numFmtId="184" fontId="4" fillId="33" borderId="90" xfId="0" applyNumberFormat="1" applyFont="1" applyFill="1" applyBorder="1" applyAlignment="1" applyProtection="1">
      <alignment/>
      <protection/>
    </xf>
    <xf numFmtId="184" fontId="4" fillId="44" borderId="88" xfId="0" applyNumberFormat="1" applyFont="1" applyFill="1" applyBorder="1" applyAlignment="1" applyProtection="1">
      <alignment/>
      <protection/>
    </xf>
    <xf numFmtId="184" fontId="3" fillId="44" borderId="89" xfId="0" applyNumberFormat="1" applyFont="1" applyFill="1" applyBorder="1" applyAlignment="1" applyProtection="1">
      <alignment/>
      <protection/>
    </xf>
    <xf numFmtId="184" fontId="4" fillId="44" borderId="94" xfId="0" applyNumberFormat="1" applyFont="1" applyFill="1" applyBorder="1" applyAlignment="1" applyProtection="1">
      <alignment/>
      <protection/>
    </xf>
    <xf numFmtId="184" fontId="3" fillId="44" borderId="95" xfId="0" applyNumberFormat="1" applyFont="1" applyFill="1" applyBorder="1" applyAlignment="1" applyProtection="1">
      <alignment/>
      <protection/>
    </xf>
    <xf numFmtId="184" fontId="4" fillId="44" borderId="92" xfId="0" applyNumberFormat="1" applyFont="1" applyFill="1" applyBorder="1" applyAlignment="1" applyProtection="1">
      <alignment/>
      <protection/>
    </xf>
    <xf numFmtId="184" fontId="3" fillId="44" borderId="96" xfId="0" applyNumberFormat="1" applyFont="1" applyFill="1" applyBorder="1" applyAlignment="1" applyProtection="1">
      <alignment/>
      <protection/>
    </xf>
    <xf numFmtId="184" fontId="4" fillId="44" borderId="93" xfId="0" applyNumberFormat="1" applyFont="1" applyFill="1" applyBorder="1" applyAlignment="1" applyProtection="1">
      <alignment/>
      <protection/>
    </xf>
    <xf numFmtId="184" fontId="3" fillId="44" borderId="97" xfId="0" applyNumberFormat="1" applyFont="1" applyFill="1" applyBorder="1" applyAlignment="1" applyProtection="1">
      <alignment/>
      <protection/>
    </xf>
    <xf numFmtId="184" fontId="12" fillId="44" borderId="98" xfId="0" applyNumberFormat="1" applyFont="1" applyFill="1" applyBorder="1" applyAlignment="1" applyProtection="1">
      <alignment/>
      <protection/>
    </xf>
    <xf numFmtId="184" fontId="12" fillId="44" borderId="92" xfId="0" applyNumberFormat="1" applyFont="1" applyFill="1" applyBorder="1" applyAlignment="1" applyProtection="1">
      <alignment/>
      <protection/>
    </xf>
    <xf numFmtId="184" fontId="12" fillId="44" borderId="99" xfId="0" applyNumberFormat="1" applyFont="1" applyFill="1" applyBorder="1" applyAlignment="1" applyProtection="1">
      <alignment/>
      <protection/>
    </xf>
    <xf numFmtId="184" fontId="3" fillId="33" borderId="95" xfId="0" applyNumberFormat="1" applyFont="1" applyFill="1" applyBorder="1" applyAlignment="1" applyProtection="1">
      <alignment/>
      <protection/>
    </xf>
    <xf numFmtId="184" fontId="4" fillId="39" borderId="100" xfId="0" applyNumberFormat="1" applyFont="1" applyFill="1" applyBorder="1" applyAlignment="1" applyProtection="1">
      <alignment/>
      <protection/>
    </xf>
    <xf numFmtId="184" fontId="3" fillId="39" borderId="101" xfId="0" applyNumberFormat="1" applyFont="1" applyFill="1" applyBorder="1" applyAlignment="1" applyProtection="1">
      <alignment/>
      <protection/>
    </xf>
    <xf numFmtId="184" fontId="4" fillId="46" borderId="86" xfId="0" applyNumberFormat="1" applyFont="1" applyFill="1" applyBorder="1" applyAlignment="1" applyProtection="1">
      <alignment/>
      <protection/>
    </xf>
    <xf numFmtId="184" fontId="3" fillId="46" borderId="87" xfId="0" applyNumberFormat="1" applyFont="1" applyFill="1" applyBorder="1" applyAlignment="1" applyProtection="1">
      <alignment/>
      <protection/>
    </xf>
    <xf numFmtId="184" fontId="4" fillId="33" borderId="99" xfId="0" applyNumberFormat="1" applyFont="1" applyFill="1" applyBorder="1" applyAlignment="1" applyProtection="1">
      <alignment/>
      <protection/>
    </xf>
    <xf numFmtId="184" fontId="3" fillId="33" borderId="97" xfId="0" applyNumberFormat="1" applyFont="1" applyFill="1" applyBorder="1" applyAlignment="1" applyProtection="1">
      <alignment/>
      <protection/>
    </xf>
    <xf numFmtId="184" fontId="4" fillId="48" borderId="100" xfId="0" applyNumberFormat="1" applyFont="1" applyFill="1" applyBorder="1" applyAlignment="1" applyProtection="1">
      <alignment/>
      <protection/>
    </xf>
    <xf numFmtId="184" fontId="4" fillId="5" borderId="100" xfId="0" applyNumberFormat="1" applyFont="1" applyFill="1" applyBorder="1" applyAlignment="1" applyProtection="1">
      <alignment/>
      <protection/>
    </xf>
    <xf numFmtId="184" fontId="3" fillId="5" borderId="101" xfId="0" applyNumberFormat="1" applyFont="1" applyFill="1" applyBorder="1" applyAlignment="1" applyProtection="1">
      <alignment/>
      <protection/>
    </xf>
    <xf numFmtId="184" fontId="4" fillId="39" borderId="102" xfId="0" applyNumberFormat="1" applyFont="1" applyFill="1" applyBorder="1" applyAlignment="1" applyProtection="1">
      <alignment/>
      <protection/>
    </xf>
    <xf numFmtId="184" fontId="3" fillId="39" borderId="103" xfId="0" applyNumberFormat="1" applyFont="1" applyFill="1" applyBorder="1" applyAlignment="1" applyProtection="1">
      <alignment/>
      <protection/>
    </xf>
    <xf numFmtId="184" fontId="4" fillId="39" borderId="104" xfId="0" applyNumberFormat="1" applyFont="1" applyFill="1" applyBorder="1" applyAlignment="1" applyProtection="1">
      <alignment/>
      <protection/>
    </xf>
    <xf numFmtId="184" fontId="3" fillId="39" borderId="105" xfId="0" applyNumberFormat="1" applyFont="1" applyFill="1" applyBorder="1" applyAlignment="1" applyProtection="1">
      <alignment/>
      <protection/>
    </xf>
    <xf numFmtId="184" fontId="3" fillId="48" borderId="101" xfId="0" applyNumberFormat="1" applyFont="1" applyFill="1" applyBorder="1" applyAlignment="1" applyProtection="1">
      <alignment/>
      <protection/>
    </xf>
    <xf numFmtId="184" fontId="3" fillId="47" borderId="97" xfId="0" applyNumberFormat="1" applyFont="1" applyFill="1" applyBorder="1" applyAlignment="1" applyProtection="1">
      <alignment/>
      <protection/>
    </xf>
    <xf numFmtId="184" fontId="4" fillId="33" borderId="104" xfId="0" applyNumberFormat="1" applyFont="1" applyFill="1" applyBorder="1" applyAlignment="1" applyProtection="1">
      <alignment/>
      <protection/>
    </xf>
    <xf numFmtId="184" fontId="3" fillId="33" borderId="105" xfId="0" applyNumberFormat="1" applyFont="1" applyFill="1" applyBorder="1" applyAlignment="1" applyProtection="1">
      <alignment/>
      <protection/>
    </xf>
    <xf numFmtId="191" fontId="154" fillId="39" borderId="23" xfId="0" applyNumberFormat="1" applyFont="1" applyFill="1" applyBorder="1" applyAlignment="1" applyProtection="1" quotePrefix="1">
      <alignment horizontal="center"/>
      <protection/>
    </xf>
    <xf numFmtId="191" fontId="161" fillId="42" borderId="23" xfId="0" applyNumberFormat="1" applyFont="1" applyFill="1" applyBorder="1" applyAlignment="1" applyProtection="1" quotePrefix="1">
      <alignment horizontal="center"/>
      <protection/>
    </xf>
    <xf numFmtId="191" fontId="162" fillId="41" borderId="23" xfId="0" applyNumberFormat="1" applyFont="1" applyFill="1" applyBorder="1" applyAlignment="1" applyProtection="1" quotePrefix="1">
      <alignment horizontal="center"/>
      <protection/>
    </xf>
    <xf numFmtId="191" fontId="3" fillId="33" borderId="106" xfId="0" applyNumberFormat="1" applyFont="1" applyFill="1" applyBorder="1" applyAlignment="1" applyProtection="1" quotePrefix="1">
      <alignment horizontal="center"/>
      <protection/>
    </xf>
    <xf numFmtId="182" fontId="8" fillId="38" borderId="107" xfId="0" applyNumberFormat="1" applyFont="1" applyFill="1" applyBorder="1" applyAlignment="1" applyProtection="1">
      <alignment horizontal="center"/>
      <protection/>
    </xf>
    <xf numFmtId="182" fontId="8" fillId="38" borderId="108" xfId="0" applyNumberFormat="1" applyFont="1" applyFill="1" applyBorder="1" applyAlignment="1" applyProtection="1">
      <alignment horizontal="center"/>
      <protection/>
    </xf>
    <xf numFmtId="182" fontId="163" fillId="38" borderId="107" xfId="0" applyNumberFormat="1" applyFont="1" applyFill="1" applyBorder="1" applyAlignment="1" applyProtection="1">
      <alignment horizontal="center"/>
      <protection/>
    </xf>
    <xf numFmtId="182" fontId="163" fillId="38" borderId="108" xfId="0" applyNumberFormat="1" applyFont="1" applyFill="1" applyBorder="1" applyAlignment="1" applyProtection="1">
      <alignment horizontal="center"/>
      <protection/>
    </xf>
    <xf numFmtId="182" fontId="9" fillId="33" borderId="109" xfId="0" applyNumberFormat="1" applyFont="1" applyFill="1" applyBorder="1" applyAlignment="1" applyProtection="1">
      <alignment horizontal="center"/>
      <protection/>
    </xf>
    <xf numFmtId="182" fontId="9" fillId="33" borderId="110" xfId="0" applyNumberFormat="1" applyFont="1" applyFill="1" applyBorder="1" applyAlignment="1" applyProtection="1">
      <alignment horizontal="center"/>
      <protection/>
    </xf>
    <xf numFmtId="1" fontId="4" fillId="33" borderId="49" xfId="0" applyNumberFormat="1" applyFont="1" applyFill="1" applyBorder="1" applyAlignment="1" applyProtection="1">
      <alignment/>
      <protection/>
    </xf>
    <xf numFmtId="1" fontId="54" fillId="33" borderId="60" xfId="0" applyNumberFormat="1" applyFont="1" applyFill="1" applyBorder="1" applyAlignment="1" applyProtection="1">
      <alignment/>
      <protection/>
    </xf>
    <xf numFmtId="0" fontId="54" fillId="33" borderId="60" xfId="0" applyFont="1" applyFill="1" applyBorder="1" applyAlignment="1" applyProtection="1">
      <alignment/>
      <protection/>
    </xf>
    <xf numFmtId="174" fontId="164" fillId="33" borderId="0" xfId="0" applyNumberFormat="1" applyFont="1" applyFill="1" applyBorder="1" applyAlignment="1" applyProtection="1" quotePrefix="1">
      <alignment/>
      <protection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4" fontId="3" fillId="33" borderId="96" xfId="0" applyNumberFormat="1" applyFont="1" applyFill="1" applyBorder="1" applyAlignment="1" applyProtection="1">
      <alignment/>
      <protection/>
    </xf>
    <xf numFmtId="184" fontId="35" fillId="44" borderId="111" xfId="0" applyNumberFormat="1" applyFont="1" applyFill="1" applyBorder="1" applyAlignment="1" applyProtection="1">
      <alignment/>
      <protection/>
    </xf>
    <xf numFmtId="184" fontId="35" fillId="44" borderId="96" xfId="0" applyNumberFormat="1" applyFont="1" applyFill="1" applyBorder="1" applyAlignment="1" applyProtection="1">
      <alignment/>
      <protection/>
    </xf>
    <xf numFmtId="184" fontId="35" fillId="44" borderId="112" xfId="0" applyNumberFormat="1" applyFont="1" applyFill="1" applyBorder="1" applyAlignment="1" applyProtection="1">
      <alignment/>
      <protection/>
    </xf>
    <xf numFmtId="184" fontId="3" fillId="33" borderId="112" xfId="0" applyNumberFormat="1" applyFont="1" applyFill="1" applyBorder="1" applyAlignment="1" applyProtection="1">
      <alignment/>
      <protection/>
    </xf>
    <xf numFmtId="184" fontId="12" fillId="44" borderId="113" xfId="0" applyNumberFormat="1" applyFont="1" applyFill="1" applyBorder="1" applyAlignment="1" applyProtection="1">
      <alignment/>
      <protection/>
    </xf>
    <xf numFmtId="184" fontId="35" fillId="44" borderId="114" xfId="0" applyNumberFormat="1" applyFont="1" applyFill="1" applyBorder="1" applyAlignment="1" applyProtection="1">
      <alignment/>
      <protection/>
    </xf>
    <xf numFmtId="184" fontId="12" fillId="44" borderId="113" xfId="60" applyNumberFormat="1" applyFont="1" applyFill="1" applyBorder="1" applyAlignment="1" applyProtection="1">
      <alignment/>
      <protection/>
    </xf>
    <xf numFmtId="0" fontId="165" fillId="49" borderId="0" xfId="61" applyFont="1" applyFill="1" applyBorder="1" applyAlignment="1" applyProtection="1">
      <alignment horizontal="center"/>
      <protection/>
    </xf>
    <xf numFmtId="174" fontId="164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4" fillId="33" borderId="0" xfId="0" applyNumberFormat="1" applyFont="1" applyFill="1" applyBorder="1" applyAlignment="1" applyProtection="1">
      <alignment/>
      <protection/>
    </xf>
    <xf numFmtId="0" fontId="14" fillId="35" borderId="0" xfId="63" applyFont="1" applyFill="1" applyBorder="1" applyAlignment="1" applyProtection="1">
      <alignment horizontal="center"/>
      <protection/>
    </xf>
    <xf numFmtId="0" fontId="14" fillId="0" borderId="0" xfId="63" applyFont="1" applyFill="1" applyProtection="1">
      <alignment/>
      <protection/>
    </xf>
    <xf numFmtId="38" fontId="8" fillId="45" borderId="0" xfId="64" applyNumberFormat="1" applyFont="1" applyFill="1" applyBorder="1" applyAlignment="1" applyProtection="1">
      <alignment/>
      <protection/>
    </xf>
    <xf numFmtId="0" fontId="166" fillId="35" borderId="22" xfId="63" applyFont="1" applyFill="1" applyBorder="1" applyAlignment="1" applyProtection="1">
      <alignment/>
      <protection/>
    </xf>
    <xf numFmtId="0" fontId="14" fillId="32" borderId="0" xfId="63" applyFont="1" applyFill="1" applyProtection="1">
      <alignment/>
      <protection/>
    </xf>
    <xf numFmtId="0" fontId="166" fillId="35" borderId="0" xfId="63" applyFont="1" applyFill="1" applyBorder="1" applyAlignment="1" applyProtection="1">
      <alignment/>
      <protection/>
    </xf>
    <xf numFmtId="0" fontId="165" fillId="33" borderId="0" xfId="61" applyFont="1" applyFill="1" applyBorder="1" applyAlignment="1" applyProtection="1">
      <alignment horizontal="center"/>
      <protection/>
    </xf>
    <xf numFmtId="172" fontId="58" fillId="50" borderId="31" xfId="63" applyNumberFormat="1" applyFont="1" applyFill="1" applyBorder="1" applyAlignment="1" applyProtection="1">
      <alignment horizontal="center" vertical="center"/>
      <protection locked="0"/>
    </xf>
    <xf numFmtId="174" fontId="147" fillId="32" borderId="0" xfId="64" applyNumberFormat="1" applyFont="1" applyFill="1" applyAlignment="1" applyProtection="1">
      <alignment/>
      <protection/>
    </xf>
    <xf numFmtId="0" fontId="149" fillId="35" borderId="0" xfId="63" applyFont="1" applyFill="1" applyBorder="1" applyProtection="1">
      <alignment/>
      <protection/>
    </xf>
    <xf numFmtId="0" fontId="167" fillId="35" borderId="0" xfId="63" applyFont="1" applyFill="1" applyBorder="1" applyProtection="1">
      <alignment/>
      <protection/>
    </xf>
    <xf numFmtId="0" fontId="167" fillId="35" borderId="0" xfId="63" applyFont="1" applyFill="1" applyProtection="1">
      <alignment/>
      <protection/>
    </xf>
    <xf numFmtId="180" fontId="155" fillId="41" borderId="24" xfId="0" applyNumberFormat="1" applyFont="1" applyFill="1" applyBorder="1" applyAlignment="1" applyProtection="1" quotePrefix="1">
      <alignment horizontal="center" vertical="top" wrapText="1"/>
      <protection/>
    </xf>
    <xf numFmtId="180" fontId="4" fillId="33" borderId="115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3" applyFont="1" applyFill="1" applyBorder="1" applyProtection="1">
      <alignment/>
      <protection/>
    </xf>
    <xf numFmtId="0" fontId="15" fillId="36" borderId="22" xfId="63" applyFont="1" applyFill="1" applyBorder="1" applyAlignment="1" applyProtection="1">
      <alignment/>
      <protection/>
    </xf>
    <xf numFmtId="0" fontId="18" fillId="36" borderId="0" xfId="63" applyFont="1" applyFill="1" applyProtection="1">
      <alignment/>
      <protection/>
    </xf>
    <xf numFmtId="172" fontId="13" fillId="36" borderId="31" xfId="63" applyNumberFormat="1" applyFont="1" applyFill="1" applyBorder="1" applyAlignment="1" applyProtection="1">
      <alignment horizontal="center" vertical="center"/>
      <protection/>
    </xf>
    <xf numFmtId="0" fontId="14" fillId="36" borderId="0" xfId="63" applyFont="1" applyFill="1" applyBorder="1" applyAlignment="1" applyProtection="1">
      <alignment horizontal="center"/>
      <protection/>
    </xf>
    <xf numFmtId="0" fontId="15" fillId="36" borderId="0" xfId="63" applyFont="1" applyFill="1" applyBorder="1" applyAlignment="1" applyProtection="1">
      <alignment/>
      <protection/>
    </xf>
    <xf numFmtId="0" fontId="14" fillId="33" borderId="0" xfId="63" applyFont="1" applyFill="1" applyProtection="1">
      <alignment/>
      <protection/>
    </xf>
    <xf numFmtId="0" fontId="18" fillId="36" borderId="0" xfId="63" applyFont="1" applyFill="1" applyBorder="1" applyProtection="1">
      <alignment/>
      <protection/>
    </xf>
    <xf numFmtId="174" fontId="8" fillId="33" borderId="0" xfId="64" applyNumberFormat="1" applyFont="1" applyFill="1" applyAlignment="1" applyProtection="1">
      <alignment/>
      <protection/>
    </xf>
    <xf numFmtId="0" fontId="60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0" fontId="168" fillId="33" borderId="49" xfId="0" applyFont="1" applyFill="1" applyBorder="1" applyAlignment="1" applyProtection="1">
      <alignment horizontal="center"/>
      <protection/>
    </xf>
    <xf numFmtId="0" fontId="169" fillId="32" borderId="49" xfId="0" applyFont="1" applyFill="1" applyBorder="1" applyAlignment="1" applyProtection="1">
      <alignment horizontal="center"/>
      <protection locked="0"/>
    </xf>
    <xf numFmtId="172" fontId="170" fillId="33" borderId="31" xfId="63" applyNumberFormat="1" applyFont="1" applyFill="1" applyBorder="1" applyAlignment="1" applyProtection="1">
      <alignment horizontal="center" vertical="center"/>
      <protection/>
    </xf>
    <xf numFmtId="172" fontId="171" fillId="33" borderId="31" xfId="63" applyNumberFormat="1" applyFont="1" applyFill="1" applyBorder="1" applyAlignment="1" applyProtection="1">
      <alignment horizontal="center" vertical="center"/>
      <protection/>
    </xf>
    <xf numFmtId="0" fontId="9" fillId="33" borderId="31" xfId="63" applyNumberFormat="1" applyFont="1" applyFill="1" applyBorder="1" applyAlignment="1" applyProtection="1">
      <alignment horizontal="center" vertical="center"/>
      <protection/>
    </xf>
    <xf numFmtId="0" fontId="9" fillId="38" borderId="31" xfId="63" applyNumberFormat="1" applyFont="1" applyFill="1" applyBorder="1" applyAlignment="1" applyProtection="1">
      <alignment horizontal="center" vertical="center"/>
      <protection locked="0"/>
    </xf>
    <xf numFmtId="38" fontId="18" fillId="33" borderId="64" xfId="64" applyNumberFormat="1" applyFont="1" applyFill="1" applyBorder="1" applyAlignment="1" applyProtection="1">
      <alignment/>
      <protection/>
    </xf>
    <xf numFmtId="38" fontId="18" fillId="33" borderId="63" xfId="64" applyNumberFormat="1" applyFont="1" applyFill="1" applyBorder="1" applyAlignment="1" applyProtection="1">
      <alignment/>
      <protection/>
    </xf>
    <xf numFmtId="0" fontId="10" fillId="48" borderId="68" xfId="0" applyFont="1" applyFill="1" applyBorder="1" applyAlignment="1" applyProtection="1" quotePrefix="1">
      <alignment horizontal="left"/>
      <protection/>
    </xf>
    <xf numFmtId="38" fontId="15" fillId="45" borderId="46" xfId="64" applyNumberFormat="1" applyFont="1" applyFill="1" applyBorder="1" applyAlignment="1" applyProtection="1">
      <alignment/>
      <protection/>
    </xf>
    <xf numFmtId="0" fontId="2" fillId="43" borderId="32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left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3" fillId="33" borderId="118" xfId="0" applyFont="1" applyFill="1" applyBorder="1" applyAlignment="1" applyProtection="1">
      <alignment horizontal="center"/>
      <protection/>
    </xf>
    <xf numFmtId="0" fontId="16" fillId="38" borderId="0" xfId="57" applyFont="1" applyFill="1" applyBorder="1">
      <alignment/>
      <protection/>
    </xf>
    <xf numFmtId="0" fontId="9" fillId="38" borderId="0" xfId="57" applyFont="1" applyFill="1" applyBorder="1" quotePrefix="1">
      <alignment/>
      <protection/>
    </xf>
    <xf numFmtId="0" fontId="6" fillId="33" borderId="65" xfId="0" applyFont="1" applyFill="1" applyBorder="1" applyAlignment="1" applyProtection="1">
      <alignment horizontal="right"/>
      <protection/>
    </xf>
    <xf numFmtId="184" fontId="6" fillId="33" borderId="65" xfId="0" applyNumberFormat="1" applyFont="1" applyFill="1" applyBorder="1" applyAlignment="1" applyProtection="1">
      <alignment horizontal="right"/>
      <protection/>
    </xf>
    <xf numFmtId="184" fontId="6" fillId="32" borderId="65" xfId="0" applyNumberFormat="1" applyFont="1" applyFill="1" applyBorder="1" applyAlignment="1" applyProtection="1">
      <alignment horizontal="right"/>
      <protection/>
    </xf>
    <xf numFmtId="180" fontId="4" fillId="33" borderId="115" xfId="0" applyNumberFormat="1" applyFont="1" applyFill="1" applyBorder="1" applyAlignment="1" applyProtection="1" quotePrefix="1">
      <alignment horizontal="center" wrapText="1"/>
      <protection/>
    </xf>
    <xf numFmtId="184" fontId="3" fillId="47" borderId="93" xfId="0" applyNumberFormat="1" applyFont="1" applyFill="1" applyBorder="1" applyAlignment="1" applyProtection="1">
      <alignment/>
      <protection/>
    </xf>
    <xf numFmtId="174" fontId="172" fillId="33" borderId="74" xfId="0" applyNumberFormat="1" applyFont="1" applyFill="1" applyBorder="1" applyAlignment="1" applyProtection="1" quotePrefix="1">
      <alignment/>
      <protection/>
    </xf>
    <xf numFmtId="174" fontId="173" fillId="33" borderId="74" xfId="0" applyNumberFormat="1" applyFont="1" applyFill="1" applyBorder="1" applyAlignment="1" applyProtection="1" quotePrefix="1">
      <alignment/>
      <protection/>
    </xf>
    <xf numFmtId="174" fontId="172" fillId="33" borderId="36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4" fontId="172" fillId="33" borderId="119" xfId="0" applyNumberFormat="1" applyFont="1" applyFill="1" applyBorder="1" applyAlignment="1" applyProtection="1" quotePrefix="1">
      <alignment/>
      <protection/>
    </xf>
    <xf numFmtId="174" fontId="172" fillId="32" borderId="36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74" fontId="172" fillId="32" borderId="119" xfId="0" applyNumberFormat="1" applyFont="1" applyFill="1" applyBorder="1" applyAlignment="1" applyProtection="1" quotePrefix="1">
      <alignment/>
      <protection/>
    </xf>
    <xf numFmtId="174" fontId="173" fillId="32" borderId="36" xfId="0" applyNumberFormat="1" applyFont="1" applyFill="1" applyBorder="1" applyAlignment="1" applyProtection="1" quotePrefix="1">
      <alignment/>
      <protection/>
    </xf>
    <xf numFmtId="174" fontId="172" fillId="33" borderId="90" xfId="0" applyNumberFormat="1" applyFont="1" applyFill="1" applyBorder="1" applyAlignment="1" applyProtection="1" quotePrefix="1">
      <alignment/>
      <protection/>
    </xf>
    <xf numFmtId="174" fontId="173" fillId="33" borderId="91" xfId="0" applyNumberFormat="1" applyFont="1" applyFill="1" applyBorder="1" applyAlignment="1" applyProtection="1" quotePrefix="1">
      <alignment/>
      <protection/>
    </xf>
    <xf numFmtId="174" fontId="173" fillId="33" borderId="36" xfId="0" applyNumberFormat="1" applyFont="1" applyFill="1" applyBorder="1" applyAlignment="1" applyProtection="1" quotePrefix="1">
      <alignment/>
      <protection/>
    </xf>
    <xf numFmtId="0" fontId="36" fillId="33" borderId="120" xfId="63" applyFont="1" applyFill="1" applyBorder="1" applyProtection="1">
      <alignment/>
      <protection/>
    </xf>
    <xf numFmtId="0" fontId="36" fillId="33" borderId="47" xfId="63" applyFont="1" applyFill="1" applyBorder="1" applyProtection="1">
      <alignment/>
      <protection/>
    </xf>
    <xf numFmtId="0" fontId="36" fillId="33" borderId="33" xfId="63" applyFont="1" applyFill="1" applyBorder="1" applyProtection="1">
      <alignment/>
      <protection/>
    </xf>
    <xf numFmtId="182" fontId="40" fillId="51" borderId="121" xfId="0" applyNumberFormat="1" applyFont="1" applyFill="1" applyBorder="1" applyAlignment="1" applyProtection="1">
      <alignment horizontal="center"/>
      <protection/>
    </xf>
    <xf numFmtId="182" fontId="41" fillId="43" borderId="121" xfId="0" applyNumberFormat="1" applyFont="1" applyFill="1" applyBorder="1" applyAlignment="1" applyProtection="1">
      <alignment horizontal="center"/>
      <protection/>
    </xf>
    <xf numFmtId="182" fontId="174" fillId="51" borderId="121" xfId="0" applyNumberFormat="1" applyFont="1" applyFill="1" applyBorder="1" applyAlignment="1" applyProtection="1">
      <alignment horizontal="center"/>
      <protection/>
    </xf>
    <xf numFmtId="182" fontId="175" fillId="43" borderId="121" xfId="0" applyNumberFormat="1" applyFont="1" applyFill="1" applyBorder="1" applyAlignment="1" applyProtection="1">
      <alignment horizontal="center"/>
      <protection/>
    </xf>
    <xf numFmtId="182" fontId="40" fillId="52" borderId="121" xfId="0" applyNumberFormat="1" applyFont="1" applyFill="1" applyBorder="1" applyAlignment="1" applyProtection="1">
      <alignment horizontal="center"/>
      <protection/>
    </xf>
    <xf numFmtId="182" fontId="41" fillId="52" borderId="121" xfId="0" applyNumberFormat="1" applyFont="1" applyFill="1" applyBorder="1" applyAlignment="1" applyProtection="1">
      <alignment horizontal="center"/>
      <protection/>
    </xf>
    <xf numFmtId="182" fontId="176" fillId="52" borderId="121" xfId="0" applyNumberFormat="1" applyFont="1" applyFill="1" applyBorder="1" applyAlignment="1" applyProtection="1">
      <alignment horizontal="center"/>
      <protection/>
    </xf>
    <xf numFmtId="182" fontId="175" fillId="52" borderId="121" xfId="0" applyNumberFormat="1" applyFont="1" applyFill="1" applyBorder="1" applyAlignment="1" applyProtection="1">
      <alignment horizontal="center"/>
      <protection/>
    </xf>
    <xf numFmtId="182" fontId="40" fillId="40" borderId="121" xfId="0" applyNumberFormat="1" applyFont="1" applyFill="1" applyBorder="1" applyAlignment="1" applyProtection="1">
      <alignment horizontal="center"/>
      <protection/>
    </xf>
    <xf numFmtId="182" fontId="41" fillId="40" borderId="121" xfId="0" applyNumberFormat="1" applyFont="1" applyFill="1" applyBorder="1" applyAlignment="1" applyProtection="1">
      <alignment horizontal="center"/>
      <protection/>
    </xf>
    <xf numFmtId="182" fontId="177" fillId="40" borderId="121" xfId="0" applyNumberFormat="1" applyFont="1" applyFill="1" applyBorder="1" applyAlignment="1" applyProtection="1">
      <alignment horizontal="center"/>
      <protection/>
    </xf>
    <xf numFmtId="182" fontId="178" fillId="40" borderId="121" xfId="0" applyNumberFormat="1" applyFont="1" applyFill="1" applyBorder="1" applyAlignment="1" applyProtection="1">
      <alignment horizontal="center"/>
      <protection/>
    </xf>
    <xf numFmtId="182" fontId="8" fillId="38" borderId="122" xfId="0" applyNumberFormat="1" applyFont="1" applyFill="1" applyBorder="1" applyAlignment="1" applyProtection="1">
      <alignment horizontal="center"/>
      <protection/>
    </xf>
    <xf numFmtId="182" fontId="8" fillId="38" borderId="123" xfId="0" applyNumberFormat="1" applyFont="1" applyFill="1" applyBorder="1" applyAlignment="1" applyProtection="1">
      <alignment horizontal="center"/>
      <protection/>
    </xf>
    <xf numFmtId="182" fontId="163" fillId="38" borderId="122" xfId="0" applyNumberFormat="1" applyFont="1" applyFill="1" applyBorder="1" applyAlignment="1" applyProtection="1">
      <alignment horizontal="center"/>
      <protection/>
    </xf>
    <xf numFmtId="182" fontId="163" fillId="38" borderId="123" xfId="0" applyNumberFormat="1" applyFont="1" applyFill="1" applyBorder="1" applyAlignment="1" applyProtection="1">
      <alignment horizontal="center"/>
      <protection/>
    </xf>
    <xf numFmtId="174" fontId="12" fillId="32" borderId="122" xfId="0" applyNumberFormat="1" applyFont="1" applyFill="1" applyBorder="1" applyAlignment="1" applyProtection="1">
      <alignment horizontal="center"/>
      <protection/>
    </xf>
    <xf numFmtId="174" fontId="35" fillId="32" borderId="109" xfId="0" applyNumberFormat="1" applyFont="1" applyFill="1" applyBorder="1" applyAlignment="1" applyProtection="1">
      <alignment horizontal="center"/>
      <protection/>
    </xf>
    <xf numFmtId="174" fontId="12" fillId="43" borderId="123" xfId="0" applyNumberFormat="1" applyFont="1" applyFill="1" applyBorder="1" applyAlignment="1" applyProtection="1">
      <alignment horizontal="center"/>
      <protection locked="0"/>
    </xf>
    <xf numFmtId="174" fontId="35" fillId="43" borderId="110" xfId="0" applyNumberFormat="1" applyFont="1" applyFill="1" applyBorder="1" applyAlignment="1" applyProtection="1">
      <alignment horizontal="center"/>
      <protection locked="0"/>
    </xf>
    <xf numFmtId="38" fontId="9" fillId="44" borderId="47" xfId="64" applyNumberFormat="1" applyFont="1" applyFill="1" applyBorder="1" applyAlignment="1" applyProtection="1">
      <alignment/>
      <protection/>
    </xf>
    <xf numFmtId="38" fontId="9" fillId="44" borderId="48" xfId="64" applyNumberFormat="1" applyFont="1" applyFill="1" applyBorder="1" applyAlignment="1" applyProtection="1">
      <alignment/>
      <protection/>
    </xf>
    <xf numFmtId="38" fontId="179" fillId="44" borderId="46" xfId="64" applyNumberFormat="1" applyFont="1" applyFill="1" applyBorder="1" applyAlignment="1" applyProtection="1">
      <alignment/>
      <protection/>
    </xf>
    <xf numFmtId="184" fontId="4" fillId="47" borderId="74" xfId="0" applyNumberFormat="1" applyFont="1" applyFill="1" applyBorder="1" applyAlignment="1" applyProtection="1">
      <alignment/>
      <protection/>
    </xf>
    <xf numFmtId="184" fontId="3" fillId="47" borderId="74" xfId="0" applyNumberFormat="1" applyFont="1" applyFill="1" applyBorder="1" applyAlignment="1" applyProtection="1">
      <alignment/>
      <protection/>
    </xf>
    <xf numFmtId="184" fontId="4" fillId="47" borderId="90" xfId="0" applyNumberFormat="1" applyFont="1" applyFill="1" applyBorder="1" applyAlignment="1" applyProtection="1">
      <alignment/>
      <protection/>
    </xf>
    <xf numFmtId="184" fontId="3" fillId="47" borderId="91" xfId="0" applyNumberFormat="1" applyFont="1" applyFill="1" applyBorder="1" applyAlignment="1" applyProtection="1">
      <alignment/>
      <protection/>
    </xf>
    <xf numFmtId="184" fontId="12" fillId="44" borderId="86" xfId="0" applyNumberFormat="1" applyFont="1" applyFill="1" applyBorder="1" applyAlignment="1" applyProtection="1">
      <alignment/>
      <protection/>
    </xf>
    <xf numFmtId="184" fontId="35" fillId="44" borderId="87" xfId="0" applyNumberFormat="1" applyFont="1" applyFill="1" applyBorder="1" applyAlignment="1" applyProtection="1">
      <alignment/>
      <protection/>
    </xf>
    <xf numFmtId="184" fontId="12" fillId="44" borderId="10" xfId="0" applyNumberFormat="1" applyFont="1" applyFill="1" applyBorder="1" applyAlignment="1" applyProtection="1">
      <alignment/>
      <protection/>
    </xf>
    <xf numFmtId="184" fontId="35" fillId="44" borderId="10" xfId="0" applyNumberFormat="1" applyFont="1" applyFill="1" applyBorder="1" applyAlignment="1" applyProtection="1">
      <alignment/>
      <protection/>
    </xf>
    <xf numFmtId="184" fontId="12" fillId="44" borderId="10" xfId="0" applyNumberFormat="1" applyFont="1" applyFill="1" applyBorder="1" applyAlignment="1" applyProtection="1">
      <alignment/>
      <protection locked="0"/>
    </xf>
    <xf numFmtId="184" fontId="35" fillId="44" borderId="10" xfId="0" applyNumberFormat="1" applyFont="1" applyFill="1" applyBorder="1" applyAlignment="1" applyProtection="1">
      <alignment/>
      <protection locked="0"/>
    </xf>
    <xf numFmtId="174" fontId="164" fillId="32" borderId="0" xfId="0" applyNumberFormat="1" applyFont="1" applyFill="1" applyBorder="1" applyAlignment="1" applyProtection="1" quotePrefix="1">
      <alignment horizontal="center"/>
      <protection/>
    </xf>
    <xf numFmtId="174" fontId="164" fillId="33" borderId="0" xfId="0" applyNumberFormat="1" applyFont="1" applyFill="1" applyBorder="1" applyAlignment="1" applyProtection="1" quotePrefix="1">
      <alignment horizontal="center"/>
      <protection/>
    </xf>
    <xf numFmtId="0" fontId="150" fillId="32" borderId="72" xfId="57" applyFont="1" applyFill="1" applyBorder="1">
      <alignment/>
      <protection/>
    </xf>
    <xf numFmtId="0" fontId="23" fillId="32" borderId="22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150" fillId="32" borderId="17" xfId="57" applyFont="1" applyFill="1" applyBorder="1">
      <alignment/>
      <protection/>
    </xf>
    <xf numFmtId="0" fontId="23" fillId="32" borderId="0" xfId="57" applyFont="1" applyFill="1" applyBorder="1">
      <alignment/>
      <protection/>
    </xf>
    <xf numFmtId="0" fontId="9" fillId="32" borderId="18" xfId="57" applyFont="1" applyFill="1" applyBorder="1">
      <alignment/>
      <protection/>
    </xf>
    <xf numFmtId="0" fontId="150" fillId="32" borderId="17" xfId="57" applyFont="1" applyFill="1" applyBorder="1">
      <alignment/>
      <protection/>
    </xf>
    <xf numFmtId="0" fontId="150" fillId="32" borderId="30" xfId="57" applyFont="1" applyFill="1" applyBorder="1">
      <alignment/>
      <protection/>
    </xf>
    <xf numFmtId="0" fontId="23" fillId="32" borderId="19" xfId="57" applyFont="1" applyFill="1" applyBorder="1">
      <alignment/>
      <protection/>
    </xf>
    <xf numFmtId="0" fontId="150" fillId="32" borderId="72" xfId="57" applyFont="1" applyFill="1" applyBorder="1" quotePrefix="1">
      <alignment/>
      <protection/>
    </xf>
    <xf numFmtId="0" fontId="150" fillId="32" borderId="17" xfId="57" applyFont="1" applyFill="1" applyBorder="1" quotePrefix="1">
      <alignment/>
      <protection/>
    </xf>
    <xf numFmtId="176" fontId="29" fillId="53" borderId="0" xfId="57" applyNumberFormat="1" applyFont="1" applyFill="1" applyBorder="1" applyAlignment="1">
      <alignment horizontal="center"/>
      <protection/>
    </xf>
    <xf numFmtId="179" fontId="29" fillId="53" borderId="0" xfId="57" applyNumberFormat="1" applyFont="1" applyFill="1" applyBorder="1" applyAlignment="1">
      <alignment horizontal="center"/>
      <protection/>
    </xf>
    <xf numFmtId="179" fontId="25" fillId="32" borderId="0" xfId="57" applyNumberFormat="1" applyFont="1" applyFill="1" applyBorder="1" applyAlignment="1">
      <alignment horizontal="center"/>
      <protection/>
    </xf>
    <xf numFmtId="176" fontId="25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79" fontId="25" fillId="33" borderId="0" xfId="57" applyNumberFormat="1" applyFont="1" applyFill="1" applyBorder="1" applyAlignment="1">
      <alignment/>
      <protection/>
    </xf>
    <xf numFmtId="179" fontId="25" fillId="53" borderId="0" xfId="57" applyNumberFormat="1" applyFont="1" applyFill="1" applyBorder="1" applyAlignment="1">
      <alignment horizontal="center"/>
      <protection/>
    </xf>
    <xf numFmtId="179" fontId="9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>
      <alignment/>
      <protection/>
    </xf>
    <xf numFmtId="0" fontId="9" fillId="33" borderId="0" xfId="57" applyFont="1" applyFill="1" applyBorder="1">
      <alignment/>
      <protection/>
    </xf>
    <xf numFmtId="0" fontId="8" fillId="32" borderId="72" xfId="57" applyFont="1" applyFill="1" applyBorder="1">
      <alignment/>
      <protection/>
    </xf>
    <xf numFmtId="0" fontId="8" fillId="32" borderId="3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72" xfId="57" applyFont="1" applyFill="1" applyBorder="1">
      <alignment/>
      <protection/>
    </xf>
    <xf numFmtId="0" fontId="9" fillId="32" borderId="17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0" fontId="9" fillId="32" borderId="18" xfId="57" applyFont="1" applyFill="1" applyBorder="1">
      <alignment/>
      <protection/>
    </xf>
    <xf numFmtId="0" fontId="9" fillId="32" borderId="30" xfId="57" applyFont="1" applyFill="1" applyBorder="1">
      <alignment/>
      <protection/>
    </xf>
    <xf numFmtId="0" fontId="9" fillId="38" borderId="19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9" fillId="37" borderId="0" xfId="57" applyFont="1" applyFill="1">
      <alignment/>
      <protection/>
    </xf>
    <xf numFmtId="193" fontId="147" fillId="40" borderId="28" xfId="58" applyNumberFormat="1" applyFont="1" applyFill="1" applyBorder="1" applyAlignment="1">
      <alignment horizontal="center"/>
      <protection/>
    </xf>
    <xf numFmtId="179" fontId="25" fillId="32" borderId="0" xfId="57" applyNumberFormat="1" applyFont="1" applyFill="1" applyBorder="1" applyAlignment="1">
      <alignment horizontal="center"/>
      <protection/>
    </xf>
    <xf numFmtId="179" fontId="25" fillId="33" borderId="0" xfId="57" applyNumberFormat="1" applyFont="1" applyFill="1" applyBorder="1" applyAlignment="1">
      <alignment horizontal="center"/>
      <protection/>
    </xf>
    <xf numFmtId="177" fontId="25" fillId="53" borderId="0" xfId="57" applyNumberFormat="1" applyFont="1" applyFill="1" applyBorder="1" applyAlignment="1">
      <alignment horizontal="center"/>
      <protection/>
    </xf>
    <xf numFmtId="177" fontId="25" fillId="33" borderId="0" xfId="57" applyNumberFormat="1" applyFont="1" applyFill="1" applyBorder="1" applyAlignment="1">
      <alignment horizontal="center"/>
      <protection/>
    </xf>
    <xf numFmtId="176" fontId="25" fillId="32" borderId="0" xfId="57" applyNumberFormat="1" applyFont="1" applyFill="1" applyBorder="1" applyAlignment="1">
      <alignment horizontal="center"/>
      <protection/>
    </xf>
    <xf numFmtId="178" fontId="25" fillId="32" borderId="22" xfId="57" applyNumberFormat="1" applyFont="1" applyFill="1" applyBorder="1" applyAlignment="1">
      <alignment horizontal="center"/>
      <protection/>
    </xf>
    <xf numFmtId="177" fontId="8" fillId="33" borderId="0" xfId="57" applyNumberFormat="1" applyFont="1" applyFill="1" applyBorder="1" applyAlignment="1">
      <alignment horizontal="left"/>
      <protection/>
    </xf>
    <xf numFmtId="178" fontId="8" fillId="33" borderId="0" xfId="57" applyNumberFormat="1" applyFont="1" applyFill="1" applyBorder="1" applyAlignment="1">
      <alignment horizontal="left"/>
      <protection/>
    </xf>
    <xf numFmtId="178" fontId="25" fillId="38" borderId="0" xfId="57" applyNumberFormat="1" applyFont="1" applyFill="1" applyBorder="1" applyAlignment="1">
      <alignment horizontal="center"/>
      <protection/>
    </xf>
    <xf numFmtId="38" fontId="179" fillId="44" borderId="46" xfId="64" applyNumberFormat="1" applyFont="1" applyFill="1" applyBorder="1" applyAlignment="1" applyProtection="1">
      <alignment horizontal="center"/>
      <protection/>
    </xf>
    <xf numFmtId="38" fontId="179" fillId="44" borderId="47" xfId="64" applyNumberFormat="1" applyFont="1" applyFill="1" applyBorder="1" applyAlignment="1" applyProtection="1">
      <alignment horizontal="center"/>
      <protection/>
    </xf>
    <xf numFmtId="38" fontId="179" fillId="44" borderId="48" xfId="64" applyNumberFormat="1" applyFont="1" applyFill="1" applyBorder="1" applyAlignment="1" applyProtection="1">
      <alignment horizontal="center"/>
      <protection/>
    </xf>
    <xf numFmtId="38" fontId="9" fillId="33" borderId="63" xfId="64" applyNumberFormat="1" applyFont="1" applyFill="1" applyBorder="1" applyAlignment="1" applyProtection="1">
      <alignment horizontal="center"/>
      <protection/>
    </xf>
    <xf numFmtId="38" fontId="9" fillId="33" borderId="51" xfId="64" applyNumberFormat="1" applyFont="1" applyFill="1" applyBorder="1" applyAlignment="1" applyProtection="1">
      <alignment horizontal="center"/>
      <protection/>
    </xf>
    <xf numFmtId="38" fontId="9" fillId="33" borderId="52" xfId="64" applyNumberFormat="1" applyFont="1" applyFill="1" applyBorder="1" applyAlignment="1" applyProtection="1">
      <alignment horizontal="center"/>
      <protection/>
    </xf>
    <xf numFmtId="186" fontId="180" fillId="46" borderId="32" xfId="57" applyNumberFormat="1" applyFont="1" applyFill="1" applyBorder="1" applyAlignment="1" applyProtection="1">
      <alignment horizontal="center" vertical="center"/>
      <protection locked="0"/>
    </xf>
    <xf numFmtId="186" fontId="180" fillId="46" borderId="33" xfId="57" applyNumberFormat="1" applyFont="1" applyFill="1" applyBorder="1" applyAlignment="1" applyProtection="1">
      <alignment horizontal="center" vertical="center"/>
      <protection locked="0"/>
    </xf>
    <xf numFmtId="0" fontId="4" fillId="33" borderId="70" xfId="60" applyFont="1" applyFill="1" applyBorder="1" applyAlignment="1" applyProtection="1">
      <alignment horizontal="center"/>
      <protection/>
    </xf>
    <xf numFmtId="0" fontId="4" fillId="33" borderId="42" xfId="60" applyFont="1" applyFill="1" applyBorder="1" applyAlignment="1" applyProtection="1">
      <alignment horizontal="center"/>
      <protection/>
    </xf>
    <xf numFmtId="0" fontId="4" fillId="33" borderId="43" xfId="60" applyFont="1" applyFill="1" applyBorder="1" applyAlignment="1" applyProtection="1">
      <alignment horizontal="center"/>
      <protection/>
    </xf>
    <xf numFmtId="38" fontId="8" fillId="46" borderId="46" xfId="64" applyNumberFormat="1" applyFont="1" applyFill="1" applyBorder="1" applyAlignment="1" applyProtection="1">
      <alignment horizontal="center"/>
      <protection/>
    </xf>
    <xf numFmtId="38" fontId="8" fillId="46" borderId="47" xfId="64" applyNumberFormat="1" applyFont="1" applyFill="1" applyBorder="1" applyAlignment="1" applyProtection="1">
      <alignment horizontal="center"/>
      <protection/>
    </xf>
    <xf numFmtId="38" fontId="8" fillId="46" borderId="48" xfId="64" applyNumberFormat="1" applyFont="1" applyFill="1" applyBorder="1" applyAlignment="1" applyProtection="1">
      <alignment horizontal="center"/>
      <protection/>
    </xf>
    <xf numFmtId="0" fontId="4" fillId="48" borderId="68" xfId="60" applyFont="1" applyFill="1" applyBorder="1" applyAlignment="1" applyProtection="1" quotePrefix="1">
      <alignment horizontal="center"/>
      <protection/>
    </xf>
    <xf numFmtId="0" fontId="4" fillId="48" borderId="44" xfId="60" applyFont="1" applyFill="1" applyBorder="1" applyAlignment="1" applyProtection="1" quotePrefix="1">
      <alignment horizontal="center"/>
      <protection/>
    </xf>
    <xf numFmtId="0" fontId="4" fillId="48" borderId="45" xfId="60" applyFont="1" applyFill="1" applyBorder="1" applyAlignment="1" applyProtection="1" quotePrefix="1">
      <alignment horizontal="center"/>
      <protection/>
    </xf>
    <xf numFmtId="38" fontId="9" fillId="33" borderId="66" xfId="64" applyNumberFormat="1" applyFont="1" applyFill="1" applyBorder="1" applyAlignment="1" applyProtection="1">
      <alignment horizontal="center"/>
      <protection/>
    </xf>
    <xf numFmtId="38" fontId="9" fillId="33" borderId="49" xfId="64" applyNumberFormat="1" applyFont="1" applyFill="1" applyBorder="1" applyAlignment="1" applyProtection="1">
      <alignment horizontal="center"/>
      <protection/>
    </xf>
    <xf numFmtId="38" fontId="9" fillId="33" borderId="50" xfId="64" applyNumberFormat="1" applyFont="1" applyFill="1" applyBorder="1" applyAlignment="1" applyProtection="1">
      <alignment horizontal="center"/>
      <protection/>
    </xf>
    <xf numFmtId="38" fontId="9" fillId="33" borderId="64" xfId="64" applyNumberFormat="1" applyFont="1" applyFill="1" applyBorder="1" applyAlignment="1" applyProtection="1">
      <alignment horizontal="center"/>
      <protection/>
    </xf>
    <xf numFmtId="38" fontId="9" fillId="33" borderId="53" xfId="64" applyNumberFormat="1" applyFont="1" applyFill="1" applyBorder="1" applyAlignment="1" applyProtection="1">
      <alignment horizontal="center"/>
      <protection/>
    </xf>
    <xf numFmtId="38" fontId="9" fillId="33" borderId="54" xfId="64" applyNumberFormat="1" applyFont="1" applyFill="1" applyBorder="1" applyAlignment="1" applyProtection="1">
      <alignment horizontal="center"/>
      <protection/>
    </xf>
    <xf numFmtId="38" fontId="48" fillId="33" borderId="66" xfId="64" applyNumberFormat="1" applyFont="1" applyFill="1" applyBorder="1" applyAlignment="1" applyProtection="1">
      <alignment horizontal="center"/>
      <protection/>
    </xf>
    <xf numFmtId="38" fontId="48" fillId="33" borderId="49" xfId="64" applyNumberFormat="1" applyFont="1" applyFill="1" applyBorder="1" applyAlignment="1" applyProtection="1">
      <alignment horizontal="center"/>
      <protection/>
    </xf>
    <xf numFmtId="38" fontId="48" fillId="33" borderId="50" xfId="64" applyNumberFormat="1" applyFont="1" applyFill="1" applyBorder="1" applyAlignment="1" applyProtection="1">
      <alignment horizontal="center"/>
      <protection/>
    </xf>
    <xf numFmtId="38" fontId="14" fillId="33" borderId="64" xfId="64" applyNumberFormat="1" applyFont="1" applyFill="1" applyBorder="1" applyAlignment="1" applyProtection="1">
      <alignment horizontal="center"/>
      <protection/>
    </xf>
    <xf numFmtId="38" fontId="14" fillId="33" borderId="53" xfId="64" applyNumberFormat="1" applyFont="1" applyFill="1" applyBorder="1" applyAlignment="1" applyProtection="1">
      <alignment horizontal="center"/>
      <protection/>
    </xf>
    <xf numFmtId="38" fontId="14" fillId="33" borderId="54" xfId="64" applyNumberFormat="1" applyFont="1" applyFill="1" applyBorder="1" applyAlignment="1" applyProtection="1">
      <alignment horizontal="center"/>
      <protection/>
    </xf>
    <xf numFmtId="0" fontId="4" fillId="5" borderId="68" xfId="60" applyFont="1" applyFill="1" applyBorder="1" applyAlignment="1" applyProtection="1">
      <alignment horizontal="center"/>
      <protection/>
    </xf>
    <xf numFmtId="0" fontId="4" fillId="5" borderId="44" xfId="60" applyFont="1" applyFill="1" applyBorder="1" applyAlignment="1" applyProtection="1">
      <alignment horizontal="center"/>
      <protection/>
    </xf>
    <xf numFmtId="0" fontId="4" fillId="5" borderId="45" xfId="60" applyFont="1" applyFill="1" applyBorder="1" applyAlignment="1" applyProtection="1">
      <alignment horizontal="center"/>
      <protection/>
    </xf>
    <xf numFmtId="38" fontId="9" fillId="33" borderId="64" xfId="64" applyNumberFormat="1" applyFont="1" applyFill="1" applyBorder="1" applyAlignment="1" applyProtection="1">
      <alignment horizontal="left"/>
      <protection/>
    </xf>
    <xf numFmtId="38" fontId="9" fillId="33" borderId="53" xfId="64" applyNumberFormat="1" applyFont="1" applyFill="1" applyBorder="1" applyAlignment="1" applyProtection="1">
      <alignment horizontal="left"/>
      <protection/>
    </xf>
    <xf numFmtId="38" fontId="9" fillId="33" borderId="54" xfId="64" applyNumberFormat="1" applyFont="1" applyFill="1" applyBorder="1" applyAlignment="1" applyProtection="1">
      <alignment horizontal="left"/>
      <protection/>
    </xf>
    <xf numFmtId="38" fontId="159" fillId="47" borderId="69" xfId="64" applyNumberFormat="1" applyFont="1" applyFill="1" applyBorder="1" applyAlignment="1" applyProtection="1">
      <alignment horizontal="center"/>
      <protection/>
    </xf>
    <xf numFmtId="38" fontId="159" fillId="47" borderId="19" xfId="64" applyNumberFormat="1" applyFont="1" applyFill="1" applyBorder="1" applyAlignment="1" applyProtection="1">
      <alignment horizontal="center"/>
      <protection/>
    </xf>
    <xf numFmtId="38" fontId="159" fillId="47" borderId="62" xfId="64" applyNumberFormat="1" applyFont="1" applyFill="1" applyBorder="1" applyAlignment="1" applyProtection="1">
      <alignment horizontal="center"/>
      <protection/>
    </xf>
    <xf numFmtId="38" fontId="9" fillId="33" borderId="64" xfId="64" applyNumberFormat="1" applyFont="1" applyFill="1" applyBorder="1" applyAlignment="1" applyProtection="1">
      <alignment horizontal="center"/>
      <protection/>
    </xf>
    <xf numFmtId="38" fontId="9" fillId="33" borderId="53" xfId="64" applyNumberFormat="1" applyFont="1" applyFill="1" applyBorder="1" applyAlignment="1" applyProtection="1">
      <alignment horizontal="center"/>
      <protection/>
    </xf>
    <xf numFmtId="38" fontId="9" fillId="33" borderId="54" xfId="64" applyNumberFormat="1" applyFont="1" applyFill="1" applyBorder="1" applyAlignment="1" applyProtection="1">
      <alignment horizontal="center"/>
      <protection/>
    </xf>
    <xf numFmtId="0" fontId="4" fillId="39" borderId="68" xfId="60" applyFont="1" applyFill="1" applyBorder="1" applyAlignment="1" applyProtection="1">
      <alignment horizontal="center"/>
      <protection/>
    </xf>
    <xf numFmtId="0" fontId="4" fillId="39" borderId="44" xfId="60" applyFont="1" applyFill="1" applyBorder="1" applyAlignment="1" applyProtection="1">
      <alignment horizontal="center"/>
      <protection/>
    </xf>
    <xf numFmtId="0" fontId="4" fillId="39" borderId="45" xfId="60" applyFont="1" applyFill="1" applyBorder="1" applyAlignment="1" applyProtection="1">
      <alignment horizontal="center"/>
      <protection/>
    </xf>
    <xf numFmtId="38" fontId="25" fillId="44" borderId="55" xfId="64" applyNumberFormat="1" applyFont="1" applyFill="1" applyBorder="1" applyAlignment="1" applyProtection="1">
      <alignment horizontal="center"/>
      <protection/>
    </xf>
    <xf numFmtId="38" fontId="25" fillId="44" borderId="57" xfId="64" applyNumberFormat="1" applyFont="1" applyFill="1" applyBorder="1" applyAlignment="1" applyProtection="1">
      <alignment horizontal="center"/>
      <protection/>
    </xf>
    <xf numFmtId="38" fontId="25" fillId="44" borderId="58" xfId="64" applyNumberFormat="1" applyFont="1" applyFill="1" applyBorder="1" applyAlignment="1" applyProtection="1">
      <alignment horizontal="center"/>
      <protection/>
    </xf>
    <xf numFmtId="38" fontId="25" fillId="44" borderId="63" xfId="64" applyNumberFormat="1" applyFont="1" applyFill="1" applyBorder="1" applyAlignment="1" applyProtection="1">
      <alignment horizontal="center"/>
      <protection/>
    </xf>
    <xf numFmtId="38" fontId="25" fillId="44" borderId="51" xfId="64" applyNumberFormat="1" applyFont="1" applyFill="1" applyBorder="1" applyAlignment="1" applyProtection="1">
      <alignment horizontal="center"/>
      <protection/>
    </xf>
    <xf numFmtId="38" fontId="25" fillId="44" borderId="52" xfId="64" applyNumberFormat="1" applyFont="1" applyFill="1" applyBorder="1" applyAlignment="1" applyProtection="1">
      <alignment horizontal="center"/>
      <protection/>
    </xf>
    <xf numFmtId="38" fontId="25" fillId="44" borderId="64" xfId="64" applyNumberFormat="1" applyFont="1" applyFill="1" applyBorder="1" applyAlignment="1" applyProtection="1">
      <alignment horizontal="center"/>
      <protection/>
    </xf>
    <xf numFmtId="38" fontId="25" fillId="44" borderId="53" xfId="64" applyNumberFormat="1" applyFont="1" applyFill="1" applyBorder="1" applyAlignment="1" applyProtection="1">
      <alignment horizontal="center"/>
      <protection/>
    </xf>
    <xf numFmtId="38" fontId="25" fillId="44" borderId="54" xfId="64" applyNumberFormat="1" applyFont="1" applyFill="1" applyBorder="1" applyAlignment="1" applyProtection="1">
      <alignment horizontal="center"/>
      <protection/>
    </xf>
    <xf numFmtId="38" fontId="9" fillId="33" borderId="67" xfId="64" applyNumberFormat="1" applyFont="1" applyFill="1" applyBorder="1" applyAlignment="1" applyProtection="1">
      <alignment horizontal="center"/>
      <protection/>
    </xf>
    <xf numFmtId="38" fontId="9" fillId="33" borderId="60" xfId="64" applyNumberFormat="1" applyFont="1" applyFill="1" applyBorder="1" applyAlignment="1" applyProtection="1">
      <alignment horizontal="center"/>
      <protection/>
    </xf>
    <xf numFmtId="38" fontId="9" fillId="33" borderId="61" xfId="64" applyNumberFormat="1" applyFont="1" applyFill="1" applyBorder="1" applyAlignment="1" applyProtection="1">
      <alignment horizontal="center"/>
      <protection/>
    </xf>
    <xf numFmtId="38" fontId="25" fillId="54" borderId="46" xfId="64" applyNumberFormat="1" applyFont="1" applyFill="1" applyBorder="1" applyAlignment="1" applyProtection="1">
      <alignment horizontal="center"/>
      <protection/>
    </xf>
    <xf numFmtId="38" fontId="25" fillId="54" borderId="47" xfId="64" applyNumberFormat="1" applyFont="1" applyFill="1" applyBorder="1" applyAlignment="1" applyProtection="1">
      <alignment horizontal="center"/>
      <protection/>
    </xf>
    <xf numFmtId="38" fontId="25" fillId="54" borderId="48" xfId="64" applyNumberFormat="1" applyFont="1" applyFill="1" applyBorder="1" applyAlignment="1" applyProtection="1">
      <alignment horizontal="center"/>
      <protection/>
    </xf>
    <xf numFmtId="0" fontId="181" fillId="32" borderId="0" xfId="60" applyFont="1" applyFill="1" applyBorder="1" applyAlignment="1" applyProtection="1">
      <alignment horizontal="center"/>
      <protection/>
    </xf>
    <xf numFmtId="185" fontId="156" fillId="33" borderId="32" xfId="60" applyNumberFormat="1" applyFont="1" applyFill="1" applyBorder="1" applyAlignment="1" applyProtection="1">
      <alignment horizontal="center"/>
      <protection/>
    </xf>
    <xf numFmtId="185" fontId="156" fillId="33" borderId="47" xfId="60" applyNumberFormat="1" applyFont="1" applyFill="1" applyBorder="1" applyAlignment="1" applyProtection="1">
      <alignment horizontal="center"/>
      <protection/>
    </xf>
    <xf numFmtId="185" fontId="156" fillId="33" borderId="33" xfId="60" applyNumberFormat="1" applyFont="1" applyFill="1" applyBorder="1" applyAlignment="1" applyProtection="1">
      <alignment horizontal="center"/>
      <protection/>
    </xf>
    <xf numFmtId="0" fontId="10" fillId="39" borderId="116" xfId="57" applyFont="1" applyFill="1" applyBorder="1" applyAlignment="1" applyProtection="1">
      <alignment horizontal="center" vertical="center"/>
      <protection/>
    </xf>
    <xf numFmtId="0" fontId="10" fillId="39" borderId="117" xfId="57" applyFont="1" applyFill="1" applyBorder="1" applyAlignment="1" applyProtection="1">
      <alignment horizontal="center" vertical="center"/>
      <protection/>
    </xf>
    <xf numFmtId="0" fontId="10" fillId="39" borderId="118" xfId="57" applyFont="1" applyFill="1" applyBorder="1" applyAlignment="1" applyProtection="1">
      <alignment horizontal="center" vertical="center"/>
      <protection/>
    </xf>
    <xf numFmtId="0" fontId="10" fillId="33" borderId="46" xfId="60" applyFont="1" applyFill="1" applyBorder="1" applyAlignment="1" applyProtection="1">
      <alignment horizontal="center" vertical="center" wrapText="1"/>
      <protection/>
    </xf>
    <xf numFmtId="0" fontId="10" fillId="33" borderId="47" xfId="60" applyFont="1" applyFill="1" applyBorder="1" applyAlignment="1" applyProtection="1">
      <alignment horizontal="center" vertical="center" wrapText="1"/>
      <protection/>
    </xf>
    <xf numFmtId="0" fontId="10" fillId="33" borderId="48" xfId="60" applyFont="1" applyFill="1" applyBorder="1" applyAlignment="1" applyProtection="1">
      <alignment horizontal="center" vertical="center" wrapText="1"/>
      <protection/>
    </xf>
    <xf numFmtId="0" fontId="17" fillId="50" borderId="17" xfId="63" applyFont="1" applyFill="1" applyBorder="1" applyAlignment="1" applyProtection="1">
      <alignment horizontal="center" vertical="top"/>
      <protection/>
    </xf>
    <xf numFmtId="0" fontId="17" fillId="50" borderId="0" xfId="63" applyFont="1" applyFill="1" applyBorder="1" applyAlignment="1" applyProtection="1">
      <alignment horizontal="center" vertical="top"/>
      <protection/>
    </xf>
    <xf numFmtId="0" fontId="17" fillId="50" borderId="18" xfId="63" applyFont="1" applyFill="1" applyBorder="1" applyAlignment="1" applyProtection="1">
      <alignment horizontal="center" vertical="top"/>
      <protection/>
    </xf>
    <xf numFmtId="185" fontId="182" fillId="32" borderId="0" xfId="60" applyNumberFormat="1" applyFont="1" applyFill="1" applyBorder="1" applyAlignment="1" applyProtection="1">
      <alignment horizontal="center"/>
      <protection/>
    </xf>
    <xf numFmtId="0" fontId="147" fillId="32" borderId="0" xfId="57" applyFont="1" applyFill="1" applyAlignment="1" applyProtection="1" quotePrefix="1">
      <alignment horizontal="center"/>
      <protection/>
    </xf>
    <xf numFmtId="187" fontId="147" fillId="33" borderId="32" xfId="62" applyNumberFormat="1" applyFont="1" applyFill="1" applyBorder="1" applyAlignment="1" applyProtection="1" quotePrefix="1">
      <alignment horizontal="center" vertical="center"/>
      <protection locked="0"/>
    </xf>
    <xf numFmtId="187" fontId="147" fillId="33" borderId="33" xfId="62" applyNumberFormat="1" applyFont="1" applyFill="1" applyBorder="1" applyAlignment="1" applyProtection="1" quotePrefix="1">
      <alignment horizontal="center" vertical="center"/>
      <protection locked="0"/>
    </xf>
    <xf numFmtId="0" fontId="139" fillId="36" borderId="32" xfId="53" applyFill="1" applyBorder="1" applyAlignment="1" applyProtection="1">
      <alignment horizontal="center" vertical="center"/>
      <protection locked="0"/>
    </xf>
    <xf numFmtId="0" fontId="183" fillId="36" borderId="47" xfId="53" applyFont="1" applyFill="1" applyBorder="1" applyAlignment="1" applyProtection="1">
      <alignment horizontal="center" vertical="center"/>
      <protection locked="0"/>
    </xf>
    <xf numFmtId="0" fontId="183" fillId="36" borderId="33" xfId="53" applyFont="1" applyFill="1" applyBorder="1" applyAlignment="1" applyProtection="1">
      <alignment horizontal="center" vertical="center"/>
      <protection locked="0"/>
    </xf>
    <xf numFmtId="38" fontId="139" fillId="33" borderId="32" xfId="53" applyNumberFormat="1" applyFill="1" applyBorder="1" applyAlignment="1" applyProtection="1">
      <alignment horizontal="center" vertical="center"/>
      <protection locked="0"/>
    </xf>
    <xf numFmtId="38" fontId="184" fillId="33" borderId="47" xfId="53" applyNumberFormat="1" applyFont="1" applyFill="1" applyBorder="1" applyAlignment="1" applyProtection="1">
      <alignment horizontal="center" vertical="center"/>
      <protection locked="0"/>
    </xf>
    <xf numFmtId="38" fontId="184" fillId="33" borderId="33" xfId="53" applyNumberFormat="1" applyFont="1" applyFill="1" applyBorder="1" applyAlignment="1" applyProtection="1">
      <alignment horizontal="center" vertical="center"/>
      <protection locked="0"/>
    </xf>
    <xf numFmtId="0" fontId="56" fillId="50" borderId="124" xfId="63" applyFont="1" applyFill="1" applyBorder="1" applyAlignment="1" applyProtection="1" quotePrefix="1">
      <alignment horizontal="center" wrapText="1"/>
      <protection locked="0"/>
    </xf>
    <xf numFmtId="0" fontId="56" fillId="50" borderId="57" xfId="63" applyFont="1" applyFill="1" applyBorder="1" applyAlignment="1" applyProtection="1">
      <alignment horizontal="center" wrapText="1"/>
      <protection locked="0"/>
    </xf>
    <xf numFmtId="0" fontId="56" fillId="50" borderId="125" xfId="63" applyFont="1" applyFill="1" applyBorder="1" applyAlignment="1" applyProtection="1">
      <alignment horizontal="center" wrapText="1"/>
      <protection locked="0"/>
    </xf>
    <xf numFmtId="1" fontId="54" fillId="33" borderId="32" xfId="0" applyNumberFormat="1" applyFont="1" applyFill="1" applyBorder="1" applyAlignment="1" applyProtection="1">
      <alignment horizontal="center"/>
      <protection locked="0"/>
    </xf>
    <xf numFmtId="1" fontId="54" fillId="33" borderId="47" xfId="0" applyNumberFormat="1" applyFont="1" applyFill="1" applyBorder="1" applyAlignment="1" applyProtection="1">
      <alignment horizontal="center"/>
      <protection locked="0"/>
    </xf>
    <xf numFmtId="1" fontId="54" fillId="33" borderId="33" xfId="0" applyNumberFormat="1" applyFont="1" applyFill="1" applyBorder="1" applyAlignment="1" applyProtection="1">
      <alignment horizontal="center"/>
      <protection locked="0"/>
    </xf>
    <xf numFmtId="0" fontId="185" fillId="32" borderId="49" xfId="57" applyFont="1" applyFill="1" applyBorder="1" applyAlignment="1" applyProtection="1" quotePrefix="1">
      <alignment horizontal="center"/>
      <protection/>
    </xf>
    <xf numFmtId="0" fontId="186" fillId="38" borderId="30" xfId="63" applyFont="1" applyFill="1" applyBorder="1" applyAlignment="1" applyProtection="1">
      <alignment horizontal="center" vertical="center" wrapText="1"/>
      <protection locked="0"/>
    </xf>
    <xf numFmtId="0" fontId="186" fillId="38" borderId="19" xfId="63" applyFont="1" applyFill="1" applyBorder="1" applyAlignment="1" applyProtection="1">
      <alignment horizontal="center" vertical="center" wrapText="1"/>
      <protection locked="0"/>
    </xf>
    <xf numFmtId="0" fontId="186" fillId="38" borderId="20" xfId="63" applyFont="1" applyFill="1" applyBorder="1" applyAlignment="1" applyProtection="1">
      <alignment horizontal="center" vertical="center" wrapText="1"/>
      <protection locked="0"/>
    </xf>
    <xf numFmtId="0" fontId="187" fillId="33" borderId="65" xfId="61" applyFont="1" applyFill="1" applyBorder="1" applyAlignment="1" applyProtection="1">
      <alignment horizontal="center"/>
      <protection/>
    </xf>
    <xf numFmtId="0" fontId="187" fillId="33" borderId="0" xfId="61" applyFont="1" applyFill="1" applyBorder="1" applyAlignment="1" applyProtection="1">
      <alignment horizontal="center"/>
      <protection/>
    </xf>
    <xf numFmtId="0" fontId="187" fillId="33" borderId="34" xfId="61" applyFont="1" applyFill="1" applyBorder="1" applyAlignment="1" applyProtection="1">
      <alignment horizontal="center"/>
      <protection/>
    </xf>
    <xf numFmtId="0" fontId="165" fillId="49" borderId="119" xfId="61" applyFont="1" applyFill="1" applyBorder="1" applyAlignment="1" applyProtection="1">
      <alignment horizontal="center"/>
      <protection/>
    </xf>
    <xf numFmtId="0" fontId="31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85" fontId="182" fillId="33" borderId="0" xfId="60" applyNumberFormat="1" applyFont="1" applyFill="1" applyBorder="1" applyAlignment="1" applyProtection="1">
      <alignment horizontal="center"/>
      <protection/>
    </xf>
    <xf numFmtId="0" fontId="185" fillId="33" borderId="49" xfId="57" applyFont="1" applyFill="1" applyBorder="1" applyAlignment="1" applyProtection="1" quotePrefix="1">
      <alignment horizontal="center"/>
      <protection/>
    </xf>
    <xf numFmtId="185" fontId="4" fillId="32" borderId="32" xfId="60" applyNumberFormat="1" applyFont="1" applyFill="1" applyBorder="1" applyAlignment="1" applyProtection="1">
      <alignment horizontal="center"/>
      <protection/>
    </xf>
    <xf numFmtId="185" fontId="4" fillId="32" borderId="47" xfId="60" applyNumberFormat="1" applyFont="1" applyFill="1" applyBorder="1" applyAlignment="1" applyProtection="1">
      <alignment horizontal="center"/>
      <protection/>
    </xf>
    <xf numFmtId="185" fontId="4" fillId="32" borderId="33" xfId="60" applyNumberFormat="1" applyFont="1" applyFill="1" applyBorder="1" applyAlignment="1" applyProtection="1">
      <alignment horizontal="center"/>
      <protection/>
    </xf>
    <xf numFmtId="0" fontId="187" fillId="33" borderId="119" xfId="61" applyFont="1" applyFill="1" applyBorder="1" applyAlignment="1" applyProtection="1">
      <alignment horizontal="center"/>
      <protection/>
    </xf>
    <xf numFmtId="0" fontId="187" fillId="33" borderId="126" xfId="61" applyFont="1" applyFill="1" applyBorder="1" applyAlignment="1" applyProtection="1">
      <alignment horizontal="center"/>
      <protection/>
    </xf>
    <xf numFmtId="0" fontId="8" fillId="36" borderId="124" xfId="63" applyFont="1" applyFill="1" applyBorder="1" applyAlignment="1" applyProtection="1" quotePrefix="1">
      <alignment horizontal="center" wrapText="1"/>
      <protection/>
    </xf>
    <xf numFmtId="0" fontId="8" fillId="36" borderId="57" xfId="63" applyFont="1" applyFill="1" applyBorder="1" applyAlignment="1" applyProtection="1">
      <alignment horizontal="center" wrapText="1"/>
      <protection/>
    </xf>
    <xf numFmtId="0" fontId="8" fillId="36" borderId="125" xfId="63" applyFont="1" applyFill="1" applyBorder="1" applyAlignment="1" applyProtection="1">
      <alignment horizontal="center" wrapText="1"/>
      <protection/>
    </xf>
    <xf numFmtId="187" fontId="8" fillId="33" borderId="32" xfId="62" applyNumberFormat="1" applyFont="1" applyFill="1" applyBorder="1" applyAlignment="1" applyProtection="1" quotePrefix="1">
      <alignment horizontal="center" vertical="center"/>
      <protection/>
    </xf>
    <xf numFmtId="187" fontId="8" fillId="33" borderId="33" xfId="62" applyNumberFormat="1" applyFont="1" applyFill="1" applyBorder="1" applyAlignment="1" applyProtection="1" quotePrefix="1">
      <alignment horizontal="center" vertical="center"/>
      <protection/>
    </xf>
    <xf numFmtId="186" fontId="180" fillId="46" borderId="32" xfId="57" applyNumberFormat="1" applyFont="1" applyFill="1" applyBorder="1" applyAlignment="1" applyProtection="1">
      <alignment horizontal="center" vertical="center"/>
      <protection/>
    </xf>
    <xf numFmtId="186" fontId="180" fillId="46" borderId="33" xfId="57" applyNumberFormat="1" applyFont="1" applyFill="1" applyBorder="1" applyAlignment="1" applyProtection="1">
      <alignment horizontal="center" vertical="center"/>
      <protection/>
    </xf>
    <xf numFmtId="0" fontId="9" fillId="36" borderId="17" xfId="63" applyFont="1" applyFill="1" applyBorder="1" applyAlignment="1" applyProtection="1">
      <alignment horizontal="center" vertical="top"/>
      <protection/>
    </xf>
    <xf numFmtId="0" fontId="9" fillId="36" borderId="0" xfId="63" applyFont="1" applyFill="1" applyBorder="1" applyAlignment="1" applyProtection="1">
      <alignment horizontal="center" vertical="top"/>
      <protection/>
    </xf>
    <xf numFmtId="0" fontId="9" fillId="36" borderId="18" xfId="63" applyFont="1" applyFill="1" applyBorder="1" applyAlignment="1" applyProtection="1">
      <alignment horizontal="center" vertical="top"/>
      <protection/>
    </xf>
    <xf numFmtId="0" fontId="59" fillId="33" borderId="30" xfId="63" applyFont="1" applyFill="1" applyBorder="1" applyAlignment="1" applyProtection="1">
      <alignment horizontal="center" vertical="center" wrapText="1"/>
      <protection/>
    </xf>
    <xf numFmtId="0" fontId="59" fillId="33" borderId="19" xfId="63" applyFont="1" applyFill="1" applyBorder="1" applyAlignment="1" applyProtection="1">
      <alignment horizontal="center" vertical="center" wrapText="1"/>
      <protection/>
    </xf>
    <xf numFmtId="0" fontId="59" fillId="33" borderId="20" xfId="63" applyFont="1" applyFill="1" applyBorder="1" applyAlignment="1" applyProtection="1">
      <alignment horizontal="center" vertical="center" wrapText="1"/>
      <protection/>
    </xf>
    <xf numFmtId="38" fontId="11" fillId="33" borderId="32" xfId="53" applyNumberFormat="1" applyFont="1" applyFill="1" applyBorder="1" applyAlignment="1" applyProtection="1">
      <alignment horizontal="center" vertical="center"/>
      <protection/>
    </xf>
    <xf numFmtId="38" fontId="11" fillId="33" borderId="47" xfId="53" applyNumberFormat="1" applyFont="1" applyFill="1" applyBorder="1" applyAlignment="1" applyProtection="1">
      <alignment horizontal="center" vertical="center"/>
      <protection/>
    </xf>
    <xf numFmtId="38" fontId="11" fillId="33" borderId="33" xfId="53" applyNumberFormat="1" applyFont="1" applyFill="1" applyBorder="1" applyAlignment="1" applyProtection="1">
      <alignment horizontal="center" vertical="center"/>
      <protection/>
    </xf>
    <xf numFmtId="0" fontId="188" fillId="36" borderId="32" xfId="53" applyFont="1" applyFill="1" applyBorder="1" applyAlignment="1" applyProtection="1">
      <alignment horizontal="center" vertical="center"/>
      <protection/>
    </xf>
    <xf numFmtId="0" fontId="188" fillId="36" borderId="47" xfId="53" applyFont="1" applyFill="1" applyBorder="1" applyAlignment="1" applyProtection="1">
      <alignment horizontal="center" vertical="center"/>
      <protection/>
    </xf>
    <xf numFmtId="0" fontId="188" fillId="36" borderId="33" xfId="53" applyFont="1" applyFill="1" applyBorder="1" applyAlignment="1" applyProtection="1">
      <alignment horizontal="center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TRIAL-BALANCE-2001-MAKET" xfId="63"/>
    <cellStyle name="Normal_ZADACHA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118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2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0" formatCode="0000&quot; &quot;0000&quot; &quot;0000&quot; &quot;0000"/>
      <border/>
    </dxf>
    <dxf>
      <numFmt numFmtId="189" formatCode="0000&quot; &quot;0000&quot; &quot;0000"/>
      <border/>
    </dxf>
    <dxf>
      <numFmt numFmtId="188" formatCode="0000&quot; &quot;0000"/>
      <border/>
    </dxf>
    <dxf>
      <numFmt numFmtId="186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6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0.71875" style="65" customWidth="1"/>
    <col min="2" max="2" width="5.28125" style="78" customWidth="1"/>
    <col min="3" max="3" width="3.7109375" style="78" customWidth="1"/>
    <col min="4" max="4" width="10.421875" style="78" customWidth="1"/>
    <col min="5" max="5" width="9.8515625" style="78" customWidth="1"/>
    <col min="6" max="6" width="6.7109375" style="78" customWidth="1"/>
    <col min="7" max="7" width="3.140625" style="78" customWidth="1"/>
    <col min="8" max="8" width="9.8515625" style="78" customWidth="1"/>
    <col min="9" max="9" width="5.421875" style="78" customWidth="1"/>
    <col min="10" max="10" width="15.140625" style="78" customWidth="1"/>
    <col min="11" max="11" width="22.57421875" style="78" customWidth="1"/>
    <col min="12" max="12" width="19.00390625" style="78" customWidth="1"/>
    <col min="13" max="13" width="5.421875" style="78" customWidth="1"/>
    <col min="14" max="14" width="1.1484375" style="78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108" t="s">
        <v>9</v>
      </c>
      <c r="C2" s="109"/>
      <c r="D2" s="109"/>
      <c r="E2" s="109"/>
      <c r="F2" s="109"/>
      <c r="G2" s="109"/>
      <c r="H2" s="109"/>
      <c r="I2" s="109"/>
      <c r="J2" s="109"/>
      <c r="K2" s="109"/>
      <c r="L2" s="570">
        <f>+'Cash-Flow-2018-Leva'!P5</f>
        <v>2018</v>
      </c>
      <c r="M2" s="570"/>
      <c r="N2" s="110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10</v>
      </c>
      <c r="C4" s="70" t="s">
        <v>11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.75">
      <c r="A5" s="64"/>
      <c r="B5" s="66"/>
      <c r="C5" s="71">
        <v>1</v>
      </c>
      <c r="D5" s="67" t="s">
        <v>32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.75">
      <c r="A6" s="64"/>
      <c r="B6" s="66"/>
      <c r="C6" s="71"/>
      <c r="D6" s="67" t="s">
        <v>33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.75">
      <c r="A7" s="64"/>
      <c r="B7" s="66"/>
      <c r="C7" s="71"/>
      <c r="D7" s="67" t="s">
        <v>48</v>
      </c>
      <c r="E7" s="67"/>
      <c r="F7" s="67"/>
      <c r="G7" s="67"/>
      <c r="H7" s="575">
        <f>+'Cash-Flow-2018-Leva'!P5</f>
        <v>2018</v>
      </c>
      <c r="I7" s="575"/>
      <c r="J7" s="67" t="s">
        <v>329</v>
      </c>
      <c r="K7" s="67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.75">
      <c r="A8" s="64"/>
      <c r="B8" s="66"/>
      <c r="C8" s="71"/>
      <c r="D8" s="67" t="s">
        <v>273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.75">
      <c r="A9" s="64"/>
      <c r="B9" s="66"/>
      <c r="C9" s="71"/>
      <c r="D9" s="67" t="s">
        <v>272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.75">
      <c r="A10" s="64"/>
      <c r="B10" s="66"/>
      <c r="C10" s="71">
        <f>1+C5</f>
        <v>2</v>
      </c>
      <c r="D10" s="67" t="s">
        <v>330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.75">
      <c r="A11" s="64"/>
      <c r="B11" s="66"/>
      <c r="C11" s="71"/>
      <c r="D11" s="481" t="s">
        <v>331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.75">
      <c r="A12" s="64"/>
      <c r="B12" s="66"/>
      <c r="C12" s="71"/>
      <c r="D12" s="67" t="s">
        <v>332</v>
      </c>
      <c r="E12" s="67"/>
      <c r="F12" s="67"/>
      <c r="G12" s="67"/>
      <c r="H12" s="67"/>
      <c r="I12" s="67"/>
      <c r="J12" s="67"/>
      <c r="K12" s="67"/>
      <c r="L12" s="67"/>
      <c r="M12" s="72"/>
      <c r="N12" s="7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.75">
      <c r="A13" s="64"/>
      <c r="B13" s="66"/>
      <c r="C13" s="71"/>
      <c r="D13" s="67" t="s">
        <v>333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.75">
      <c r="A14" s="64"/>
      <c r="B14" s="66"/>
      <c r="C14" s="71">
        <f>1+C10</f>
        <v>3</v>
      </c>
      <c r="D14" s="67" t="s">
        <v>334</v>
      </c>
      <c r="E14" s="67"/>
      <c r="F14" s="67"/>
      <c r="G14" s="67"/>
      <c r="H14" s="67"/>
      <c r="I14" s="67"/>
      <c r="J14" s="67"/>
      <c r="K14" s="67"/>
      <c r="L14" s="67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.75">
      <c r="A15" s="64"/>
      <c r="B15" s="66"/>
      <c r="C15" s="71"/>
      <c r="D15" s="481" t="s">
        <v>335</v>
      </c>
      <c r="E15" s="548">
        <f>+H7-1</f>
        <v>2017</v>
      </c>
      <c r="F15" s="481" t="s">
        <v>336</v>
      </c>
      <c r="G15" s="67"/>
      <c r="H15" s="67"/>
      <c r="I15" s="67"/>
      <c r="J15" s="481"/>
      <c r="K15" s="67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.75">
      <c r="A16" s="64"/>
      <c r="B16" s="66"/>
      <c r="C16" s="71"/>
      <c r="D16" s="67" t="s">
        <v>337</v>
      </c>
      <c r="E16" s="67"/>
      <c r="F16" s="67"/>
      <c r="G16" s="67"/>
      <c r="H16" s="67"/>
      <c r="I16" s="67"/>
      <c r="J16" s="67"/>
      <c r="K16" s="67"/>
      <c r="L16" s="67"/>
      <c r="M16" s="72"/>
      <c r="N16" s="7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.75">
      <c r="A17" s="64"/>
      <c r="B17" s="66"/>
      <c r="C17" s="71"/>
      <c r="D17" s="67" t="s">
        <v>338</v>
      </c>
      <c r="E17" s="67"/>
      <c r="F17" s="67"/>
      <c r="G17" s="67"/>
      <c r="H17" s="67"/>
      <c r="I17" s="67"/>
      <c r="J17" s="67"/>
      <c r="K17" s="67"/>
      <c r="L17" s="549">
        <f>+H7-1</f>
        <v>2017</v>
      </c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.75">
      <c r="A18" s="64"/>
      <c r="B18" s="66"/>
      <c r="C18" s="71">
        <f>1+C14</f>
        <v>4</v>
      </c>
      <c r="D18" s="67" t="s">
        <v>339</v>
      </c>
      <c r="E18" s="67"/>
      <c r="F18" s="67"/>
      <c r="G18" s="67"/>
      <c r="H18" s="67"/>
      <c r="I18" s="67"/>
      <c r="J18" s="67"/>
      <c r="K18" s="67"/>
      <c r="L18" s="67"/>
      <c r="M18" s="76"/>
      <c r="N18" s="77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.75">
      <c r="A19" s="64"/>
      <c r="B19" s="66"/>
      <c r="C19" s="71"/>
      <c r="D19" s="480" t="s">
        <v>280</v>
      </c>
      <c r="E19" s="76"/>
      <c r="F19" s="76"/>
      <c r="G19" s="76"/>
      <c r="H19" s="76"/>
      <c r="I19" s="76"/>
      <c r="J19" s="76"/>
      <c r="K19" s="76"/>
      <c r="L19" s="76"/>
      <c r="M19" s="76"/>
      <c r="N19" s="77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1"/>
      <c r="D20" s="481" t="s">
        <v>279</v>
      </c>
      <c r="E20" s="76"/>
      <c r="F20" s="76"/>
      <c r="G20" s="76"/>
      <c r="H20" s="76"/>
      <c r="I20" s="76"/>
      <c r="J20" s="76"/>
      <c r="K20" s="76"/>
      <c r="L20" s="76"/>
      <c r="M20" s="76"/>
      <c r="N20" s="77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1">
        <f>1+C18</f>
        <v>5</v>
      </c>
      <c r="D21" s="84" t="s">
        <v>289</v>
      </c>
      <c r="E21" s="73"/>
      <c r="F21" s="73"/>
      <c r="G21" s="73"/>
      <c r="H21" s="73"/>
      <c r="I21" s="73"/>
      <c r="J21" s="73"/>
      <c r="K21" s="73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1"/>
      <c r="D22" s="84" t="s">
        <v>313</v>
      </c>
      <c r="E22" s="73"/>
      <c r="F22" s="73"/>
      <c r="G22" s="73"/>
      <c r="H22" s="73"/>
      <c r="I22" s="73"/>
      <c r="J22" s="73"/>
      <c r="K22" s="73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5.25" customHeight="1">
      <c r="A23" s="64"/>
      <c r="B23" s="66"/>
      <c r="C23" s="71"/>
      <c r="D23" s="84"/>
      <c r="E23" s="73"/>
      <c r="F23" s="73"/>
      <c r="G23" s="73"/>
      <c r="H23" s="73"/>
      <c r="I23" s="73"/>
      <c r="J23" s="73"/>
      <c r="K23" s="73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15.75">
      <c r="A24" s="64"/>
      <c r="B24" s="66"/>
      <c r="C24" s="71"/>
      <c r="D24" s="537" t="s">
        <v>314</v>
      </c>
      <c r="E24" s="538"/>
      <c r="F24" s="538"/>
      <c r="G24" s="538"/>
      <c r="H24" s="538"/>
      <c r="I24" s="538"/>
      <c r="J24" s="538"/>
      <c r="K24" s="538"/>
      <c r="L24" s="539"/>
      <c r="M24" s="539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6"/>
      <c r="C25" s="71"/>
      <c r="D25" s="543" t="s">
        <v>315</v>
      </c>
      <c r="E25" s="541"/>
      <c r="F25" s="541"/>
      <c r="G25" s="541"/>
      <c r="H25" s="541"/>
      <c r="I25" s="541"/>
      <c r="J25" s="541"/>
      <c r="K25" s="541"/>
      <c r="L25" s="542"/>
      <c r="M25" s="542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1"/>
      <c r="D26" s="543" t="s">
        <v>311</v>
      </c>
      <c r="E26" s="541"/>
      <c r="F26" s="541"/>
      <c r="G26" s="541"/>
      <c r="H26" s="541"/>
      <c r="I26" s="541"/>
      <c r="J26" s="541"/>
      <c r="K26" s="541"/>
      <c r="L26" s="93"/>
      <c r="M26" s="542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.75">
      <c r="A27" s="64"/>
      <c r="B27" s="66"/>
      <c r="C27" s="71"/>
      <c r="D27" s="543" t="s">
        <v>318</v>
      </c>
      <c r="E27" s="541"/>
      <c r="F27" s="541"/>
      <c r="G27" s="541"/>
      <c r="H27" s="541"/>
      <c r="I27" s="541"/>
      <c r="J27" s="541"/>
      <c r="K27" s="541"/>
      <c r="L27" s="93"/>
      <c r="M27" s="542"/>
      <c r="N27" s="68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.75">
      <c r="A28" s="64"/>
      <c r="B28" s="66"/>
      <c r="C28" s="71"/>
      <c r="D28" s="540" t="s">
        <v>319</v>
      </c>
      <c r="E28" s="541"/>
      <c r="F28" s="541"/>
      <c r="G28" s="541"/>
      <c r="H28" s="541"/>
      <c r="I28" s="541"/>
      <c r="J28" s="541"/>
      <c r="K28" s="541"/>
      <c r="L28" s="93"/>
      <c r="M28" s="542"/>
      <c r="N28" s="68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15.75">
      <c r="A29" s="64"/>
      <c r="B29" s="66"/>
      <c r="C29" s="71"/>
      <c r="D29" s="540" t="s">
        <v>316</v>
      </c>
      <c r="E29" s="541"/>
      <c r="F29" s="541"/>
      <c r="G29" s="541"/>
      <c r="H29" s="541"/>
      <c r="I29" s="541"/>
      <c r="J29" s="541"/>
      <c r="K29" s="541"/>
      <c r="L29" s="93"/>
      <c r="M29" s="542"/>
      <c r="N29" s="68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.75">
      <c r="A30" s="64"/>
      <c r="B30" s="66"/>
      <c r="C30" s="71"/>
      <c r="D30" s="543" t="s">
        <v>310</v>
      </c>
      <c r="E30" s="541"/>
      <c r="F30" s="541"/>
      <c r="G30" s="541"/>
      <c r="H30" s="541"/>
      <c r="I30" s="541"/>
      <c r="J30" s="541"/>
      <c r="K30" s="541"/>
      <c r="L30" s="93"/>
      <c r="M30" s="542"/>
      <c r="N30" s="68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ht="15.75">
      <c r="A31" s="64"/>
      <c r="B31" s="66"/>
      <c r="C31" s="71"/>
      <c r="D31" s="544" t="s">
        <v>312</v>
      </c>
      <c r="E31" s="545"/>
      <c r="F31" s="545"/>
      <c r="G31" s="545"/>
      <c r="H31" s="545"/>
      <c r="I31" s="545"/>
      <c r="J31" s="545"/>
      <c r="K31" s="545"/>
      <c r="L31" s="88"/>
      <c r="M31" s="89"/>
      <c r="N31" s="68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28" ht="15.75">
      <c r="A32" s="64"/>
      <c r="B32" s="66"/>
      <c r="C32" s="71">
        <f>1+C21</f>
        <v>6</v>
      </c>
      <c r="D32" s="84" t="s">
        <v>34</v>
      </c>
      <c r="E32" s="73"/>
      <c r="F32" s="73"/>
      <c r="G32" s="73"/>
      <c r="H32" s="73"/>
      <c r="I32" s="73"/>
      <c r="J32" s="73"/>
      <c r="K32" s="73"/>
      <c r="L32" s="67"/>
      <c r="M32" s="67"/>
      <c r="N32" s="68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ht="9" customHeight="1">
      <c r="A33" s="64"/>
      <c r="B33" s="66"/>
      <c r="C33" s="71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ht="15.75">
      <c r="A34" s="64"/>
      <c r="B34" s="69" t="s">
        <v>12</v>
      </c>
      <c r="C34" s="75" t="s">
        <v>14</v>
      </c>
      <c r="D34" s="67"/>
      <c r="E34" s="67"/>
      <c r="F34" s="577">
        <f>+'Cash-Flow-2018-Leva'!P5</f>
        <v>2018</v>
      </c>
      <c r="G34" s="577"/>
      <c r="H34" s="577"/>
      <c r="I34" s="577"/>
      <c r="J34" s="67"/>
      <c r="K34" s="67"/>
      <c r="L34" s="67"/>
      <c r="M34" s="67"/>
      <c r="N34" s="68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ht="15.75">
      <c r="A35" s="64"/>
      <c r="B35" s="66"/>
      <c r="C35" s="71">
        <f>1+C32</f>
        <v>7</v>
      </c>
      <c r="D35" s="87" t="s">
        <v>340</v>
      </c>
      <c r="E35" s="73"/>
      <c r="F35" s="73"/>
      <c r="G35" s="73"/>
      <c r="H35" s="73"/>
      <c r="I35" s="73"/>
      <c r="J35" s="73"/>
      <c r="K35" s="73"/>
      <c r="L35" s="67"/>
      <c r="M35" s="67"/>
      <c r="N35" s="68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</row>
    <row r="36" spans="1:28" ht="15.75">
      <c r="A36" s="64"/>
      <c r="B36" s="66"/>
      <c r="C36" s="71">
        <f>1+C35</f>
        <v>8</v>
      </c>
      <c r="D36" s="67" t="s">
        <v>341</v>
      </c>
      <c r="E36" s="67"/>
      <c r="F36" s="67"/>
      <c r="G36" s="67"/>
      <c r="H36" s="67"/>
      <c r="I36" s="67"/>
      <c r="J36" s="67"/>
      <c r="K36" s="67"/>
      <c r="L36" s="67"/>
      <c r="M36" s="67"/>
      <c r="N36" s="77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</row>
    <row r="37" spans="1:28" ht="15.75">
      <c r="A37" s="64"/>
      <c r="B37" s="66"/>
      <c r="C37" s="71"/>
      <c r="D37" s="481" t="s">
        <v>342</v>
      </c>
      <c r="E37" s="67"/>
      <c r="F37" s="67"/>
      <c r="G37" s="67"/>
      <c r="H37" s="67"/>
      <c r="I37" s="67"/>
      <c r="J37" s="67"/>
      <c r="K37" s="550">
        <f>+H7</f>
        <v>2018</v>
      </c>
      <c r="L37" s="551"/>
      <c r="M37" s="67"/>
      <c r="N37" s="77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</row>
    <row r="38" spans="1:28" ht="15.75">
      <c r="A38" s="64"/>
      <c r="B38" s="66"/>
      <c r="C38" s="71">
        <f>1+C36</f>
        <v>9</v>
      </c>
      <c r="D38" s="67" t="s">
        <v>343</v>
      </c>
      <c r="E38" s="67"/>
      <c r="F38" s="67"/>
      <c r="G38" s="67"/>
      <c r="H38" s="67"/>
      <c r="I38" s="67"/>
      <c r="J38" s="67"/>
      <c r="K38" s="67"/>
      <c r="L38" s="67"/>
      <c r="M38" s="67"/>
      <c r="N38" s="77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</row>
    <row r="39" spans="1:28" ht="15.75">
      <c r="A39" s="64"/>
      <c r="B39" s="66"/>
      <c r="C39" s="71"/>
      <c r="D39" s="481" t="s">
        <v>344</v>
      </c>
      <c r="E39" s="67"/>
      <c r="F39" s="67"/>
      <c r="G39" s="67"/>
      <c r="H39" s="67"/>
      <c r="I39" s="67"/>
      <c r="J39" s="67"/>
      <c r="K39" s="67"/>
      <c r="L39" s="67"/>
      <c r="M39" s="67"/>
      <c r="N39" s="77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</row>
    <row r="40" spans="1:28" ht="15.75">
      <c r="A40" s="64"/>
      <c r="B40" s="66"/>
      <c r="C40" s="71"/>
      <c r="D40" s="67" t="s">
        <v>345</v>
      </c>
      <c r="E40" s="67"/>
      <c r="F40" s="67"/>
      <c r="G40" s="67"/>
      <c r="H40" s="67"/>
      <c r="I40" s="67"/>
      <c r="J40" s="67"/>
      <c r="K40" s="67"/>
      <c r="L40" s="67"/>
      <c r="M40" s="67"/>
      <c r="N40" s="77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</row>
    <row r="41" spans="1:28" ht="15.75">
      <c r="A41" s="64"/>
      <c r="B41" s="66"/>
      <c r="C41" s="71"/>
      <c r="D41" s="481" t="s">
        <v>274</v>
      </c>
      <c r="E41" s="67"/>
      <c r="F41" s="67"/>
      <c r="G41" s="571">
        <f>+H7</f>
        <v>2018</v>
      </c>
      <c r="H41" s="571"/>
      <c r="I41" s="67"/>
      <c r="J41" s="67"/>
      <c r="K41" s="67"/>
      <c r="L41" s="67"/>
      <c r="M41" s="67"/>
      <c r="N41" s="68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ht="15.75">
      <c r="A42" s="64"/>
      <c r="B42" s="66"/>
      <c r="C42" s="71">
        <f>1+C38</f>
        <v>10</v>
      </c>
      <c r="D42" s="67" t="s">
        <v>346</v>
      </c>
      <c r="E42" s="67"/>
      <c r="F42" s="67"/>
      <c r="G42" s="67"/>
      <c r="H42" s="67"/>
      <c r="I42" s="67"/>
      <c r="J42" s="67"/>
      <c r="K42" s="67"/>
      <c r="L42" s="67"/>
      <c r="M42" s="67"/>
      <c r="N42" s="77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ht="15.75">
      <c r="A43" s="64"/>
      <c r="B43" s="66"/>
      <c r="C43" s="71"/>
      <c r="D43" s="481" t="s">
        <v>347</v>
      </c>
      <c r="E43" s="67"/>
      <c r="F43" s="552"/>
      <c r="G43" s="552"/>
      <c r="H43" s="552"/>
      <c r="I43" s="553"/>
      <c r="J43" s="550">
        <f>+H7</f>
        <v>2018</v>
      </c>
      <c r="K43" s="67"/>
      <c r="L43" s="67"/>
      <c r="M43" s="67"/>
      <c r="N43" s="77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ht="15.75">
      <c r="A44" s="64"/>
      <c r="B44" s="66"/>
      <c r="C44" s="71">
        <f>1+C42</f>
        <v>11</v>
      </c>
      <c r="D44" s="67" t="s">
        <v>348</v>
      </c>
      <c r="E44" s="67"/>
      <c r="F44" s="67"/>
      <c r="G44" s="67"/>
      <c r="H44" s="67"/>
      <c r="I44" s="67"/>
      <c r="J44" s="67"/>
      <c r="L44" s="573">
        <f>+F34-1</f>
        <v>2017</v>
      </c>
      <c r="M44" s="573"/>
      <c r="N44" s="77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ht="15.75">
      <c r="A45" s="64"/>
      <c r="B45" s="66"/>
      <c r="C45" s="71"/>
      <c r="D45" s="481" t="s">
        <v>277</v>
      </c>
      <c r="E45" s="67"/>
      <c r="F45" s="552"/>
      <c r="G45" s="552"/>
      <c r="H45" s="552"/>
      <c r="I45" s="553"/>
      <c r="J45" s="554">
        <f>+H7-1</f>
        <v>2017</v>
      </c>
      <c r="K45" s="67" t="s">
        <v>275</v>
      </c>
      <c r="L45" s="67"/>
      <c r="M45" s="67"/>
      <c r="N45" s="77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ht="15.75">
      <c r="A46" s="64"/>
      <c r="B46" s="66"/>
      <c r="C46" s="71"/>
      <c r="D46" s="481" t="s">
        <v>276</v>
      </c>
      <c r="E46" s="67"/>
      <c r="F46" s="552"/>
      <c r="G46" s="572">
        <f>+H7-1</f>
        <v>2017</v>
      </c>
      <c r="H46" s="572"/>
      <c r="I46" s="555" t="s">
        <v>349</v>
      </c>
      <c r="J46" s="552"/>
      <c r="K46" s="67"/>
      <c r="L46" s="67"/>
      <c r="M46" s="67"/>
      <c r="N46" s="77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ht="15.75">
      <c r="A47" s="64"/>
      <c r="B47" s="66"/>
      <c r="C47" s="71"/>
      <c r="D47" s="67" t="s">
        <v>350</v>
      </c>
      <c r="E47" s="67"/>
      <c r="F47" s="67"/>
      <c r="G47" s="67"/>
      <c r="H47" s="67"/>
      <c r="I47" s="67"/>
      <c r="J47" s="67"/>
      <c r="K47" s="67"/>
      <c r="L47" s="67"/>
      <c r="M47" s="67"/>
      <c r="N47" s="7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.75">
      <c r="A48" s="64"/>
      <c r="B48" s="66"/>
      <c r="C48" s="71"/>
      <c r="D48" s="67" t="s">
        <v>351</v>
      </c>
      <c r="E48" s="67"/>
      <c r="F48" s="67"/>
      <c r="G48" s="67"/>
      <c r="H48" s="67"/>
      <c r="I48" s="67"/>
      <c r="J48" s="67"/>
      <c r="K48" s="67"/>
      <c r="L48" s="549">
        <f>+H7-1</f>
        <v>2017</v>
      </c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ht="15.75">
      <c r="A49" s="64"/>
      <c r="B49" s="66"/>
      <c r="C49" s="71"/>
      <c r="D49" s="67" t="s">
        <v>352</v>
      </c>
      <c r="E49" s="67"/>
      <c r="F49" s="67"/>
      <c r="G49" s="67"/>
      <c r="H49" s="67"/>
      <c r="I49" s="67"/>
      <c r="J49" s="67"/>
      <c r="K49" s="67"/>
      <c r="L49" s="67"/>
      <c r="M49" s="67"/>
      <c r="N49" s="68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ht="15.75">
      <c r="A50" s="64"/>
      <c r="B50" s="66"/>
      <c r="C50" s="71"/>
      <c r="D50" s="67" t="s">
        <v>353</v>
      </c>
      <c r="E50" s="67"/>
      <c r="F50" s="67"/>
      <c r="G50" s="67"/>
      <c r="H50" s="67"/>
      <c r="I50" s="67"/>
      <c r="J50" s="67"/>
      <c r="K50" s="67"/>
      <c r="L50" s="67"/>
      <c r="M50" s="67"/>
      <c r="N50" s="68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ht="15.75">
      <c r="A51" s="64"/>
      <c r="B51" s="66"/>
      <c r="C51" s="71"/>
      <c r="D51" s="67" t="s">
        <v>354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ht="15.75">
      <c r="A52" s="64"/>
      <c r="B52" s="66"/>
      <c r="C52" s="71"/>
      <c r="D52" s="546" t="s">
        <v>320</v>
      </c>
      <c r="E52" s="538"/>
      <c r="F52" s="538"/>
      <c r="G52" s="538"/>
      <c r="H52" s="538"/>
      <c r="I52" s="538"/>
      <c r="J52" s="538"/>
      <c r="K52" s="538"/>
      <c r="L52" s="539"/>
      <c r="M52" s="67"/>
      <c r="N52" s="68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ht="15.75">
      <c r="A53" s="64"/>
      <c r="B53" s="66"/>
      <c r="C53" s="71"/>
      <c r="D53" s="543" t="s">
        <v>317</v>
      </c>
      <c r="E53" s="541"/>
      <c r="F53" s="541"/>
      <c r="G53" s="541"/>
      <c r="H53" s="541"/>
      <c r="I53" s="541"/>
      <c r="J53" s="541"/>
      <c r="K53" s="541"/>
      <c r="L53" s="542"/>
      <c r="M53" s="67"/>
      <c r="N53" s="68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ht="15.75">
      <c r="A54" s="64"/>
      <c r="B54" s="66"/>
      <c r="C54" s="71"/>
      <c r="D54" s="543" t="s">
        <v>323</v>
      </c>
      <c r="E54" s="541"/>
      <c r="F54" s="541"/>
      <c r="G54" s="541"/>
      <c r="H54" s="541"/>
      <c r="I54" s="541"/>
      <c r="J54" s="541"/>
      <c r="K54" s="541"/>
      <c r="L54" s="542"/>
      <c r="M54" s="67"/>
      <c r="N54" s="68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ht="15.75">
      <c r="A55" s="64"/>
      <c r="B55" s="66"/>
      <c r="C55" s="71"/>
      <c r="D55" s="547" t="s">
        <v>321</v>
      </c>
      <c r="E55" s="541"/>
      <c r="F55" s="541"/>
      <c r="G55" s="541"/>
      <c r="H55" s="541"/>
      <c r="I55" s="541"/>
      <c r="J55" s="541"/>
      <c r="K55" s="541"/>
      <c r="L55" s="542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ht="15.75">
      <c r="A56" s="64"/>
      <c r="B56" s="66"/>
      <c r="C56" s="71"/>
      <c r="D56" s="540" t="s">
        <v>325</v>
      </c>
      <c r="E56" s="541"/>
      <c r="F56" s="541"/>
      <c r="G56" s="541"/>
      <c r="H56" s="541"/>
      <c r="I56" s="541"/>
      <c r="J56" s="541"/>
      <c r="K56" s="541"/>
      <c r="L56" s="542"/>
      <c r="M56" s="67"/>
      <c r="N56" s="68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ht="15.75">
      <c r="A57" s="64"/>
      <c r="B57" s="66"/>
      <c r="C57" s="71"/>
      <c r="D57" s="547" t="s">
        <v>322</v>
      </c>
      <c r="E57" s="541"/>
      <c r="F57" s="541"/>
      <c r="G57" s="541"/>
      <c r="H57" s="541"/>
      <c r="I57" s="541"/>
      <c r="J57" s="541"/>
      <c r="K57" s="541"/>
      <c r="L57" s="542"/>
      <c r="M57" s="67"/>
      <c r="N57" s="68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ht="15.75">
      <c r="A58" s="64"/>
      <c r="B58" s="66"/>
      <c r="C58" s="71"/>
      <c r="D58" s="543" t="s">
        <v>324</v>
      </c>
      <c r="E58" s="541"/>
      <c r="F58" s="541"/>
      <c r="G58" s="541"/>
      <c r="H58" s="541"/>
      <c r="I58" s="541"/>
      <c r="J58" s="541"/>
      <c r="K58" s="541"/>
      <c r="L58" s="542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.75">
      <c r="A59" s="64"/>
      <c r="B59" s="66"/>
      <c r="C59" s="71"/>
      <c r="D59" s="543" t="s">
        <v>326</v>
      </c>
      <c r="E59" s="541"/>
      <c r="F59" s="541"/>
      <c r="G59" s="541"/>
      <c r="H59" s="541"/>
      <c r="I59" s="541"/>
      <c r="J59" s="541"/>
      <c r="K59" s="541"/>
      <c r="L59" s="542"/>
      <c r="M59" s="67"/>
      <c r="N59" s="68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3.75" customHeight="1">
      <c r="A60" s="64"/>
      <c r="B60" s="66"/>
      <c r="C60" s="71"/>
      <c r="D60" s="544"/>
      <c r="E60" s="545"/>
      <c r="F60" s="545"/>
      <c r="G60" s="545"/>
      <c r="H60" s="545"/>
      <c r="I60" s="545"/>
      <c r="J60" s="545"/>
      <c r="K60" s="545"/>
      <c r="L60" s="89"/>
      <c r="M60" s="67"/>
      <c r="N60" s="68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.75">
      <c r="A61" s="64"/>
      <c r="B61" s="66"/>
      <c r="C61" s="71">
        <f>1+C44</f>
        <v>12</v>
      </c>
      <c r="D61" s="556" t="s">
        <v>278</v>
      </c>
      <c r="E61" s="556"/>
      <c r="F61" s="556"/>
      <c r="G61" s="556"/>
      <c r="H61" s="556"/>
      <c r="I61" s="556"/>
      <c r="J61" s="556"/>
      <c r="K61" s="556"/>
      <c r="L61" s="556"/>
      <c r="M61" s="556"/>
      <c r="N61" s="77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15.75">
      <c r="A62" s="64"/>
      <c r="B62" s="66"/>
      <c r="C62" s="71"/>
      <c r="D62" s="556" t="s">
        <v>37</v>
      </c>
      <c r="E62" s="556"/>
      <c r="F62" s="556"/>
      <c r="G62" s="556"/>
      <c r="H62" s="556"/>
      <c r="I62" s="556"/>
      <c r="J62" s="556"/>
      <c r="K62" s="556"/>
      <c r="L62" s="556"/>
      <c r="M62" s="556"/>
      <c r="N62" s="77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.75">
      <c r="A63" s="64"/>
      <c r="B63" s="66"/>
      <c r="C63" s="71">
        <f>1+C61</f>
        <v>13</v>
      </c>
      <c r="D63" s="556" t="s">
        <v>38</v>
      </c>
      <c r="E63" s="556"/>
      <c r="F63" s="556"/>
      <c r="G63" s="556"/>
      <c r="H63" s="556"/>
      <c r="I63" s="556"/>
      <c r="J63" s="556"/>
      <c r="K63" s="556"/>
      <c r="L63" s="556"/>
      <c r="M63" s="556"/>
      <c r="N63" s="77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15.75">
      <c r="A64" s="64"/>
      <c r="B64" s="66"/>
      <c r="C64" s="71"/>
      <c r="D64" s="556" t="s">
        <v>39</v>
      </c>
      <c r="E64" s="556"/>
      <c r="F64" s="556"/>
      <c r="G64" s="556"/>
      <c r="H64" s="556"/>
      <c r="I64" s="556"/>
      <c r="J64" s="556"/>
      <c r="K64" s="556"/>
      <c r="L64" s="556"/>
      <c r="M64" s="556"/>
      <c r="N64" s="77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.75">
      <c r="A65" s="64"/>
      <c r="B65" s="66"/>
      <c r="C65" s="71"/>
      <c r="D65" s="556" t="s">
        <v>40</v>
      </c>
      <c r="E65" s="556"/>
      <c r="F65" s="556"/>
      <c r="G65" s="556"/>
      <c r="H65" s="556"/>
      <c r="I65" s="556"/>
      <c r="J65" s="556"/>
      <c r="K65" s="556"/>
      <c r="L65" s="556"/>
      <c r="M65" s="556"/>
      <c r="N65" s="77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1">
        <f>1+C63</f>
        <v>14</v>
      </c>
      <c r="D66" s="556" t="s">
        <v>31</v>
      </c>
      <c r="E66" s="556"/>
      <c r="F66" s="556"/>
      <c r="G66" s="556"/>
      <c r="H66" s="556"/>
      <c r="I66" s="556"/>
      <c r="J66" s="556"/>
      <c r="K66" s="556"/>
      <c r="L66" s="556"/>
      <c r="M66" s="556"/>
      <c r="N66" s="77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15.75">
      <c r="A67" s="64"/>
      <c r="B67" s="66"/>
      <c r="C67" s="71"/>
      <c r="D67" s="556" t="s">
        <v>355</v>
      </c>
      <c r="E67" s="556"/>
      <c r="F67" s="556"/>
      <c r="G67" s="556"/>
      <c r="H67" s="556"/>
      <c r="I67" s="556"/>
      <c r="J67" s="556"/>
      <c r="K67" s="556"/>
      <c r="L67" s="556"/>
      <c r="M67" s="556"/>
      <c r="N67" s="77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ht="9" customHeight="1">
      <c r="A68" s="64"/>
      <c r="B68" s="66"/>
      <c r="C68" s="71"/>
      <c r="D68" s="556"/>
      <c r="E68" s="556"/>
      <c r="F68" s="556"/>
      <c r="G68" s="556"/>
      <c r="H68" s="556"/>
      <c r="I68" s="556"/>
      <c r="J68" s="556"/>
      <c r="K68" s="556"/>
      <c r="L68" s="556"/>
      <c r="M68" s="556"/>
      <c r="N68" s="68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</row>
    <row r="69" spans="1:28" ht="15.75">
      <c r="A69" s="64"/>
      <c r="B69" s="69" t="s">
        <v>13</v>
      </c>
      <c r="C69" s="75" t="s">
        <v>19</v>
      </c>
      <c r="D69" s="556"/>
      <c r="E69" s="556"/>
      <c r="F69" s="578">
        <f>+'Cash-Flow-2018-Leva'!P5</f>
        <v>2018</v>
      </c>
      <c r="G69" s="578"/>
      <c r="H69" s="578"/>
      <c r="I69" s="578"/>
      <c r="J69" s="556"/>
      <c r="K69" s="556"/>
      <c r="L69" s="556"/>
      <c r="M69" s="556"/>
      <c r="N69" s="68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</row>
    <row r="70" spans="1:28" ht="15.75">
      <c r="A70" s="64"/>
      <c r="B70" s="66"/>
      <c r="C70" s="71">
        <f>1+C66</f>
        <v>15</v>
      </c>
      <c r="D70" s="556" t="s">
        <v>21</v>
      </c>
      <c r="E70" s="556"/>
      <c r="F70" s="556"/>
      <c r="G70" s="579">
        <f>+'Cash-Flow-2018-Leva'!P5</f>
        <v>2018</v>
      </c>
      <c r="H70" s="579"/>
      <c r="I70" s="579"/>
      <c r="J70" s="556" t="s">
        <v>22</v>
      </c>
      <c r="K70" s="556"/>
      <c r="L70" s="556"/>
      <c r="M70" s="556"/>
      <c r="N70" s="68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</row>
    <row r="71" spans="1:28" ht="15.75">
      <c r="A71" s="64"/>
      <c r="B71" s="66"/>
      <c r="C71" s="71"/>
      <c r="D71" s="556" t="s">
        <v>23</v>
      </c>
      <c r="E71" s="556"/>
      <c r="F71" s="574">
        <f>+'Cash-Flow-2018-Leva'!P5</f>
        <v>2018</v>
      </c>
      <c r="G71" s="574"/>
      <c r="H71" s="574"/>
      <c r="I71" s="574"/>
      <c r="J71" s="556" t="s">
        <v>356</v>
      </c>
      <c r="K71" s="556"/>
      <c r="L71" s="556"/>
      <c r="M71" s="556"/>
      <c r="N71" s="68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</row>
    <row r="72" spans="1:28" ht="15.75">
      <c r="A72" s="64"/>
      <c r="B72" s="66"/>
      <c r="C72" s="67"/>
      <c r="D72" s="556" t="s">
        <v>357</v>
      </c>
      <c r="E72" s="556"/>
      <c r="F72" s="556"/>
      <c r="G72" s="556"/>
      <c r="H72" s="556"/>
      <c r="I72" s="556"/>
      <c r="J72" s="556"/>
      <c r="K72" s="556"/>
      <c r="L72" s="556"/>
      <c r="M72" s="556"/>
      <c r="N72" s="68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</row>
    <row r="73" spans="1:28" ht="15.75">
      <c r="A73" s="64"/>
      <c r="B73" s="66"/>
      <c r="C73" s="71">
        <f>1+C70</f>
        <v>16</v>
      </c>
      <c r="D73" s="556" t="s">
        <v>24</v>
      </c>
      <c r="E73" s="556"/>
      <c r="F73" s="556"/>
      <c r="G73" s="556"/>
      <c r="H73" s="556"/>
      <c r="I73" s="556"/>
      <c r="J73" s="556"/>
      <c r="K73" s="556"/>
      <c r="L73" s="556"/>
      <c r="M73" s="556"/>
      <c r="N73" s="77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</row>
    <row r="74" spans="1:28" ht="15.75">
      <c r="A74" s="64"/>
      <c r="B74" s="66"/>
      <c r="C74" s="71"/>
      <c r="D74" s="556" t="s">
        <v>26</v>
      </c>
      <c r="E74" s="556"/>
      <c r="F74" s="556"/>
      <c r="G74" s="556"/>
      <c r="H74" s="556"/>
      <c r="I74" s="556"/>
      <c r="J74" s="556"/>
      <c r="K74" s="556"/>
      <c r="L74" s="556"/>
      <c r="M74" s="556"/>
      <c r="N74" s="77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28" ht="15.75">
      <c r="A75" s="64"/>
      <c r="B75" s="66"/>
      <c r="C75" s="71"/>
      <c r="D75" s="556" t="s">
        <v>25</v>
      </c>
      <c r="E75" s="556"/>
      <c r="F75" s="556"/>
      <c r="G75" s="556"/>
      <c r="H75" s="556"/>
      <c r="I75" s="556"/>
      <c r="J75" s="556"/>
      <c r="K75" s="556"/>
      <c r="L75" s="556"/>
      <c r="M75" s="556"/>
      <c r="N75" s="77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28" ht="15.75">
      <c r="A76" s="64"/>
      <c r="B76" s="66"/>
      <c r="C76" s="71"/>
      <c r="D76" s="556" t="s">
        <v>358</v>
      </c>
      <c r="E76" s="556"/>
      <c r="F76" s="556"/>
      <c r="G76" s="556"/>
      <c r="H76" s="556"/>
      <c r="I76" s="556"/>
      <c r="J76" s="556"/>
      <c r="K76" s="556"/>
      <c r="L76" s="556"/>
      <c r="M76" s="556"/>
      <c r="N76" s="68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28" ht="15" customHeight="1">
      <c r="A77" s="64"/>
      <c r="B77" s="66"/>
      <c r="C77" s="67"/>
      <c r="D77" s="556" t="s">
        <v>28</v>
      </c>
      <c r="E77" s="556"/>
      <c r="F77" s="556"/>
      <c r="G77" s="556"/>
      <c r="H77" s="556"/>
      <c r="I77" s="556"/>
      <c r="J77" s="556"/>
      <c r="K77" s="556"/>
      <c r="L77" s="556"/>
      <c r="M77" s="556"/>
      <c r="N77" s="68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28" ht="15" customHeight="1">
      <c r="A78" s="64"/>
      <c r="B78" s="66"/>
      <c r="C78" s="71">
        <f>1+C73</f>
        <v>17</v>
      </c>
      <c r="D78" s="557" t="s">
        <v>359</v>
      </c>
      <c r="E78" s="556"/>
      <c r="F78" s="556"/>
      <c r="G78" s="556"/>
      <c r="H78" s="556"/>
      <c r="I78" s="556"/>
      <c r="J78" s="556"/>
      <c r="K78" s="556"/>
      <c r="L78" s="556"/>
      <c r="M78" s="556"/>
      <c r="N78" s="68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28" ht="15" customHeight="1">
      <c r="A79" s="64"/>
      <c r="B79" s="66"/>
      <c r="C79" s="71"/>
      <c r="D79" s="556" t="s">
        <v>360</v>
      </c>
      <c r="E79" s="556"/>
      <c r="F79" s="556"/>
      <c r="G79" s="556"/>
      <c r="H79" s="556"/>
      <c r="I79" s="556"/>
      <c r="J79" s="556"/>
      <c r="K79" s="556"/>
      <c r="L79" s="556"/>
      <c r="M79" s="556"/>
      <c r="N79" s="68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28" ht="15" customHeight="1">
      <c r="A80" s="64"/>
      <c r="B80" s="66"/>
      <c r="C80" s="67"/>
      <c r="D80" s="556" t="s">
        <v>27</v>
      </c>
      <c r="E80" s="556"/>
      <c r="F80" s="556"/>
      <c r="G80" s="556"/>
      <c r="H80" s="556"/>
      <c r="I80" s="556"/>
      <c r="J80" s="556"/>
      <c r="K80" s="556"/>
      <c r="L80" s="556"/>
      <c r="M80" s="557"/>
      <c r="N80" s="68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ht="15.75">
      <c r="A81" s="64"/>
      <c r="B81" s="66"/>
      <c r="C81" s="71"/>
      <c r="D81" s="556"/>
      <c r="E81" s="558" t="s">
        <v>361</v>
      </c>
      <c r="F81" s="94"/>
      <c r="G81" s="94"/>
      <c r="H81" s="94"/>
      <c r="I81" s="94"/>
      <c r="J81" s="94"/>
      <c r="K81" s="94"/>
      <c r="L81" s="90">
        <f>+'Cash-Flow-2018-Leva'!P5</f>
        <v>2018</v>
      </c>
      <c r="M81" s="103"/>
      <c r="N81" s="68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5.75">
      <c r="A82" s="64"/>
      <c r="B82" s="66"/>
      <c r="C82" s="71"/>
      <c r="D82" s="556"/>
      <c r="E82" s="559" t="s">
        <v>362</v>
      </c>
      <c r="F82" s="560"/>
      <c r="G82" s="560"/>
      <c r="H82" s="560"/>
      <c r="I82" s="560"/>
      <c r="J82" s="560"/>
      <c r="K82" s="560"/>
      <c r="L82" s="561"/>
      <c r="M82" s="557"/>
      <c r="N82" s="68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.75">
      <c r="A83" s="64"/>
      <c r="B83" s="66"/>
      <c r="C83" s="71">
        <f>1+C78</f>
        <v>18</v>
      </c>
      <c r="D83" s="557" t="s">
        <v>363</v>
      </c>
      <c r="E83" s="557"/>
      <c r="F83" s="557"/>
      <c r="G83" s="557"/>
      <c r="H83" s="557"/>
      <c r="I83" s="557"/>
      <c r="J83" s="557"/>
      <c r="K83" s="557"/>
      <c r="L83" s="557"/>
      <c r="M83" s="556"/>
      <c r="N83" s="68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66"/>
      <c r="C84" s="71"/>
      <c r="D84" s="557" t="s">
        <v>364</v>
      </c>
      <c r="E84" s="557"/>
      <c r="F84" s="557"/>
      <c r="G84" s="557"/>
      <c r="H84" s="557"/>
      <c r="I84" s="557"/>
      <c r="J84" s="557"/>
      <c r="K84" s="557"/>
      <c r="L84" s="557"/>
      <c r="M84" s="556"/>
      <c r="N84" s="68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66"/>
      <c r="C85" s="71"/>
      <c r="D85" s="557" t="s">
        <v>50</v>
      </c>
      <c r="E85" s="557"/>
      <c r="F85" s="557"/>
      <c r="G85" s="557"/>
      <c r="H85" s="557"/>
      <c r="I85" s="557"/>
      <c r="J85" s="557"/>
      <c r="K85" s="557"/>
      <c r="L85" s="557"/>
      <c r="M85" s="556"/>
      <c r="N85" s="68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66"/>
      <c r="C86" s="71">
        <f>1+C83</f>
        <v>19</v>
      </c>
      <c r="D86" s="557" t="s">
        <v>365</v>
      </c>
      <c r="E86" s="557"/>
      <c r="F86" s="557"/>
      <c r="G86" s="557"/>
      <c r="H86" s="557"/>
      <c r="I86" s="557"/>
      <c r="J86" s="557"/>
      <c r="K86" s="557"/>
      <c r="L86" s="557"/>
      <c r="M86" s="556"/>
      <c r="N86" s="68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.75">
      <c r="A87" s="64"/>
      <c r="B87" s="66"/>
      <c r="C87" s="71"/>
      <c r="D87" s="557" t="s">
        <v>35</v>
      </c>
      <c r="E87" s="574">
        <f>+'Cash-Flow-2018-Leva'!P5</f>
        <v>2018</v>
      </c>
      <c r="F87" s="574"/>
      <c r="G87" s="574"/>
      <c r="H87" s="574"/>
      <c r="I87" s="557" t="s">
        <v>366</v>
      </c>
      <c r="J87" s="557"/>
      <c r="K87" s="557"/>
      <c r="L87" s="557"/>
      <c r="M87" s="556"/>
      <c r="N87" s="68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66"/>
      <c r="C88" s="71"/>
      <c r="D88" s="556" t="s">
        <v>36</v>
      </c>
      <c r="E88" s="556"/>
      <c r="F88" s="556"/>
      <c r="G88" s="556"/>
      <c r="H88" s="556"/>
      <c r="I88" s="556"/>
      <c r="J88" s="556"/>
      <c r="K88" s="91">
        <f>+'Cash-Flow-2018-Leva'!P5</f>
        <v>2018</v>
      </c>
      <c r="L88" s="556" t="s">
        <v>20</v>
      </c>
      <c r="M88" s="556"/>
      <c r="N88" s="68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.75">
      <c r="A89" s="64"/>
      <c r="B89" s="66"/>
      <c r="C89" s="71">
        <f>1+C86</f>
        <v>20</v>
      </c>
      <c r="D89" s="562" t="s">
        <v>41</v>
      </c>
      <c r="E89" s="94"/>
      <c r="F89" s="94"/>
      <c r="G89" s="94"/>
      <c r="H89" s="576">
        <f>+'Cash-Flow-2018-Leva'!P5</f>
        <v>2018</v>
      </c>
      <c r="I89" s="576"/>
      <c r="J89" s="576"/>
      <c r="K89" s="94" t="s">
        <v>43</v>
      </c>
      <c r="L89" s="95"/>
      <c r="M89" s="96"/>
      <c r="N89" s="68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66"/>
      <c r="C90" s="71"/>
      <c r="D90" s="563" t="s">
        <v>42</v>
      </c>
      <c r="E90" s="99">
        <f>+'Cash-Flow-2018-Leva'!P5</f>
        <v>2018</v>
      </c>
      <c r="F90" s="564" t="s">
        <v>367</v>
      </c>
      <c r="G90" s="564"/>
      <c r="H90" s="564"/>
      <c r="I90" s="564"/>
      <c r="J90" s="564"/>
      <c r="K90" s="564"/>
      <c r="L90" s="564"/>
      <c r="M90" s="565"/>
      <c r="N90" s="92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66"/>
      <c r="C91" s="71"/>
      <c r="D91" s="563" t="s">
        <v>49</v>
      </c>
      <c r="E91" s="564"/>
      <c r="F91" s="564"/>
      <c r="G91" s="564"/>
      <c r="H91" s="564"/>
      <c r="I91" s="564"/>
      <c r="J91" s="564"/>
      <c r="K91" s="97"/>
      <c r="L91" s="564"/>
      <c r="M91" s="565"/>
      <c r="N91" s="68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.75">
      <c r="A92" s="64"/>
      <c r="B92" s="66"/>
      <c r="C92" s="71"/>
      <c r="D92" s="566" t="s">
        <v>368</v>
      </c>
      <c r="E92" s="560"/>
      <c r="F92" s="560"/>
      <c r="G92" s="560"/>
      <c r="H92" s="560"/>
      <c r="I92" s="560"/>
      <c r="J92" s="560"/>
      <c r="K92" s="98"/>
      <c r="L92" s="100"/>
      <c r="M92" s="561"/>
      <c r="N92" s="68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9" customHeight="1">
      <c r="A93" s="64"/>
      <c r="B93" s="105"/>
      <c r="C93" s="106"/>
      <c r="D93" s="567"/>
      <c r="E93" s="567"/>
      <c r="F93" s="567"/>
      <c r="G93" s="567"/>
      <c r="H93" s="567"/>
      <c r="I93" s="567"/>
      <c r="J93" s="567"/>
      <c r="K93" s="567"/>
      <c r="L93" s="567"/>
      <c r="M93" s="567"/>
      <c r="N93" s="107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.75">
      <c r="A94" s="64"/>
      <c r="B94" s="69" t="s">
        <v>30</v>
      </c>
      <c r="C94" s="70" t="s">
        <v>15</v>
      </c>
      <c r="D94" s="556"/>
      <c r="E94" s="556"/>
      <c r="F94" s="556"/>
      <c r="G94" s="556"/>
      <c r="H94" s="556"/>
      <c r="I94" s="556"/>
      <c r="J94" s="556"/>
      <c r="K94" s="556"/>
      <c r="L94" s="556"/>
      <c r="M94" s="556"/>
      <c r="N94" s="68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.75">
      <c r="A95" s="64"/>
      <c r="B95" s="66"/>
      <c r="C95" s="71">
        <f>1+C89</f>
        <v>21</v>
      </c>
      <c r="D95" s="556" t="s">
        <v>369</v>
      </c>
      <c r="E95" s="556"/>
      <c r="F95" s="556"/>
      <c r="G95" s="556"/>
      <c r="H95" s="556"/>
      <c r="I95" s="556"/>
      <c r="J95" s="556"/>
      <c r="K95" s="556"/>
      <c r="L95" s="556"/>
      <c r="M95" s="556"/>
      <c r="N95" s="79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.75">
      <c r="A96" s="64"/>
      <c r="B96" s="66"/>
      <c r="C96" s="71">
        <f>1+C95</f>
        <v>22</v>
      </c>
      <c r="D96" s="556" t="s">
        <v>370</v>
      </c>
      <c r="E96" s="556"/>
      <c r="F96" s="556"/>
      <c r="G96" s="556"/>
      <c r="H96" s="556"/>
      <c r="I96" s="556"/>
      <c r="J96" s="556"/>
      <c r="K96" s="556"/>
      <c r="L96" s="556"/>
      <c r="M96" s="556"/>
      <c r="N96" s="79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.75">
      <c r="A97" s="64"/>
      <c r="B97" s="66"/>
      <c r="C97" s="67"/>
      <c r="D97" s="556" t="s">
        <v>16</v>
      </c>
      <c r="E97" s="556"/>
      <c r="F97" s="556"/>
      <c r="G97" s="556"/>
      <c r="H97" s="556"/>
      <c r="I97" s="556"/>
      <c r="J97" s="556"/>
      <c r="K97" s="556"/>
      <c r="L97" s="556"/>
      <c r="M97" s="556"/>
      <c r="N97" s="79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.75">
      <c r="A98" s="64"/>
      <c r="B98" s="66"/>
      <c r="C98" s="67"/>
      <c r="D98" s="556" t="s">
        <v>17</v>
      </c>
      <c r="E98" s="556"/>
      <c r="F98" s="556"/>
      <c r="G98" s="556"/>
      <c r="H98" s="556"/>
      <c r="I98" s="556"/>
      <c r="J98" s="556"/>
      <c r="K98" s="556"/>
      <c r="L98" s="556"/>
      <c r="M98" s="556"/>
      <c r="N98" s="79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.75">
      <c r="A99" s="64"/>
      <c r="B99" s="66"/>
      <c r="C99" s="67"/>
      <c r="D99" s="556" t="s">
        <v>371</v>
      </c>
      <c r="E99" s="556"/>
      <c r="F99" s="556"/>
      <c r="G99" s="556"/>
      <c r="H99" s="556"/>
      <c r="I99" s="556"/>
      <c r="J99" s="556"/>
      <c r="K99" s="556"/>
      <c r="L99" s="556"/>
      <c r="M99" s="556"/>
      <c r="N99" s="79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.75">
      <c r="A100" s="64"/>
      <c r="B100" s="66"/>
      <c r="C100" s="67"/>
      <c r="D100" s="556" t="s">
        <v>372</v>
      </c>
      <c r="E100" s="556"/>
      <c r="F100" s="556"/>
      <c r="G100" s="556"/>
      <c r="H100" s="556"/>
      <c r="I100" s="556"/>
      <c r="J100" s="556"/>
      <c r="K100" s="556"/>
      <c r="L100" s="556"/>
      <c r="M100" s="556"/>
      <c r="N100" s="79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.75">
      <c r="A101" s="64"/>
      <c r="B101" s="66"/>
      <c r="C101" s="67"/>
      <c r="D101" s="556" t="s">
        <v>29</v>
      </c>
      <c r="E101" s="556"/>
      <c r="F101" s="556"/>
      <c r="G101" s="556"/>
      <c r="H101" s="556"/>
      <c r="I101" s="556"/>
      <c r="J101" s="556"/>
      <c r="K101" s="556"/>
      <c r="L101" s="556"/>
      <c r="M101" s="556"/>
      <c r="N101" s="79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3" customHeight="1" thickBot="1">
      <c r="A102" s="64"/>
      <c r="B102" s="80"/>
      <c r="C102" s="81"/>
      <c r="D102" s="568"/>
      <c r="E102" s="568"/>
      <c r="F102" s="568"/>
      <c r="G102" s="568"/>
      <c r="H102" s="568"/>
      <c r="I102" s="568"/>
      <c r="J102" s="568"/>
      <c r="K102" s="568"/>
      <c r="L102" s="568"/>
      <c r="M102" s="568"/>
      <c r="N102" s="82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6.5" thickTop="1">
      <c r="A103" s="64"/>
      <c r="B103" s="83"/>
      <c r="C103" s="83"/>
      <c r="D103" s="569"/>
      <c r="E103" s="569"/>
      <c r="F103" s="569"/>
      <c r="G103" s="569"/>
      <c r="H103" s="569"/>
      <c r="I103" s="569"/>
      <c r="J103" s="569"/>
      <c r="K103" s="569"/>
      <c r="L103" s="569"/>
      <c r="M103" s="569"/>
      <c r="N103" s="83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.75">
      <c r="A104" s="64"/>
      <c r="B104" s="83"/>
      <c r="C104" s="83"/>
      <c r="D104" s="569"/>
      <c r="E104" s="569"/>
      <c r="F104" s="569"/>
      <c r="G104" s="569"/>
      <c r="H104" s="569"/>
      <c r="I104" s="569"/>
      <c r="J104" s="569"/>
      <c r="K104" s="569"/>
      <c r="L104" s="569"/>
      <c r="M104" s="569"/>
      <c r="N104" s="83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.75">
      <c r="A105" s="64"/>
      <c r="B105" s="83"/>
      <c r="C105" s="83"/>
      <c r="D105" s="569"/>
      <c r="E105" s="569"/>
      <c r="F105" s="569"/>
      <c r="G105" s="569"/>
      <c r="H105" s="569"/>
      <c r="I105" s="569"/>
      <c r="J105" s="569"/>
      <c r="K105" s="569"/>
      <c r="L105" s="569"/>
      <c r="M105" s="569"/>
      <c r="N105" s="83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.75">
      <c r="A106" s="64"/>
      <c r="B106" s="83"/>
      <c r="C106" s="83"/>
      <c r="D106" s="569"/>
      <c r="E106" s="569"/>
      <c r="F106" s="569"/>
      <c r="G106" s="569"/>
      <c r="H106" s="569"/>
      <c r="I106" s="569"/>
      <c r="J106" s="569"/>
      <c r="K106" s="569"/>
      <c r="L106" s="569"/>
      <c r="M106" s="569"/>
      <c r="N106" s="83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.75">
      <c r="A107" s="64"/>
      <c r="B107" s="83"/>
      <c r="C107" s="83"/>
      <c r="D107" s="569"/>
      <c r="E107" s="569"/>
      <c r="F107" s="569"/>
      <c r="G107" s="569"/>
      <c r="H107" s="569"/>
      <c r="I107" s="569"/>
      <c r="J107" s="569"/>
      <c r="K107" s="569"/>
      <c r="L107" s="569"/>
      <c r="M107" s="569"/>
      <c r="N107" s="83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.75">
      <c r="A108" s="64"/>
      <c r="B108" s="83"/>
      <c r="C108" s="83"/>
      <c r="D108" s="569"/>
      <c r="E108" s="569"/>
      <c r="F108" s="569"/>
      <c r="G108" s="569"/>
      <c r="H108" s="569"/>
      <c r="I108" s="569"/>
      <c r="J108" s="569"/>
      <c r="K108" s="569"/>
      <c r="L108" s="569"/>
      <c r="M108" s="569"/>
      <c r="N108" s="83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.75">
      <c r="A109" s="64"/>
      <c r="B109" s="83"/>
      <c r="C109" s="83"/>
      <c r="D109" s="569"/>
      <c r="E109" s="569"/>
      <c r="F109" s="569"/>
      <c r="G109" s="569"/>
      <c r="H109" s="569"/>
      <c r="I109" s="569"/>
      <c r="J109" s="569"/>
      <c r="K109" s="569"/>
      <c r="L109" s="569"/>
      <c r="M109" s="569"/>
      <c r="N109" s="83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.75">
      <c r="A110" s="64"/>
      <c r="B110" s="83"/>
      <c r="C110" s="83"/>
      <c r="D110" s="569"/>
      <c r="E110" s="569"/>
      <c r="F110" s="569"/>
      <c r="G110" s="569"/>
      <c r="H110" s="569"/>
      <c r="I110" s="569"/>
      <c r="J110" s="569"/>
      <c r="K110" s="569"/>
      <c r="L110" s="569"/>
      <c r="M110" s="569"/>
      <c r="N110" s="83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.75">
      <c r="A111" s="64"/>
      <c r="B111" s="83"/>
      <c r="C111" s="83"/>
      <c r="D111" s="569"/>
      <c r="E111" s="569"/>
      <c r="F111" s="569"/>
      <c r="G111" s="569"/>
      <c r="H111" s="569"/>
      <c r="I111" s="569"/>
      <c r="J111" s="569"/>
      <c r="K111" s="569"/>
      <c r="L111" s="569"/>
      <c r="M111" s="569"/>
      <c r="N111" s="83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.75">
      <c r="A112" s="64"/>
      <c r="B112" s="83"/>
      <c r="C112" s="83"/>
      <c r="D112" s="569"/>
      <c r="E112" s="569"/>
      <c r="F112" s="569"/>
      <c r="G112" s="569"/>
      <c r="H112" s="569"/>
      <c r="I112" s="569"/>
      <c r="J112" s="569"/>
      <c r="K112" s="569"/>
      <c r="L112" s="569"/>
      <c r="M112" s="569"/>
      <c r="N112" s="83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.75">
      <c r="A113" s="64"/>
      <c r="B113" s="83"/>
      <c r="C113" s="83"/>
      <c r="D113" s="569"/>
      <c r="E113" s="569"/>
      <c r="F113" s="569"/>
      <c r="G113" s="569"/>
      <c r="H113" s="569"/>
      <c r="I113" s="569"/>
      <c r="J113" s="569"/>
      <c r="K113" s="569"/>
      <c r="L113" s="569"/>
      <c r="M113" s="569"/>
      <c r="N113" s="83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.75">
      <c r="A114" s="64"/>
      <c r="B114" s="83"/>
      <c r="C114" s="83"/>
      <c r="D114" s="569"/>
      <c r="E114" s="569"/>
      <c r="F114" s="569"/>
      <c r="G114" s="569"/>
      <c r="H114" s="569"/>
      <c r="I114" s="569"/>
      <c r="J114" s="569"/>
      <c r="K114" s="569"/>
      <c r="L114" s="569"/>
      <c r="M114" s="569"/>
      <c r="N114" s="83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.75">
      <c r="A115" s="64"/>
      <c r="B115" s="83"/>
      <c r="C115" s="83"/>
      <c r="D115" s="569"/>
      <c r="E115" s="569"/>
      <c r="F115" s="569"/>
      <c r="G115" s="569"/>
      <c r="H115" s="569"/>
      <c r="I115" s="569"/>
      <c r="J115" s="569"/>
      <c r="K115" s="569"/>
      <c r="L115" s="569"/>
      <c r="M115" s="569"/>
      <c r="N115" s="83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.75">
      <c r="A116" s="64"/>
      <c r="B116" s="83"/>
      <c r="C116" s="83"/>
      <c r="D116" s="569"/>
      <c r="E116" s="569"/>
      <c r="F116" s="569"/>
      <c r="G116" s="569"/>
      <c r="H116" s="569"/>
      <c r="I116" s="569"/>
      <c r="J116" s="569"/>
      <c r="K116" s="569"/>
      <c r="L116" s="569"/>
      <c r="M116" s="569"/>
      <c r="N116" s="83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.75">
      <c r="A117" s="64"/>
      <c r="B117" s="83"/>
      <c r="C117" s="83"/>
      <c r="D117" s="569"/>
      <c r="E117" s="569"/>
      <c r="F117" s="569"/>
      <c r="G117" s="569"/>
      <c r="H117" s="569"/>
      <c r="I117" s="569"/>
      <c r="J117" s="569"/>
      <c r="K117" s="569"/>
      <c r="L117" s="569"/>
      <c r="M117" s="569"/>
      <c r="N117" s="83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3"/>
      <c r="C118" s="83"/>
      <c r="D118" s="569"/>
      <c r="E118" s="569"/>
      <c r="F118" s="569"/>
      <c r="G118" s="569"/>
      <c r="H118" s="569"/>
      <c r="I118" s="569"/>
      <c r="J118" s="569"/>
      <c r="K118" s="569"/>
      <c r="L118" s="569"/>
      <c r="M118" s="569"/>
      <c r="N118" s="83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3"/>
      <c r="C119" s="83"/>
      <c r="D119" s="569"/>
      <c r="E119" s="569"/>
      <c r="F119" s="569"/>
      <c r="G119" s="569"/>
      <c r="H119" s="569"/>
      <c r="I119" s="569"/>
      <c r="J119" s="569"/>
      <c r="K119" s="569"/>
      <c r="L119" s="569"/>
      <c r="M119" s="569"/>
      <c r="N119" s="83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3"/>
      <c r="C120" s="83"/>
      <c r="D120" s="569"/>
      <c r="E120" s="569"/>
      <c r="F120" s="569"/>
      <c r="G120" s="569"/>
      <c r="H120" s="569"/>
      <c r="I120" s="569"/>
      <c r="J120" s="569"/>
      <c r="K120" s="569"/>
      <c r="L120" s="569"/>
      <c r="M120" s="569"/>
      <c r="N120" s="83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3"/>
      <c r="C121" s="83"/>
      <c r="D121" s="569"/>
      <c r="E121" s="569"/>
      <c r="F121" s="569"/>
      <c r="G121" s="569"/>
      <c r="H121" s="569"/>
      <c r="I121" s="569"/>
      <c r="J121" s="569"/>
      <c r="K121" s="569"/>
      <c r="L121" s="569"/>
      <c r="M121" s="569"/>
      <c r="N121" s="83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3"/>
      <c r="C122" s="83"/>
      <c r="D122" s="569"/>
      <c r="E122" s="569"/>
      <c r="F122" s="569"/>
      <c r="G122" s="569"/>
      <c r="H122" s="569"/>
      <c r="I122" s="569"/>
      <c r="J122" s="569"/>
      <c r="K122" s="569"/>
      <c r="L122" s="569"/>
      <c r="M122" s="569"/>
      <c r="N122" s="83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3"/>
      <c r="C123" s="83"/>
      <c r="D123" s="569"/>
      <c r="E123" s="569"/>
      <c r="F123" s="569"/>
      <c r="G123" s="569"/>
      <c r="H123" s="569"/>
      <c r="I123" s="569"/>
      <c r="J123" s="569"/>
      <c r="K123" s="569"/>
      <c r="L123" s="569"/>
      <c r="M123" s="569"/>
      <c r="N123" s="83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3"/>
      <c r="C124" s="83"/>
      <c r="D124" s="569"/>
      <c r="E124" s="569"/>
      <c r="F124" s="569"/>
      <c r="G124" s="569"/>
      <c r="H124" s="569"/>
      <c r="I124" s="569"/>
      <c r="J124" s="569"/>
      <c r="K124" s="569"/>
      <c r="L124" s="569"/>
      <c r="M124" s="569"/>
      <c r="N124" s="83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3"/>
      <c r="C125" s="83"/>
      <c r="D125" s="569"/>
      <c r="E125" s="569"/>
      <c r="F125" s="569"/>
      <c r="G125" s="569"/>
      <c r="H125" s="569"/>
      <c r="I125" s="569"/>
      <c r="J125" s="569"/>
      <c r="K125" s="569"/>
      <c r="L125" s="569"/>
      <c r="M125" s="569"/>
      <c r="N125" s="83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3"/>
      <c r="C126" s="83"/>
      <c r="D126" s="569"/>
      <c r="E126" s="569"/>
      <c r="F126" s="569"/>
      <c r="G126" s="569"/>
      <c r="H126" s="569"/>
      <c r="I126" s="569"/>
      <c r="J126" s="569"/>
      <c r="K126" s="569"/>
      <c r="L126" s="569"/>
      <c r="M126" s="569"/>
      <c r="N126" s="83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3"/>
      <c r="C127" s="83"/>
      <c r="D127" s="569"/>
      <c r="E127" s="569"/>
      <c r="F127" s="569"/>
      <c r="G127" s="569"/>
      <c r="H127" s="569"/>
      <c r="I127" s="569"/>
      <c r="J127" s="569"/>
      <c r="K127" s="569"/>
      <c r="L127" s="569"/>
      <c r="M127" s="569"/>
      <c r="N127" s="83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3"/>
      <c r="C128" s="83"/>
      <c r="D128" s="569"/>
      <c r="E128" s="569"/>
      <c r="F128" s="569"/>
      <c r="G128" s="569"/>
      <c r="H128" s="569"/>
      <c r="I128" s="569"/>
      <c r="J128" s="569"/>
      <c r="K128" s="569"/>
      <c r="L128" s="569"/>
      <c r="M128" s="569"/>
      <c r="N128" s="83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3"/>
      <c r="C129" s="83"/>
      <c r="D129" s="569"/>
      <c r="E129" s="569"/>
      <c r="F129" s="569"/>
      <c r="G129" s="569"/>
      <c r="H129" s="569"/>
      <c r="I129" s="569"/>
      <c r="J129" s="569"/>
      <c r="K129" s="569"/>
      <c r="L129" s="569"/>
      <c r="M129" s="569"/>
      <c r="N129" s="83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3"/>
      <c r="C130" s="83"/>
      <c r="D130" s="569"/>
      <c r="E130" s="569"/>
      <c r="F130" s="569"/>
      <c r="G130" s="569"/>
      <c r="H130" s="569"/>
      <c r="I130" s="569"/>
      <c r="J130" s="569"/>
      <c r="K130" s="569"/>
      <c r="L130" s="569"/>
      <c r="M130" s="569"/>
      <c r="N130" s="83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3"/>
      <c r="C131" s="83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83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3"/>
      <c r="C132" s="83"/>
      <c r="D132" s="569"/>
      <c r="E132" s="569"/>
      <c r="F132" s="569"/>
      <c r="G132" s="569"/>
      <c r="H132" s="569"/>
      <c r="I132" s="569"/>
      <c r="J132" s="569"/>
      <c r="K132" s="569"/>
      <c r="L132" s="569"/>
      <c r="M132" s="569"/>
      <c r="N132" s="83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3"/>
      <c r="C133" s="83"/>
      <c r="D133" s="569"/>
      <c r="E133" s="569"/>
      <c r="F133" s="569"/>
      <c r="G133" s="569"/>
      <c r="H133" s="569"/>
      <c r="I133" s="569"/>
      <c r="J133" s="569"/>
      <c r="K133" s="569"/>
      <c r="L133" s="569"/>
      <c r="M133" s="569"/>
      <c r="N133" s="83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3"/>
      <c r="C134" s="83"/>
      <c r="D134" s="569"/>
      <c r="E134" s="569"/>
      <c r="F134" s="569"/>
      <c r="G134" s="569"/>
      <c r="H134" s="569"/>
      <c r="I134" s="569"/>
      <c r="J134" s="569"/>
      <c r="K134" s="569"/>
      <c r="L134" s="569"/>
      <c r="M134" s="569"/>
      <c r="N134" s="83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3"/>
      <c r="C135" s="83"/>
      <c r="D135" s="569"/>
      <c r="E135" s="569"/>
      <c r="F135" s="569"/>
      <c r="G135" s="569"/>
      <c r="H135" s="569"/>
      <c r="I135" s="569"/>
      <c r="J135" s="569"/>
      <c r="K135" s="569"/>
      <c r="L135" s="569"/>
      <c r="M135" s="569"/>
      <c r="N135" s="83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3"/>
      <c r="C136" s="83"/>
      <c r="D136" s="569"/>
      <c r="E136" s="569"/>
      <c r="F136" s="569"/>
      <c r="G136" s="569"/>
      <c r="H136" s="569"/>
      <c r="I136" s="569"/>
      <c r="J136" s="569"/>
      <c r="K136" s="569"/>
      <c r="L136" s="569"/>
      <c r="M136" s="569"/>
      <c r="N136" s="83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3"/>
      <c r="C137" s="83"/>
      <c r="D137" s="569"/>
      <c r="E137" s="569"/>
      <c r="F137" s="569"/>
      <c r="G137" s="569"/>
      <c r="H137" s="569"/>
      <c r="I137" s="569"/>
      <c r="J137" s="569"/>
      <c r="K137" s="569"/>
      <c r="L137" s="569"/>
      <c r="M137" s="569"/>
      <c r="N137" s="83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  <row r="141" spans="1:28" ht="15" customHeight="1">
      <c r="A141" s="64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</row>
    <row r="142" spans="1:28" ht="15" customHeight="1">
      <c r="A142" s="64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</row>
    <row r="143" spans="1:28" ht="15" customHeight="1">
      <c r="A143" s="64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</row>
    <row r="144" spans="1:28" ht="15" customHeight="1">
      <c r="A144" s="64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</row>
    <row r="145" spans="1:28" ht="15" customHeight="1">
      <c r="A145" s="64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</row>
    <row r="146" spans="1:28" ht="15" customHeight="1">
      <c r="A146" s="64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</row>
    <row r="147" spans="1:28" ht="15" customHeight="1">
      <c r="A147" s="64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</row>
    <row r="148" spans="1:28" ht="15" customHeight="1">
      <c r="A148" s="64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</row>
    <row r="149" spans="1:28" ht="15" customHeight="1">
      <c r="A149" s="64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</row>
    <row r="150" spans="1:28" ht="15" customHeight="1">
      <c r="A150" s="64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</row>
    <row r="151" spans="1:28" ht="15" customHeight="1">
      <c r="A151" s="64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</row>
    <row r="152" spans="1:28" ht="15" customHeight="1">
      <c r="A152" s="64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</row>
    <row r="153" spans="1:28" ht="15" customHeight="1">
      <c r="A153" s="64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</row>
    <row r="154" spans="1:28" ht="15" customHeight="1">
      <c r="A154" s="64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</row>
    <row r="155" spans="1:28" ht="15" customHeight="1">
      <c r="A155" s="64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</row>
    <row r="156" spans="1:28" ht="15" customHeight="1">
      <c r="A156" s="64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</row>
    <row r="157" spans="1:28" ht="15" customHeight="1">
      <c r="A157" s="64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</row>
    <row r="158" spans="1:28" ht="15" customHeight="1">
      <c r="A158" s="64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</row>
    <row r="159" spans="1:28" ht="15" customHeight="1">
      <c r="A159" s="64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</row>
    <row r="160" spans="1:28" ht="15" customHeight="1">
      <c r="A160" s="64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</row>
    <row r="161" spans="1:28" ht="15" customHeight="1">
      <c r="A161" s="64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</row>
  </sheetData>
  <sheetProtection password="889B" sheet="1"/>
  <mergeCells count="11">
    <mergeCell ref="H89:J89"/>
    <mergeCell ref="F34:I34"/>
    <mergeCell ref="F69:I69"/>
    <mergeCell ref="F71:I71"/>
    <mergeCell ref="G70:I70"/>
    <mergeCell ref="L2:M2"/>
    <mergeCell ref="G41:H41"/>
    <mergeCell ref="G46:H46"/>
    <mergeCell ref="L44:M44"/>
    <mergeCell ref="E87:H87"/>
    <mergeCell ref="H7:I7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85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7"/>
  <sheetViews>
    <sheetView showZeros="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41" customWidth="1"/>
    <col min="19" max="20" width="12.7109375" style="241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42" customFormat="1" ht="16.5" customHeight="1">
      <c r="A1" s="15"/>
      <c r="B1" s="662"/>
      <c r="C1" s="663"/>
      <c r="D1" s="663"/>
      <c r="E1" s="663"/>
      <c r="F1" s="664"/>
      <c r="G1" s="450" t="s">
        <v>253</v>
      </c>
      <c r="H1" s="443"/>
      <c r="I1" s="654"/>
      <c r="J1" s="655"/>
      <c r="K1" s="444"/>
      <c r="L1" s="452" t="s">
        <v>254</v>
      </c>
      <c r="M1" s="448"/>
      <c r="N1" s="444"/>
      <c r="O1" s="452" t="s">
        <v>246</v>
      </c>
      <c r="P1" s="471"/>
      <c r="Q1" s="445"/>
      <c r="R1" s="360" t="s">
        <v>287</v>
      </c>
      <c r="S1" s="586"/>
      <c r="T1" s="587"/>
      <c r="U1" s="445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42" customFormat="1" ht="14.25" customHeight="1">
      <c r="A2" s="15"/>
      <c r="B2" s="649" t="s">
        <v>247</v>
      </c>
      <c r="C2" s="650"/>
      <c r="D2" s="650"/>
      <c r="E2" s="650"/>
      <c r="F2" s="651"/>
      <c r="G2" s="443"/>
      <c r="H2" s="443"/>
      <c r="I2" s="441"/>
      <c r="J2" s="444"/>
      <c r="K2" s="441"/>
      <c r="L2" s="441"/>
      <c r="M2" s="444"/>
      <c r="N2" s="446"/>
      <c r="O2" s="445"/>
      <c r="P2" s="445"/>
      <c r="Q2" s="445"/>
      <c r="R2" s="445"/>
      <c r="S2" s="445"/>
      <c r="T2" s="445"/>
      <c r="U2" s="445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42" customFormat="1" ht="19.5" customHeight="1">
      <c r="A3" s="15"/>
      <c r="B3" s="669" t="s">
        <v>259</v>
      </c>
      <c r="C3" s="670"/>
      <c r="D3" s="670"/>
      <c r="E3" s="670"/>
      <c r="F3" s="671"/>
      <c r="G3" s="451" t="s">
        <v>245</v>
      </c>
      <c r="H3" s="659"/>
      <c r="I3" s="660"/>
      <c r="J3" s="660"/>
      <c r="K3" s="661"/>
      <c r="L3" s="28" t="s">
        <v>255</v>
      </c>
      <c r="M3" s="656"/>
      <c r="N3" s="657"/>
      <c r="O3" s="657"/>
      <c r="P3" s="658"/>
      <c r="Q3" s="445"/>
      <c r="R3" s="445"/>
      <c r="S3" s="445"/>
      <c r="T3" s="445"/>
      <c r="U3" s="445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35"/>
      <c r="S4" s="235"/>
      <c r="T4" s="235"/>
      <c r="U4" s="15"/>
    </row>
    <row r="5" spans="1:21" s="12" customFormat="1" ht="18.75" customHeight="1">
      <c r="A5" s="15"/>
      <c r="B5" s="27" t="s">
        <v>249</v>
      </c>
      <c r="C5" s="27"/>
      <c r="D5" s="653" t="s">
        <v>252</v>
      </c>
      <c r="E5" s="653"/>
      <c r="F5" s="653"/>
      <c r="G5" s="653"/>
      <c r="H5" s="653"/>
      <c r="I5" s="653"/>
      <c r="J5" s="653"/>
      <c r="K5" s="653"/>
      <c r="L5" s="653"/>
      <c r="M5" s="20"/>
      <c r="N5" s="20"/>
      <c r="O5" s="24" t="s">
        <v>18</v>
      </c>
      <c r="P5" s="469">
        <v>2018</v>
      </c>
      <c r="Q5" s="20"/>
      <c r="R5" s="639" t="s">
        <v>186</v>
      </c>
      <c r="S5" s="639"/>
      <c r="T5" s="639"/>
      <c r="U5" s="15"/>
    </row>
    <row r="6" spans="1:28" s="3" customFormat="1" ht="17.25" customHeight="1">
      <c r="A6" s="15"/>
      <c r="B6" s="27" t="s">
        <v>250</v>
      </c>
      <c r="C6" s="27"/>
      <c r="D6" s="653" t="s">
        <v>251</v>
      </c>
      <c r="E6" s="653"/>
      <c r="F6" s="653"/>
      <c r="G6" s="653"/>
      <c r="H6" s="653"/>
      <c r="I6" s="653"/>
      <c r="J6" s="653"/>
      <c r="K6" s="653"/>
      <c r="L6" s="653"/>
      <c r="M6" s="21"/>
      <c r="N6" s="16"/>
      <c r="O6" s="15"/>
      <c r="P6" s="15"/>
      <c r="Q6" s="13"/>
      <c r="R6" s="652">
        <f>+P4</f>
        <v>0</v>
      </c>
      <c r="S6" s="652"/>
      <c r="T6" s="652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35"/>
      <c r="S7" s="235"/>
      <c r="T7" s="235"/>
      <c r="U7" s="15"/>
    </row>
    <row r="8" spans="1:28" s="3" customFormat="1" ht="17.25" customHeight="1">
      <c r="A8" s="15"/>
      <c r="B8" s="27"/>
      <c r="C8" s="27" t="s">
        <v>248</v>
      </c>
      <c r="D8" s="668">
        <f>+B1</f>
        <v>0</v>
      </c>
      <c r="E8" s="668"/>
      <c r="F8" s="668"/>
      <c r="G8" s="668"/>
      <c r="H8" s="668"/>
      <c r="I8" s="668"/>
      <c r="J8" s="668"/>
      <c r="K8" s="668"/>
      <c r="L8" s="668"/>
      <c r="M8" s="449" t="s">
        <v>256</v>
      </c>
      <c r="N8" s="16"/>
      <c r="O8" s="467" t="s">
        <v>292</v>
      </c>
      <c r="P8" s="306" t="s">
        <v>51</v>
      </c>
      <c r="Q8" s="13"/>
      <c r="R8" s="640">
        <f>+P5</f>
        <v>2018</v>
      </c>
      <c r="S8" s="641"/>
      <c r="T8" s="642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45"/>
      <c r="C9" s="145"/>
      <c r="D9" s="145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36"/>
      <c r="S9" s="236"/>
      <c r="T9" s="236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46"/>
      <c r="C10" s="147"/>
      <c r="D10" s="148"/>
      <c r="E10" s="15"/>
      <c r="F10" s="102" t="s">
        <v>44</v>
      </c>
      <c r="G10" s="112" t="s">
        <v>44</v>
      </c>
      <c r="H10" s="15"/>
      <c r="I10" s="117" t="s">
        <v>45</v>
      </c>
      <c r="J10" s="134" t="s">
        <v>45</v>
      </c>
      <c r="K10" s="16"/>
      <c r="L10" s="453" t="s">
        <v>46</v>
      </c>
      <c r="M10" s="366" t="s">
        <v>46</v>
      </c>
      <c r="N10" s="16"/>
      <c r="O10" s="454" t="s">
        <v>257</v>
      </c>
      <c r="P10" s="369" t="s">
        <v>47</v>
      </c>
      <c r="Q10" s="367"/>
      <c r="R10" s="643" t="s">
        <v>0</v>
      </c>
      <c r="S10" s="644"/>
      <c r="T10" s="645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51" t="s">
        <v>133</v>
      </c>
      <c r="C11" s="149"/>
      <c r="D11" s="150"/>
      <c r="E11" s="15"/>
      <c r="F11" s="101" t="str">
        <f>+O8</f>
        <v>31.03.2018 г.</v>
      </c>
      <c r="G11" s="413">
        <f>+P5-1</f>
        <v>2017</v>
      </c>
      <c r="H11" s="15"/>
      <c r="I11" s="118" t="str">
        <f>+O8</f>
        <v>31.03.2018 г.</v>
      </c>
      <c r="J11" s="414">
        <f>+P5-1</f>
        <v>2017</v>
      </c>
      <c r="K11" s="16"/>
      <c r="L11" s="116" t="str">
        <f>+O8</f>
        <v>31.03.2018 г.</v>
      </c>
      <c r="M11" s="415">
        <f>+P5-1</f>
        <v>2017</v>
      </c>
      <c r="N11" s="16"/>
      <c r="O11" s="370" t="str">
        <f>+O8</f>
        <v>31.03.2018 г.</v>
      </c>
      <c r="P11" s="416">
        <f>+P5-1</f>
        <v>2017</v>
      </c>
      <c r="Q11" s="368"/>
      <c r="R11" s="646" t="s">
        <v>187</v>
      </c>
      <c r="S11" s="647"/>
      <c r="T11" s="648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77" t="s">
        <v>134</v>
      </c>
      <c r="C12" s="478"/>
      <c r="D12" s="479"/>
      <c r="E12" s="15"/>
      <c r="F12" s="7" t="s">
        <v>1</v>
      </c>
      <c r="G12" s="111" t="s">
        <v>2</v>
      </c>
      <c r="H12" s="15"/>
      <c r="I12" s="7" t="s">
        <v>3</v>
      </c>
      <c r="J12" s="111" t="s">
        <v>4</v>
      </c>
      <c r="K12" s="16"/>
      <c r="L12" s="7" t="s">
        <v>5</v>
      </c>
      <c r="M12" s="111" t="s">
        <v>242</v>
      </c>
      <c r="N12" s="16"/>
      <c r="O12" s="371" t="s">
        <v>244</v>
      </c>
      <c r="P12" s="372" t="s">
        <v>243</v>
      </c>
      <c r="Q12" s="15"/>
      <c r="R12" s="314"/>
      <c r="S12" s="315"/>
      <c r="T12" s="316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04"/>
      <c r="B13" s="210" t="s">
        <v>53</v>
      </c>
      <c r="C13" s="152"/>
      <c r="D13" s="153"/>
      <c r="E13" s="15"/>
      <c r="F13" s="242"/>
      <c r="G13" s="242"/>
      <c r="H13" s="15"/>
      <c r="I13" s="242"/>
      <c r="J13" s="242"/>
      <c r="K13" s="243"/>
      <c r="L13" s="242"/>
      <c r="M13" s="242"/>
      <c r="N13" s="243"/>
      <c r="O13" s="373"/>
      <c r="P13" s="374"/>
      <c r="Q13" s="31"/>
      <c r="R13" s="210" t="s">
        <v>53</v>
      </c>
      <c r="S13" s="152"/>
      <c r="T13" s="153"/>
      <c r="U13" s="34"/>
      <c r="V13" s="2"/>
      <c r="W13" s="233" t="s">
        <v>290</v>
      </c>
      <c r="X13" s="234"/>
      <c r="Y13" s="2"/>
      <c r="Z13" s="2"/>
      <c r="AA13" s="2"/>
      <c r="AB13" s="2"/>
      <c r="AC13" s="2"/>
      <c r="AD13" s="2"/>
    </row>
    <row r="14" spans="1:30" s="3" customFormat="1" ht="15.75">
      <c r="A14" s="104"/>
      <c r="B14" s="212" t="s">
        <v>74</v>
      </c>
      <c r="C14" s="137"/>
      <c r="D14" s="141"/>
      <c r="E14" s="15"/>
      <c r="F14" s="244"/>
      <c r="G14" s="244"/>
      <c r="H14" s="15"/>
      <c r="I14" s="244"/>
      <c r="J14" s="244"/>
      <c r="K14" s="243"/>
      <c r="L14" s="244"/>
      <c r="M14" s="244"/>
      <c r="N14" s="243"/>
      <c r="O14" s="375"/>
      <c r="P14" s="376"/>
      <c r="Q14" s="31"/>
      <c r="R14" s="212" t="s">
        <v>74</v>
      </c>
      <c r="S14" s="137"/>
      <c r="T14" s="141"/>
      <c r="U14" s="34"/>
      <c r="V14" s="2"/>
      <c r="W14" s="231" t="s">
        <v>291</v>
      </c>
      <c r="X14" s="232"/>
      <c r="Y14" s="2"/>
      <c r="Z14" s="2"/>
      <c r="AA14" s="2"/>
      <c r="AB14" s="2"/>
      <c r="AC14" s="2"/>
      <c r="AD14" s="2"/>
    </row>
    <row r="15" spans="1:30" s="3" customFormat="1" ht="15.75">
      <c r="A15" s="104"/>
      <c r="B15" s="213" t="s">
        <v>54</v>
      </c>
      <c r="C15" s="172"/>
      <c r="D15" s="173"/>
      <c r="E15" s="15"/>
      <c r="F15" s="246"/>
      <c r="G15" s="245"/>
      <c r="H15" s="15"/>
      <c r="I15" s="246"/>
      <c r="J15" s="245"/>
      <c r="K15" s="243"/>
      <c r="L15" s="246"/>
      <c r="M15" s="245"/>
      <c r="N15" s="243"/>
      <c r="O15" s="382">
        <f aca="true" t="shared" si="0" ref="O15:P24">+ROUND(+F15+I15+L15,0)</f>
        <v>0</v>
      </c>
      <c r="P15" s="395">
        <f t="shared" si="0"/>
        <v>0</v>
      </c>
      <c r="Q15" s="31"/>
      <c r="R15" s="597" t="s">
        <v>155</v>
      </c>
      <c r="S15" s="598"/>
      <c r="T15" s="599"/>
      <c r="U15" s="34"/>
      <c r="V15" s="2"/>
      <c r="W15" s="120" t="s">
        <v>292</v>
      </c>
      <c r="X15" s="121"/>
      <c r="Y15" s="2"/>
      <c r="Z15" s="2"/>
      <c r="AA15" s="2"/>
      <c r="AB15" s="2"/>
      <c r="AC15" s="2"/>
      <c r="AD15" s="2"/>
    </row>
    <row r="16" spans="1:30" s="3" customFormat="1" ht="15.75">
      <c r="A16" s="104"/>
      <c r="B16" s="227" t="s">
        <v>306</v>
      </c>
      <c r="C16" s="168"/>
      <c r="D16" s="169"/>
      <c r="E16" s="15"/>
      <c r="F16" s="250"/>
      <c r="G16" s="249"/>
      <c r="H16" s="15"/>
      <c r="I16" s="250"/>
      <c r="J16" s="249"/>
      <c r="K16" s="243"/>
      <c r="L16" s="250"/>
      <c r="M16" s="249"/>
      <c r="N16" s="243"/>
      <c r="O16" s="378">
        <f t="shared" si="0"/>
        <v>0</v>
      </c>
      <c r="P16" s="401">
        <f t="shared" si="0"/>
        <v>0</v>
      </c>
      <c r="Q16" s="31"/>
      <c r="R16" s="633" t="s">
        <v>309</v>
      </c>
      <c r="S16" s="634"/>
      <c r="T16" s="635"/>
      <c r="U16" s="34"/>
      <c r="V16" s="2"/>
      <c r="W16" s="233" t="s">
        <v>293</v>
      </c>
      <c r="X16" s="234"/>
      <c r="Y16" s="2"/>
      <c r="Z16" s="2"/>
      <c r="AA16" s="2"/>
      <c r="AB16" s="2"/>
      <c r="AC16" s="2"/>
      <c r="AD16" s="2"/>
    </row>
    <row r="17" spans="1:30" s="3" customFormat="1" ht="15.75">
      <c r="A17" s="104"/>
      <c r="B17" s="222" t="s">
        <v>327</v>
      </c>
      <c r="C17" s="522"/>
      <c r="D17" s="523"/>
      <c r="E17" s="15"/>
      <c r="F17" s="533"/>
      <c r="G17" s="534"/>
      <c r="H17" s="15"/>
      <c r="I17" s="533"/>
      <c r="J17" s="534"/>
      <c r="K17" s="243"/>
      <c r="L17" s="533"/>
      <c r="M17" s="534"/>
      <c r="N17" s="243"/>
      <c r="O17" s="529">
        <f>+ROUND(+F17+I17+L17,0)</f>
        <v>0</v>
      </c>
      <c r="P17" s="530">
        <f>+ROUND(+G17+J17+M17,0)</f>
        <v>0</v>
      </c>
      <c r="Q17" s="31"/>
      <c r="R17" s="636" t="s">
        <v>302</v>
      </c>
      <c r="S17" s="637"/>
      <c r="T17" s="638"/>
      <c r="U17" s="34"/>
      <c r="V17" s="2"/>
      <c r="W17" s="231" t="s">
        <v>294</v>
      </c>
      <c r="X17" s="232"/>
      <c r="Y17" s="2"/>
      <c r="Z17" s="2"/>
      <c r="AA17" s="2"/>
      <c r="AB17" s="2"/>
      <c r="AC17" s="2"/>
      <c r="AD17" s="2"/>
    </row>
    <row r="18" spans="1:30" s="3" customFormat="1" ht="15.75">
      <c r="A18" s="104"/>
      <c r="B18" s="208" t="s">
        <v>88</v>
      </c>
      <c r="C18" s="168"/>
      <c r="D18" s="169"/>
      <c r="E18" s="15"/>
      <c r="F18" s="246"/>
      <c r="G18" s="245"/>
      <c r="H18" s="15"/>
      <c r="I18" s="246"/>
      <c r="J18" s="245"/>
      <c r="K18" s="243"/>
      <c r="L18" s="246"/>
      <c r="M18" s="245"/>
      <c r="N18" s="243"/>
      <c r="O18" s="382">
        <f t="shared" si="0"/>
        <v>0</v>
      </c>
      <c r="P18" s="395">
        <f t="shared" si="0"/>
        <v>0</v>
      </c>
      <c r="Q18" s="31"/>
      <c r="R18" s="597" t="s">
        <v>156</v>
      </c>
      <c r="S18" s="598"/>
      <c r="T18" s="599"/>
      <c r="U18" s="34"/>
      <c r="V18" s="2"/>
      <c r="W18" s="120" t="s">
        <v>295</v>
      </c>
      <c r="X18" s="121"/>
      <c r="Y18" s="2"/>
      <c r="Z18" s="2"/>
      <c r="AA18" s="2"/>
      <c r="AB18" s="2"/>
      <c r="AC18" s="2"/>
      <c r="AD18" s="2"/>
    </row>
    <row r="19" spans="1:30" s="3" customFormat="1" ht="15.75">
      <c r="A19" s="104"/>
      <c r="B19" s="208" t="s">
        <v>73</v>
      </c>
      <c r="C19" s="168"/>
      <c r="D19" s="169"/>
      <c r="E19" s="15"/>
      <c r="F19" s="248"/>
      <c r="G19" s="247"/>
      <c r="H19" s="15"/>
      <c r="I19" s="248"/>
      <c r="J19" s="247"/>
      <c r="K19" s="243"/>
      <c r="L19" s="248"/>
      <c r="M19" s="247"/>
      <c r="N19" s="243"/>
      <c r="O19" s="377">
        <f t="shared" si="0"/>
        <v>0</v>
      </c>
      <c r="P19" s="429">
        <f t="shared" si="0"/>
        <v>0</v>
      </c>
      <c r="Q19" s="31"/>
      <c r="R19" s="583" t="s">
        <v>157</v>
      </c>
      <c r="S19" s="584"/>
      <c r="T19" s="585"/>
      <c r="U19" s="34"/>
      <c r="V19" s="2"/>
      <c r="W19" s="233" t="s">
        <v>296</v>
      </c>
      <c r="X19" s="234"/>
      <c r="Y19" s="2"/>
      <c r="Z19" s="2"/>
      <c r="AA19" s="2"/>
      <c r="AB19" s="2"/>
      <c r="AC19" s="2"/>
      <c r="AD19" s="2"/>
    </row>
    <row r="20" spans="1:30" s="3" customFormat="1" ht="15.75">
      <c r="A20" s="104"/>
      <c r="B20" s="208" t="s">
        <v>55</v>
      </c>
      <c r="C20" s="168"/>
      <c r="D20" s="169"/>
      <c r="E20" s="15"/>
      <c r="F20" s="248"/>
      <c r="G20" s="247"/>
      <c r="H20" s="15"/>
      <c r="I20" s="248"/>
      <c r="J20" s="247"/>
      <c r="K20" s="243"/>
      <c r="L20" s="248"/>
      <c r="M20" s="247"/>
      <c r="N20" s="243"/>
      <c r="O20" s="377">
        <f t="shared" si="0"/>
        <v>0</v>
      </c>
      <c r="P20" s="429">
        <f t="shared" si="0"/>
        <v>0</v>
      </c>
      <c r="Q20" s="31"/>
      <c r="R20" s="583" t="s">
        <v>158</v>
      </c>
      <c r="S20" s="584"/>
      <c r="T20" s="585"/>
      <c r="U20" s="34"/>
      <c r="V20" s="2"/>
      <c r="W20" s="231" t="s">
        <v>297</v>
      </c>
      <c r="X20" s="232"/>
      <c r="Y20" s="2"/>
      <c r="Z20" s="2"/>
      <c r="AA20" s="2"/>
      <c r="AB20" s="2"/>
      <c r="AC20" s="2"/>
      <c r="AD20" s="2"/>
    </row>
    <row r="21" spans="1:30" s="3" customFormat="1" ht="15.75">
      <c r="A21" s="104"/>
      <c r="B21" s="208" t="s">
        <v>154</v>
      </c>
      <c r="C21" s="168"/>
      <c r="D21" s="169"/>
      <c r="E21" s="15"/>
      <c r="F21" s="248"/>
      <c r="G21" s="247"/>
      <c r="H21" s="15"/>
      <c r="I21" s="248"/>
      <c r="J21" s="247"/>
      <c r="K21" s="243"/>
      <c r="L21" s="248"/>
      <c r="M21" s="247"/>
      <c r="N21" s="243"/>
      <c r="O21" s="377">
        <f t="shared" si="0"/>
        <v>0</v>
      </c>
      <c r="P21" s="429">
        <f t="shared" si="0"/>
        <v>0</v>
      </c>
      <c r="Q21" s="31"/>
      <c r="R21" s="583" t="s">
        <v>159</v>
      </c>
      <c r="S21" s="584"/>
      <c r="T21" s="585"/>
      <c r="U21" s="34"/>
      <c r="V21" s="2"/>
      <c r="W21" s="120" t="s">
        <v>298</v>
      </c>
      <c r="X21" s="121"/>
      <c r="Y21" s="2"/>
      <c r="Z21" s="2"/>
      <c r="AA21" s="2"/>
      <c r="AB21" s="2"/>
      <c r="AC21" s="2"/>
      <c r="AD21" s="2"/>
    </row>
    <row r="22" spans="1:30" s="3" customFormat="1" ht="15.75">
      <c r="A22" s="104"/>
      <c r="B22" s="208" t="s">
        <v>56</v>
      </c>
      <c r="C22" s="168"/>
      <c r="D22" s="169"/>
      <c r="E22" s="15"/>
      <c r="F22" s="248"/>
      <c r="G22" s="247"/>
      <c r="H22" s="15"/>
      <c r="I22" s="248"/>
      <c r="J22" s="247"/>
      <c r="K22" s="243"/>
      <c r="L22" s="248"/>
      <c r="M22" s="247">
        <v>0</v>
      </c>
      <c r="N22" s="243"/>
      <c r="O22" s="377">
        <f t="shared" si="0"/>
        <v>0</v>
      </c>
      <c r="P22" s="429">
        <f t="shared" si="0"/>
        <v>0</v>
      </c>
      <c r="Q22" s="31"/>
      <c r="R22" s="583" t="s">
        <v>160</v>
      </c>
      <c r="S22" s="584"/>
      <c r="T22" s="585"/>
      <c r="U22" s="34"/>
      <c r="V22" s="2"/>
      <c r="W22" s="233" t="s">
        <v>299</v>
      </c>
      <c r="X22" s="234"/>
      <c r="Y22" s="2"/>
      <c r="Z22" s="2"/>
      <c r="AA22" s="2"/>
      <c r="AB22" s="2"/>
      <c r="AC22" s="2"/>
      <c r="AD22" s="2"/>
    </row>
    <row r="23" spans="1:30" s="3" customFormat="1" ht="15.75">
      <c r="A23" s="104"/>
      <c r="B23" s="208" t="s">
        <v>57</v>
      </c>
      <c r="C23" s="168"/>
      <c r="D23" s="169"/>
      <c r="E23" s="15"/>
      <c r="F23" s="248"/>
      <c r="G23" s="247"/>
      <c r="H23" s="15"/>
      <c r="I23" s="248"/>
      <c r="J23" s="247"/>
      <c r="K23" s="243"/>
      <c r="L23" s="248"/>
      <c r="M23" s="247"/>
      <c r="N23" s="243"/>
      <c r="O23" s="377">
        <f t="shared" si="0"/>
        <v>0</v>
      </c>
      <c r="P23" s="429">
        <f t="shared" si="0"/>
        <v>0</v>
      </c>
      <c r="Q23" s="31"/>
      <c r="R23" s="583" t="s">
        <v>161</v>
      </c>
      <c r="S23" s="584"/>
      <c r="T23" s="585"/>
      <c r="U23" s="34"/>
      <c r="V23" s="2"/>
      <c r="W23" s="231" t="s">
        <v>300</v>
      </c>
      <c r="X23" s="232"/>
      <c r="Y23" s="2"/>
      <c r="Z23" s="2"/>
      <c r="AA23" s="2"/>
      <c r="AB23" s="2"/>
      <c r="AC23" s="2"/>
      <c r="AD23" s="2"/>
    </row>
    <row r="24" spans="1:30" s="3" customFormat="1" ht="15.75">
      <c r="A24" s="104"/>
      <c r="B24" s="209" t="s">
        <v>79</v>
      </c>
      <c r="C24" s="170"/>
      <c r="D24" s="171"/>
      <c r="E24" s="15"/>
      <c r="F24" s="250"/>
      <c r="G24" s="249"/>
      <c r="H24" s="15"/>
      <c r="I24" s="250"/>
      <c r="J24" s="249"/>
      <c r="K24" s="243"/>
      <c r="L24" s="250"/>
      <c r="M24" s="249"/>
      <c r="N24" s="243"/>
      <c r="O24" s="378">
        <f t="shared" si="0"/>
        <v>0</v>
      </c>
      <c r="P24" s="401">
        <f t="shared" si="0"/>
        <v>0</v>
      </c>
      <c r="Q24" s="31"/>
      <c r="R24" s="618" t="s">
        <v>303</v>
      </c>
      <c r="S24" s="619"/>
      <c r="T24" s="620"/>
      <c r="U24" s="34"/>
      <c r="V24" s="2"/>
      <c r="W24" s="120" t="s">
        <v>301</v>
      </c>
      <c r="X24" s="121"/>
      <c r="Y24" s="2"/>
      <c r="Z24" s="2"/>
      <c r="AA24" s="2"/>
      <c r="AB24" s="2"/>
      <c r="AC24" s="2"/>
      <c r="AD24" s="2"/>
    </row>
    <row r="25" spans="1:30" s="3" customFormat="1" ht="15.75">
      <c r="A25" s="104"/>
      <c r="B25" s="160" t="s">
        <v>136</v>
      </c>
      <c r="C25" s="161"/>
      <c r="D25" s="162"/>
      <c r="E25" s="15"/>
      <c r="F25" s="252">
        <f>+ROUND(+SUM(F15,F16,F18,F19,F20,F21,F22,F23,F24),0)</f>
        <v>0</v>
      </c>
      <c r="G25" s="251">
        <f>+ROUND(+SUM(G15,G16,G18,G19,G20,G21,G22,G23,G24),0)</f>
        <v>0</v>
      </c>
      <c r="H25" s="15"/>
      <c r="I25" s="252">
        <f>+ROUND(+SUM(I15,I16,I18,I19,I20,I21,I22,I23,I24),0)</f>
        <v>0</v>
      </c>
      <c r="J25" s="251">
        <f>+ROUND(+SUM(J15,J16,J18,J19,J20,J21,J22,J23,J24),0)</f>
        <v>0</v>
      </c>
      <c r="K25" s="243"/>
      <c r="L25" s="252">
        <f>+ROUND(+SUM(L15,L16,L18,L19,L20,L21,L22,L23,L24),0)</f>
        <v>0</v>
      </c>
      <c r="M25" s="251">
        <f>+ROUND(+SUM(M15,M16,M18,M19,M20,M21,M22,M23,M24),0)</f>
        <v>0</v>
      </c>
      <c r="N25" s="243"/>
      <c r="O25" s="379">
        <f>+ROUND(+SUM(O15,O16,O18,O19,O20,O21,O22,O23,O24),0)</f>
        <v>0</v>
      </c>
      <c r="P25" s="380">
        <f>+ROUND(+SUM(P15,P16,P18,P19,P20,P21,P22,P23,P24),0)</f>
        <v>0</v>
      </c>
      <c r="Q25" s="31"/>
      <c r="R25" s="591" t="s">
        <v>188</v>
      </c>
      <c r="S25" s="592"/>
      <c r="T25" s="593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04"/>
      <c r="B26" s="212" t="s">
        <v>150</v>
      </c>
      <c r="C26" s="137"/>
      <c r="D26" s="141"/>
      <c r="E26" s="15"/>
      <c r="F26" s="253"/>
      <c r="G26" s="242"/>
      <c r="H26" s="15"/>
      <c r="I26" s="253"/>
      <c r="J26" s="242"/>
      <c r="K26" s="243"/>
      <c r="L26" s="253"/>
      <c r="M26" s="242"/>
      <c r="N26" s="243"/>
      <c r="O26" s="381"/>
      <c r="P26" s="374"/>
      <c r="Q26" s="31"/>
      <c r="R26" s="212" t="s">
        <v>150</v>
      </c>
      <c r="S26" s="137"/>
      <c r="T26" s="141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04"/>
      <c r="B27" s="213" t="s">
        <v>72</v>
      </c>
      <c r="C27" s="172"/>
      <c r="D27" s="173"/>
      <c r="E27" s="15"/>
      <c r="F27" s="246"/>
      <c r="G27" s="245"/>
      <c r="H27" s="15"/>
      <c r="I27" s="246"/>
      <c r="J27" s="245"/>
      <c r="K27" s="243"/>
      <c r="L27" s="246"/>
      <c r="M27" s="245"/>
      <c r="N27" s="243"/>
      <c r="O27" s="382">
        <f aca="true" t="shared" si="1" ref="O27:P29">+ROUND(+F27+I27+L27,0)</f>
        <v>0</v>
      </c>
      <c r="P27" s="395">
        <f t="shared" si="1"/>
        <v>0</v>
      </c>
      <c r="Q27" s="31"/>
      <c r="R27" s="597" t="s">
        <v>162</v>
      </c>
      <c r="S27" s="598"/>
      <c r="T27" s="599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04"/>
      <c r="B28" s="208" t="s">
        <v>76</v>
      </c>
      <c r="C28" s="168"/>
      <c r="D28" s="169"/>
      <c r="E28" s="15"/>
      <c r="F28" s="248"/>
      <c r="G28" s="247"/>
      <c r="H28" s="15"/>
      <c r="I28" s="248"/>
      <c r="J28" s="247"/>
      <c r="K28" s="243"/>
      <c r="L28" s="248"/>
      <c r="M28" s="247"/>
      <c r="N28" s="243"/>
      <c r="O28" s="377">
        <f t="shared" si="1"/>
        <v>0</v>
      </c>
      <c r="P28" s="429">
        <f t="shared" si="1"/>
        <v>0</v>
      </c>
      <c r="Q28" s="31"/>
      <c r="R28" s="583" t="s">
        <v>163</v>
      </c>
      <c r="S28" s="584"/>
      <c r="T28" s="585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04"/>
      <c r="B29" s="472" t="s">
        <v>151</v>
      </c>
      <c r="C29" s="170"/>
      <c r="D29" s="171"/>
      <c r="E29" s="15"/>
      <c r="F29" s="250"/>
      <c r="G29" s="249"/>
      <c r="H29" s="15"/>
      <c r="I29" s="250"/>
      <c r="J29" s="249"/>
      <c r="K29" s="243"/>
      <c r="L29" s="250"/>
      <c r="M29" s="249"/>
      <c r="N29" s="243"/>
      <c r="O29" s="378">
        <f t="shared" si="1"/>
        <v>0</v>
      </c>
      <c r="P29" s="401">
        <f t="shared" si="1"/>
        <v>0</v>
      </c>
      <c r="Q29" s="31"/>
      <c r="R29" s="618" t="s">
        <v>164</v>
      </c>
      <c r="S29" s="619"/>
      <c r="T29" s="620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04"/>
      <c r="B30" s="160" t="s">
        <v>264</v>
      </c>
      <c r="C30" s="161"/>
      <c r="D30" s="162"/>
      <c r="E30" s="15"/>
      <c r="F30" s="252">
        <f>+ROUND(+SUM(F27:F29),0)</f>
        <v>0</v>
      </c>
      <c r="G30" s="251">
        <f>+ROUND(+SUM(G27:G29),0)</f>
        <v>0</v>
      </c>
      <c r="H30" s="15"/>
      <c r="I30" s="252">
        <f>+ROUND(+SUM(I27:I29),0)</f>
        <v>0</v>
      </c>
      <c r="J30" s="251">
        <f>+ROUND(+SUM(J27:J29),0)</f>
        <v>0</v>
      </c>
      <c r="K30" s="243"/>
      <c r="L30" s="252">
        <f>+ROUND(+SUM(L27:L29),0)</f>
        <v>0</v>
      </c>
      <c r="M30" s="251">
        <f>+ROUND(+SUM(M27:M29),0)</f>
        <v>0</v>
      </c>
      <c r="N30" s="243"/>
      <c r="O30" s="379">
        <f>+ROUND(+SUM(O27:O29),0)</f>
        <v>0</v>
      </c>
      <c r="P30" s="380">
        <f>+ROUND(+SUM(P27:P29),0)</f>
        <v>0</v>
      </c>
      <c r="Q30" s="31"/>
      <c r="R30" s="591" t="s">
        <v>189</v>
      </c>
      <c r="S30" s="592"/>
      <c r="T30" s="593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04"/>
      <c r="B31" s="174"/>
      <c r="C31" s="175"/>
      <c r="D31" s="176"/>
      <c r="E31" s="15"/>
      <c r="F31" s="254"/>
      <c r="G31" s="244"/>
      <c r="H31" s="15"/>
      <c r="I31" s="254"/>
      <c r="J31" s="244"/>
      <c r="K31" s="243"/>
      <c r="L31" s="254"/>
      <c r="M31" s="244"/>
      <c r="N31" s="243"/>
      <c r="O31" s="383"/>
      <c r="P31" s="376"/>
      <c r="Q31" s="31"/>
      <c r="R31" s="317"/>
      <c r="S31" s="318"/>
      <c r="T31" s="319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04"/>
      <c r="B32" s="214" t="s">
        <v>96</v>
      </c>
      <c r="C32" s="138"/>
      <c r="D32" s="143"/>
      <c r="E32" s="15"/>
      <c r="F32" s="256"/>
      <c r="G32" s="255"/>
      <c r="H32" s="15"/>
      <c r="I32" s="256"/>
      <c r="J32" s="255"/>
      <c r="K32" s="243"/>
      <c r="L32" s="256"/>
      <c r="M32" s="255"/>
      <c r="N32" s="243"/>
      <c r="O32" s="384"/>
      <c r="P32" s="385"/>
      <c r="Q32" s="31"/>
      <c r="R32" s="320"/>
      <c r="S32" s="321"/>
      <c r="T32" s="322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04"/>
      <c r="B33" s="215" t="s">
        <v>75</v>
      </c>
      <c r="C33" s="139"/>
      <c r="D33" s="144"/>
      <c r="E33" s="15"/>
      <c r="F33" s="258"/>
      <c r="G33" s="257"/>
      <c r="H33" s="15"/>
      <c r="I33" s="258"/>
      <c r="J33" s="257"/>
      <c r="K33" s="243"/>
      <c r="L33" s="258"/>
      <c r="M33" s="257"/>
      <c r="N33" s="243"/>
      <c r="O33" s="386"/>
      <c r="P33" s="387"/>
      <c r="Q33" s="31"/>
      <c r="R33" s="323"/>
      <c r="S33" s="324"/>
      <c r="T33" s="325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04"/>
      <c r="B34" s="216" t="s">
        <v>85</v>
      </c>
      <c r="C34" s="139"/>
      <c r="D34" s="144"/>
      <c r="E34" s="15"/>
      <c r="F34" s="260"/>
      <c r="G34" s="259"/>
      <c r="H34" s="15"/>
      <c r="I34" s="260"/>
      <c r="J34" s="259"/>
      <c r="K34" s="243"/>
      <c r="L34" s="260"/>
      <c r="M34" s="259"/>
      <c r="N34" s="243"/>
      <c r="O34" s="388"/>
      <c r="P34" s="389"/>
      <c r="Q34" s="31"/>
      <c r="R34" s="326"/>
      <c r="S34" s="327"/>
      <c r="T34" s="328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04"/>
      <c r="B35" s="216" t="s">
        <v>77</v>
      </c>
      <c r="C35" s="139"/>
      <c r="D35" s="144"/>
      <c r="E35" s="15"/>
      <c r="F35" s="260"/>
      <c r="G35" s="259"/>
      <c r="H35" s="15"/>
      <c r="I35" s="260"/>
      <c r="J35" s="259"/>
      <c r="K35" s="243"/>
      <c r="L35" s="260"/>
      <c r="M35" s="259"/>
      <c r="N35" s="243"/>
      <c r="O35" s="388"/>
      <c r="P35" s="389"/>
      <c r="Q35" s="31"/>
      <c r="R35" s="326"/>
      <c r="S35" s="327"/>
      <c r="T35" s="328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04"/>
      <c r="B36" s="217" t="s">
        <v>78</v>
      </c>
      <c r="C36" s="139"/>
      <c r="D36" s="144"/>
      <c r="E36" s="15"/>
      <c r="F36" s="262"/>
      <c r="G36" s="261"/>
      <c r="H36" s="15"/>
      <c r="I36" s="262"/>
      <c r="J36" s="261"/>
      <c r="K36" s="243"/>
      <c r="L36" s="262"/>
      <c r="M36" s="261"/>
      <c r="N36" s="243"/>
      <c r="O36" s="390"/>
      <c r="P36" s="391"/>
      <c r="Q36" s="31"/>
      <c r="R36" s="329"/>
      <c r="S36" s="330"/>
      <c r="T36" s="331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04"/>
      <c r="B37" s="475" t="s">
        <v>265</v>
      </c>
      <c r="C37" s="161"/>
      <c r="D37" s="162"/>
      <c r="E37" s="15"/>
      <c r="F37" s="264"/>
      <c r="G37" s="263"/>
      <c r="H37" s="15"/>
      <c r="I37" s="264"/>
      <c r="J37" s="263"/>
      <c r="K37" s="243"/>
      <c r="L37" s="264"/>
      <c r="M37" s="263"/>
      <c r="N37" s="243"/>
      <c r="O37" s="379">
        <f aca="true" t="shared" si="2" ref="O37:P40">+ROUND(+F37+I37+L37,0)</f>
        <v>0</v>
      </c>
      <c r="P37" s="380">
        <f t="shared" si="2"/>
        <v>0</v>
      </c>
      <c r="Q37" s="31"/>
      <c r="R37" s="591" t="s">
        <v>190</v>
      </c>
      <c r="S37" s="592"/>
      <c r="T37" s="593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04"/>
      <c r="B38" s="218" t="s">
        <v>128</v>
      </c>
      <c r="C38" s="179"/>
      <c r="D38" s="180"/>
      <c r="E38" s="15"/>
      <c r="F38" s="266"/>
      <c r="G38" s="265"/>
      <c r="H38" s="15"/>
      <c r="I38" s="266"/>
      <c r="J38" s="265"/>
      <c r="K38" s="243"/>
      <c r="L38" s="266"/>
      <c r="M38" s="265"/>
      <c r="N38" s="243"/>
      <c r="O38" s="392">
        <f t="shared" si="2"/>
        <v>0</v>
      </c>
      <c r="P38" s="430">
        <f t="shared" si="2"/>
        <v>0</v>
      </c>
      <c r="Q38" s="31"/>
      <c r="R38" s="624" t="s">
        <v>165</v>
      </c>
      <c r="S38" s="625"/>
      <c r="T38" s="626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04"/>
      <c r="B39" s="219" t="s">
        <v>148</v>
      </c>
      <c r="C39" s="181"/>
      <c r="D39" s="182"/>
      <c r="E39" s="15"/>
      <c r="F39" s="268"/>
      <c r="G39" s="267"/>
      <c r="H39" s="15"/>
      <c r="I39" s="268"/>
      <c r="J39" s="267"/>
      <c r="K39" s="243"/>
      <c r="L39" s="268"/>
      <c r="M39" s="267"/>
      <c r="N39" s="243"/>
      <c r="O39" s="393">
        <f t="shared" si="2"/>
        <v>0</v>
      </c>
      <c r="P39" s="431">
        <f t="shared" si="2"/>
        <v>0</v>
      </c>
      <c r="Q39" s="31"/>
      <c r="R39" s="627" t="s">
        <v>166</v>
      </c>
      <c r="S39" s="628"/>
      <c r="T39" s="629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04"/>
      <c r="B40" s="220" t="s">
        <v>129</v>
      </c>
      <c r="C40" s="183"/>
      <c r="D40" s="184"/>
      <c r="E40" s="15"/>
      <c r="F40" s="270"/>
      <c r="G40" s="269"/>
      <c r="H40" s="15"/>
      <c r="I40" s="270"/>
      <c r="J40" s="269"/>
      <c r="K40" s="243"/>
      <c r="L40" s="270"/>
      <c r="M40" s="269"/>
      <c r="N40" s="243"/>
      <c r="O40" s="394">
        <f t="shared" si="2"/>
        <v>0</v>
      </c>
      <c r="P40" s="432">
        <f t="shared" si="2"/>
        <v>0</v>
      </c>
      <c r="Q40" s="31"/>
      <c r="R40" s="630" t="s">
        <v>167</v>
      </c>
      <c r="S40" s="631"/>
      <c r="T40" s="632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04"/>
      <c r="B41" s="177"/>
      <c r="C41" s="178"/>
      <c r="D41" s="142"/>
      <c r="E41" s="15"/>
      <c r="F41" s="254"/>
      <c r="G41" s="244"/>
      <c r="H41" s="15"/>
      <c r="I41" s="254"/>
      <c r="J41" s="244"/>
      <c r="K41" s="243"/>
      <c r="L41" s="254"/>
      <c r="M41" s="244"/>
      <c r="N41" s="243"/>
      <c r="O41" s="383"/>
      <c r="P41" s="376"/>
      <c r="Q41" s="31"/>
      <c r="R41" s="332"/>
      <c r="S41" s="333"/>
      <c r="T41" s="334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04"/>
      <c r="B42" s="160" t="s">
        <v>80</v>
      </c>
      <c r="C42" s="161"/>
      <c r="D42" s="162"/>
      <c r="E42" s="15"/>
      <c r="F42" s="264"/>
      <c r="G42" s="263"/>
      <c r="H42" s="15"/>
      <c r="I42" s="264"/>
      <c r="J42" s="263"/>
      <c r="K42" s="243"/>
      <c r="L42" s="264"/>
      <c r="M42" s="263"/>
      <c r="N42" s="243"/>
      <c r="O42" s="379">
        <f>+ROUND(+F42+I42+L42,0)</f>
        <v>0</v>
      </c>
      <c r="P42" s="380">
        <f>+ROUND(+G42+J42+M42,0)</f>
        <v>0</v>
      </c>
      <c r="Q42" s="31"/>
      <c r="R42" s="591" t="s">
        <v>191</v>
      </c>
      <c r="S42" s="592"/>
      <c r="T42" s="593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04"/>
      <c r="B43" s="212" t="s">
        <v>58</v>
      </c>
      <c r="C43" s="137"/>
      <c r="D43" s="141"/>
      <c r="E43" s="15"/>
      <c r="F43" s="253"/>
      <c r="G43" s="242"/>
      <c r="H43" s="15"/>
      <c r="I43" s="253"/>
      <c r="J43" s="242"/>
      <c r="K43" s="243"/>
      <c r="L43" s="253"/>
      <c r="M43" s="242"/>
      <c r="N43" s="243"/>
      <c r="O43" s="381"/>
      <c r="P43" s="374"/>
      <c r="Q43" s="31"/>
      <c r="R43" s="212" t="s">
        <v>58</v>
      </c>
      <c r="S43" s="137"/>
      <c r="T43" s="141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04"/>
      <c r="B44" s="213" t="s">
        <v>59</v>
      </c>
      <c r="C44" s="172"/>
      <c r="D44" s="173"/>
      <c r="E44" s="15"/>
      <c r="F44" s="246"/>
      <c r="G44" s="245"/>
      <c r="H44" s="15"/>
      <c r="I44" s="246"/>
      <c r="J44" s="245"/>
      <c r="K44" s="243"/>
      <c r="L44" s="246"/>
      <c r="M44" s="245"/>
      <c r="N44" s="243"/>
      <c r="O44" s="382">
        <f aca="true" t="shared" si="3" ref="O44:P47">+ROUND(+F44+I44+L44,0)</f>
        <v>0</v>
      </c>
      <c r="P44" s="395">
        <f t="shared" si="3"/>
        <v>0</v>
      </c>
      <c r="Q44" s="31"/>
      <c r="R44" s="597" t="s">
        <v>168</v>
      </c>
      <c r="S44" s="598"/>
      <c r="T44" s="599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04"/>
      <c r="B45" s="208" t="s">
        <v>60</v>
      </c>
      <c r="C45" s="168"/>
      <c r="D45" s="169"/>
      <c r="E45" s="15"/>
      <c r="F45" s="248"/>
      <c r="G45" s="247"/>
      <c r="H45" s="15"/>
      <c r="I45" s="248"/>
      <c r="J45" s="247"/>
      <c r="K45" s="243"/>
      <c r="L45" s="248"/>
      <c r="M45" s="247"/>
      <c r="N45" s="243"/>
      <c r="O45" s="377">
        <f t="shared" si="3"/>
        <v>0</v>
      </c>
      <c r="P45" s="429">
        <f t="shared" si="3"/>
        <v>0</v>
      </c>
      <c r="Q45" s="31"/>
      <c r="R45" s="583" t="s">
        <v>169</v>
      </c>
      <c r="S45" s="584"/>
      <c r="T45" s="585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04"/>
      <c r="B46" s="473" t="s">
        <v>260</v>
      </c>
      <c r="C46" s="168"/>
      <c r="D46" s="169"/>
      <c r="E46" s="15"/>
      <c r="F46" s="248"/>
      <c r="G46" s="247"/>
      <c r="H46" s="15"/>
      <c r="I46" s="248"/>
      <c r="J46" s="247"/>
      <c r="K46" s="243"/>
      <c r="L46" s="248"/>
      <c r="M46" s="247"/>
      <c r="N46" s="243"/>
      <c r="O46" s="377">
        <f t="shared" si="3"/>
        <v>0</v>
      </c>
      <c r="P46" s="429">
        <f t="shared" si="3"/>
        <v>0</v>
      </c>
      <c r="Q46" s="31"/>
      <c r="R46" s="583" t="s">
        <v>170</v>
      </c>
      <c r="S46" s="584"/>
      <c r="T46" s="585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04"/>
      <c r="B47" s="209" t="s">
        <v>61</v>
      </c>
      <c r="C47" s="170"/>
      <c r="D47" s="171"/>
      <c r="E47" s="15"/>
      <c r="F47" s="250"/>
      <c r="G47" s="249"/>
      <c r="H47" s="15"/>
      <c r="I47" s="250"/>
      <c r="J47" s="249"/>
      <c r="K47" s="243"/>
      <c r="L47" s="250"/>
      <c r="M47" s="249"/>
      <c r="N47" s="243"/>
      <c r="O47" s="378">
        <f t="shared" si="3"/>
        <v>0</v>
      </c>
      <c r="P47" s="401">
        <f t="shared" si="3"/>
        <v>0</v>
      </c>
      <c r="Q47" s="31"/>
      <c r="R47" s="618" t="s">
        <v>171</v>
      </c>
      <c r="S47" s="619"/>
      <c r="T47" s="620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04"/>
      <c r="B48" s="160" t="s">
        <v>137</v>
      </c>
      <c r="C48" s="161"/>
      <c r="D48" s="162"/>
      <c r="E48" s="15"/>
      <c r="F48" s="252">
        <f>+ROUND(+SUM(F44:F47),0)</f>
        <v>0</v>
      </c>
      <c r="G48" s="251">
        <f>+ROUND(+SUM(G44:G47),0)</f>
        <v>0</v>
      </c>
      <c r="H48" s="15"/>
      <c r="I48" s="252">
        <f>+ROUND(+SUM(I44:I47),0)</f>
        <v>0</v>
      </c>
      <c r="J48" s="251">
        <f>+ROUND(+SUM(J44:J47),0)</f>
        <v>0</v>
      </c>
      <c r="K48" s="243"/>
      <c r="L48" s="252">
        <f>+ROUND(+SUM(L44:L47),0)</f>
        <v>0</v>
      </c>
      <c r="M48" s="251">
        <f>+ROUND(+SUM(M44:M47),0)</f>
        <v>0</v>
      </c>
      <c r="N48" s="243"/>
      <c r="O48" s="379">
        <f>+ROUND(+SUM(O44:O47),0)</f>
        <v>0</v>
      </c>
      <c r="P48" s="380">
        <f>+ROUND(+SUM(P44:P47),0)</f>
        <v>0</v>
      </c>
      <c r="Q48" s="31"/>
      <c r="R48" s="591" t="s">
        <v>192</v>
      </c>
      <c r="S48" s="592"/>
      <c r="T48" s="593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04"/>
      <c r="B49" s="196"/>
      <c r="C49" s="175"/>
      <c r="D49" s="176"/>
      <c r="E49" s="15"/>
      <c r="F49" s="272"/>
      <c r="G49" s="271"/>
      <c r="H49" s="15"/>
      <c r="I49" s="272"/>
      <c r="J49" s="271"/>
      <c r="K49" s="243"/>
      <c r="L49" s="272"/>
      <c r="M49" s="271"/>
      <c r="N49" s="243"/>
      <c r="O49" s="382"/>
      <c r="P49" s="395"/>
      <c r="Q49" s="31"/>
      <c r="R49" s="335"/>
      <c r="S49" s="336"/>
      <c r="T49" s="337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04"/>
      <c r="B50" s="221" t="s">
        <v>110</v>
      </c>
      <c r="C50" s="197"/>
      <c r="D50" s="198"/>
      <c r="E50" s="15"/>
      <c r="F50" s="274">
        <f>+ROUND(F25+F30+F37+F42+F48,0)</f>
        <v>0</v>
      </c>
      <c r="G50" s="273">
        <f>+ROUND(G25+G30+G37+G42+G48,0)</f>
        <v>0</v>
      </c>
      <c r="H50" s="15"/>
      <c r="I50" s="274">
        <f>+ROUND(I25+I30+I37+I42+I48,0)</f>
        <v>0</v>
      </c>
      <c r="J50" s="273">
        <f>+ROUND(J25+J30+J37+J42+J48,0)</f>
        <v>0</v>
      </c>
      <c r="K50" s="243"/>
      <c r="L50" s="274">
        <f>+ROUND(L25+L30+L37+L42+L48,0)</f>
        <v>0</v>
      </c>
      <c r="M50" s="273">
        <f>+ROUND(M25+M30+M37+M42+M48,0)</f>
        <v>0</v>
      </c>
      <c r="N50" s="243"/>
      <c r="O50" s="396">
        <f>+ROUND(O25+O30+O37+O42+O48,0)</f>
        <v>0</v>
      </c>
      <c r="P50" s="397">
        <f>+ROUND(P25+P30+P37+P42+P48,0)</f>
        <v>0</v>
      </c>
      <c r="Q50" s="122"/>
      <c r="R50" s="621" t="s">
        <v>193</v>
      </c>
      <c r="S50" s="622"/>
      <c r="T50" s="623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04"/>
      <c r="B51" s="210" t="s">
        <v>84</v>
      </c>
      <c r="C51" s="152"/>
      <c r="D51" s="153"/>
      <c r="E51" s="15"/>
      <c r="F51" s="254"/>
      <c r="G51" s="244"/>
      <c r="H51" s="15"/>
      <c r="I51" s="254"/>
      <c r="J51" s="244"/>
      <c r="K51" s="243"/>
      <c r="L51" s="254"/>
      <c r="M51" s="244"/>
      <c r="N51" s="243"/>
      <c r="O51" s="383"/>
      <c r="P51" s="376"/>
      <c r="Q51" s="31"/>
      <c r="R51" s="210" t="s">
        <v>84</v>
      </c>
      <c r="S51" s="152"/>
      <c r="T51" s="153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04"/>
      <c r="B52" s="212" t="s">
        <v>71</v>
      </c>
      <c r="C52" s="137"/>
      <c r="D52" s="141"/>
      <c r="E52" s="15"/>
      <c r="F52" s="254"/>
      <c r="G52" s="244"/>
      <c r="H52" s="15"/>
      <c r="I52" s="254"/>
      <c r="J52" s="244"/>
      <c r="K52" s="243"/>
      <c r="L52" s="254"/>
      <c r="M52" s="244"/>
      <c r="N52" s="243"/>
      <c r="O52" s="383"/>
      <c r="P52" s="376"/>
      <c r="Q52" s="31"/>
      <c r="R52" s="212" t="s">
        <v>71</v>
      </c>
      <c r="S52" s="137"/>
      <c r="T52" s="141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04"/>
      <c r="B53" s="213" t="s">
        <v>89</v>
      </c>
      <c r="C53" s="172"/>
      <c r="D53" s="173"/>
      <c r="E53" s="15"/>
      <c r="F53" s="276"/>
      <c r="G53" s="275"/>
      <c r="H53" s="15"/>
      <c r="I53" s="276"/>
      <c r="J53" s="275"/>
      <c r="K53" s="243"/>
      <c r="L53" s="276"/>
      <c r="M53" s="275"/>
      <c r="N53" s="243"/>
      <c r="O53" s="383">
        <f aca="true" t="shared" si="4" ref="O53:P57">+ROUND(+F53+I53+L53,0)</f>
        <v>0</v>
      </c>
      <c r="P53" s="376">
        <f t="shared" si="4"/>
        <v>0</v>
      </c>
      <c r="Q53" s="31"/>
      <c r="R53" s="597" t="s">
        <v>194</v>
      </c>
      <c r="S53" s="598"/>
      <c r="T53" s="599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04"/>
      <c r="B54" s="208" t="s">
        <v>81</v>
      </c>
      <c r="C54" s="168"/>
      <c r="D54" s="169"/>
      <c r="E54" s="15"/>
      <c r="F54" s="250"/>
      <c r="G54" s="249"/>
      <c r="H54" s="15"/>
      <c r="I54" s="250"/>
      <c r="J54" s="249"/>
      <c r="K54" s="243"/>
      <c r="L54" s="250"/>
      <c r="M54" s="249"/>
      <c r="N54" s="243"/>
      <c r="O54" s="378">
        <f t="shared" si="4"/>
        <v>0</v>
      </c>
      <c r="P54" s="401">
        <f t="shared" si="4"/>
        <v>0</v>
      </c>
      <c r="Q54" s="31"/>
      <c r="R54" s="583" t="s">
        <v>172</v>
      </c>
      <c r="S54" s="584"/>
      <c r="T54" s="585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04"/>
      <c r="B55" s="208" t="s">
        <v>92</v>
      </c>
      <c r="C55" s="168"/>
      <c r="D55" s="169"/>
      <c r="E55" s="15"/>
      <c r="F55" s="250"/>
      <c r="G55" s="249"/>
      <c r="H55" s="15"/>
      <c r="I55" s="250"/>
      <c r="J55" s="249"/>
      <c r="K55" s="243"/>
      <c r="L55" s="250"/>
      <c r="M55" s="249"/>
      <c r="N55" s="243"/>
      <c r="O55" s="378">
        <f t="shared" si="4"/>
        <v>0</v>
      </c>
      <c r="P55" s="401">
        <f t="shared" si="4"/>
        <v>0</v>
      </c>
      <c r="Q55" s="31"/>
      <c r="R55" s="583" t="s">
        <v>173</v>
      </c>
      <c r="S55" s="584"/>
      <c r="T55" s="585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04"/>
      <c r="B56" s="208" t="s">
        <v>62</v>
      </c>
      <c r="C56" s="168"/>
      <c r="D56" s="169"/>
      <c r="E56" s="15"/>
      <c r="F56" s="250"/>
      <c r="G56" s="249"/>
      <c r="H56" s="15"/>
      <c r="I56" s="250"/>
      <c r="J56" s="249"/>
      <c r="K56" s="243"/>
      <c r="L56" s="250"/>
      <c r="M56" s="249"/>
      <c r="N56" s="243"/>
      <c r="O56" s="378">
        <f t="shared" si="4"/>
        <v>0</v>
      </c>
      <c r="P56" s="401">
        <f t="shared" si="4"/>
        <v>0</v>
      </c>
      <c r="Q56" s="31"/>
      <c r="R56" s="583" t="s">
        <v>174</v>
      </c>
      <c r="S56" s="584"/>
      <c r="T56" s="585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04"/>
      <c r="B57" s="209" t="s">
        <v>63</v>
      </c>
      <c r="C57" s="170"/>
      <c r="D57" s="171"/>
      <c r="E57" s="15"/>
      <c r="F57" s="250"/>
      <c r="G57" s="249"/>
      <c r="H57" s="15"/>
      <c r="I57" s="250"/>
      <c r="J57" s="249"/>
      <c r="K57" s="243"/>
      <c r="L57" s="250"/>
      <c r="M57" s="249"/>
      <c r="N57" s="243"/>
      <c r="O57" s="378">
        <f t="shared" si="4"/>
        <v>0</v>
      </c>
      <c r="P57" s="401">
        <f t="shared" si="4"/>
        <v>0</v>
      </c>
      <c r="Q57" s="31"/>
      <c r="R57" s="618" t="s">
        <v>175</v>
      </c>
      <c r="S57" s="619"/>
      <c r="T57" s="620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04"/>
      <c r="B58" s="163" t="s">
        <v>138</v>
      </c>
      <c r="C58" s="164"/>
      <c r="D58" s="165"/>
      <c r="E58" s="15"/>
      <c r="F58" s="278">
        <f>+ROUND(+SUM(F53:F57),0)</f>
        <v>0</v>
      </c>
      <c r="G58" s="277">
        <f>+ROUND(+SUM(G53:G57),0)</f>
        <v>0</v>
      </c>
      <c r="H58" s="15"/>
      <c r="I58" s="278">
        <f>+ROUND(+SUM(I53:I57),0)</f>
        <v>0</v>
      </c>
      <c r="J58" s="277">
        <f>+ROUND(+SUM(J53:J57),0)</f>
        <v>0</v>
      </c>
      <c r="K58" s="243"/>
      <c r="L58" s="278">
        <f>+ROUND(+SUM(L53:L57),0)</f>
        <v>0</v>
      </c>
      <c r="M58" s="277">
        <f>+ROUND(+SUM(M53:M57),0)</f>
        <v>0</v>
      </c>
      <c r="N58" s="243"/>
      <c r="O58" s="398">
        <f>+ROUND(+SUM(O53:O57),0)</f>
        <v>0</v>
      </c>
      <c r="P58" s="399">
        <f>+ROUND(+SUM(P53:P57),0)</f>
        <v>0</v>
      </c>
      <c r="Q58" s="31"/>
      <c r="R58" s="591" t="s">
        <v>195</v>
      </c>
      <c r="S58" s="592"/>
      <c r="T58" s="593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04"/>
      <c r="B59" s="212" t="s">
        <v>82</v>
      </c>
      <c r="C59" s="137"/>
      <c r="D59" s="141"/>
      <c r="E59" s="15"/>
      <c r="F59" s="254"/>
      <c r="G59" s="244"/>
      <c r="H59" s="15"/>
      <c r="I59" s="254"/>
      <c r="J59" s="244"/>
      <c r="K59" s="243"/>
      <c r="L59" s="254"/>
      <c r="M59" s="244"/>
      <c r="N59" s="243"/>
      <c r="O59" s="383"/>
      <c r="P59" s="376"/>
      <c r="Q59" s="31"/>
      <c r="R59" s="212" t="s">
        <v>82</v>
      </c>
      <c r="S59" s="137"/>
      <c r="T59" s="141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04"/>
      <c r="B60" s="213" t="s">
        <v>130</v>
      </c>
      <c r="C60" s="172"/>
      <c r="D60" s="173"/>
      <c r="E60" s="15"/>
      <c r="F60" s="276"/>
      <c r="G60" s="275"/>
      <c r="H60" s="15"/>
      <c r="I60" s="276"/>
      <c r="J60" s="275"/>
      <c r="K60" s="243"/>
      <c r="L60" s="276"/>
      <c r="M60" s="275"/>
      <c r="N60" s="243"/>
      <c r="O60" s="383">
        <f aca="true" t="shared" si="5" ref="O60:P64">+ROUND(+F60+I60+L60,0)</f>
        <v>0</v>
      </c>
      <c r="P60" s="376">
        <f t="shared" si="5"/>
        <v>0</v>
      </c>
      <c r="Q60" s="31"/>
      <c r="R60" s="597" t="s">
        <v>176</v>
      </c>
      <c r="S60" s="598"/>
      <c r="T60" s="599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04"/>
      <c r="B61" s="208" t="s">
        <v>131</v>
      </c>
      <c r="C61" s="168"/>
      <c r="D61" s="169"/>
      <c r="E61" s="15"/>
      <c r="F61" s="250"/>
      <c r="G61" s="249"/>
      <c r="H61" s="15"/>
      <c r="I61" s="250"/>
      <c r="J61" s="249"/>
      <c r="K61" s="243"/>
      <c r="L61" s="250"/>
      <c r="M61" s="249"/>
      <c r="N61" s="243"/>
      <c r="O61" s="378">
        <f t="shared" si="5"/>
        <v>0</v>
      </c>
      <c r="P61" s="401">
        <f t="shared" si="5"/>
        <v>0</v>
      </c>
      <c r="Q61" s="31"/>
      <c r="R61" s="583" t="s">
        <v>177</v>
      </c>
      <c r="S61" s="584"/>
      <c r="T61" s="585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04"/>
      <c r="B62" s="208" t="s">
        <v>132</v>
      </c>
      <c r="C62" s="168"/>
      <c r="D62" s="169"/>
      <c r="E62" s="15"/>
      <c r="F62" s="250"/>
      <c r="G62" s="249"/>
      <c r="H62" s="15"/>
      <c r="I62" s="250"/>
      <c r="J62" s="249"/>
      <c r="K62" s="243"/>
      <c r="L62" s="250"/>
      <c r="M62" s="249"/>
      <c r="N62" s="243"/>
      <c r="O62" s="378">
        <f t="shared" si="5"/>
        <v>0</v>
      </c>
      <c r="P62" s="401">
        <f t="shared" si="5"/>
        <v>0</v>
      </c>
      <c r="Q62" s="31"/>
      <c r="R62" s="583" t="s">
        <v>178</v>
      </c>
      <c r="S62" s="584"/>
      <c r="T62" s="585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04"/>
      <c r="B63" s="209" t="s">
        <v>261</v>
      </c>
      <c r="C63" s="170"/>
      <c r="D63" s="171"/>
      <c r="E63" s="15"/>
      <c r="F63" s="280"/>
      <c r="G63" s="279"/>
      <c r="H63" s="15"/>
      <c r="I63" s="280"/>
      <c r="J63" s="279"/>
      <c r="K63" s="243"/>
      <c r="L63" s="280"/>
      <c r="M63" s="279"/>
      <c r="N63" s="243"/>
      <c r="O63" s="400">
        <f t="shared" si="5"/>
        <v>0</v>
      </c>
      <c r="P63" s="433">
        <f t="shared" si="5"/>
        <v>0</v>
      </c>
      <c r="Q63" s="31"/>
      <c r="R63" s="618" t="s">
        <v>196</v>
      </c>
      <c r="S63" s="619"/>
      <c r="T63" s="620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04"/>
      <c r="B64" s="222" t="s">
        <v>116</v>
      </c>
      <c r="C64" s="188"/>
      <c r="D64" s="189"/>
      <c r="E64" s="15"/>
      <c r="F64" s="282"/>
      <c r="G64" s="281"/>
      <c r="H64" s="15"/>
      <c r="I64" s="282"/>
      <c r="J64" s="281"/>
      <c r="K64" s="243"/>
      <c r="L64" s="282"/>
      <c r="M64" s="281"/>
      <c r="N64" s="243"/>
      <c r="O64" s="436">
        <f t="shared" si="5"/>
        <v>0</v>
      </c>
      <c r="P64" s="435">
        <f t="shared" si="5"/>
        <v>0</v>
      </c>
      <c r="Q64" s="31"/>
      <c r="R64" s="338" t="s">
        <v>197</v>
      </c>
      <c r="S64" s="339"/>
      <c r="T64" s="340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04"/>
      <c r="B65" s="163" t="s">
        <v>139</v>
      </c>
      <c r="C65" s="164"/>
      <c r="D65" s="165"/>
      <c r="E65" s="15"/>
      <c r="F65" s="278">
        <f>+ROUND(+SUM(F60:F63),0)</f>
        <v>0</v>
      </c>
      <c r="G65" s="277">
        <f>+ROUND(+SUM(G60:G63),0)</f>
        <v>0</v>
      </c>
      <c r="H65" s="15"/>
      <c r="I65" s="278">
        <f>+ROUND(+SUM(I60:I63),0)</f>
        <v>0</v>
      </c>
      <c r="J65" s="277">
        <f>+ROUND(+SUM(J60:J63),0)</f>
        <v>0</v>
      </c>
      <c r="K65" s="243"/>
      <c r="L65" s="278">
        <f>+ROUND(+SUM(L60:L63),0)</f>
        <v>0</v>
      </c>
      <c r="M65" s="277">
        <f>+ROUND(+SUM(M60:M63),0)</f>
        <v>0</v>
      </c>
      <c r="N65" s="243"/>
      <c r="O65" s="398">
        <f>+ROUND(+SUM(O60:O63),0)</f>
        <v>0</v>
      </c>
      <c r="P65" s="399">
        <f>+ROUND(+SUM(P60:P63),0)</f>
        <v>0</v>
      </c>
      <c r="Q65" s="31"/>
      <c r="R65" s="591" t="s">
        <v>198</v>
      </c>
      <c r="S65" s="592"/>
      <c r="T65" s="593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04"/>
      <c r="B66" s="212" t="s">
        <v>70</v>
      </c>
      <c r="C66" s="137"/>
      <c r="D66" s="141"/>
      <c r="E66" s="15"/>
      <c r="F66" s="284"/>
      <c r="G66" s="283"/>
      <c r="H66" s="15"/>
      <c r="I66" s="284"/>
      <c r="J66" s="283"/>
      <c r="K66" s="243"/>
      <c r="L66" s="284"/>
      <c r="M66" s="283"/>
      <c r="N66" s="243"/>
      <c r="O66" s="378"/>
      <c r="P66" s="401"/>
      <c r="Q66" s="31"/>
      <c r="R66" s="212" t="s">
        <v>70</v>
      </c>
      <c r="S66" s="137"/>
      <c r="T66" s="141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04"/>
      <c r="B67" s="213" t="s">
        <v>262</v>
      </c>
      <c r="C67" s="172"/>
      <c r="D67" s="173"/>
      <c r="E67" s="15"/>
      <c r="F67" s="276"/>
      <c r="G67" s="275"/>
      <c r="H67" s="15"/>
      <c r="I67" s="276"/>
      <c r="J67" s="275"/>
      <c r="K67" s="243"/>
      <c r="L67" s="276"/>
      <c r="M67" s="275"/>
      <c r="N67" s="243"/>
      <c r="O67" s="383">
        <f>+ROUND(+F67+I67+L67,0)</f>
        <v>0</v>
      </c>
      <c r="P67" s="376">
        <f>+ROUND(+G67+J67+M67,0)</f>
        <v>0</v>
      </c>
      <c r="Q67" s="31"/>
      <c r="R67" s="597" t="s">
        <v>179</v>
      </c>
      <c r="S67" s="598"/>
      <c r="T67" s="599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04"/>
      <c r="B68" s="209" t="s">
        <v>152</v>
      </c>
      <c r="C68" s="170"/>
      <c r="D68" s="171"/>
      <c r="E68" s="15"/>
      <c r="F68" s="250"/>
      <c r="G68" s="249"/>
      <c r="H68" s="15"/>
      <c r="I68" s="250"/>
      <c r="J68" s="249"/>
      <c r="K68" s="243"/>
      <c r="L68" s="250"/>
      <c r="M68" s="249"/>
      <c r="N68" s="243"/>
      <c r="O68" s="378">
        <f>+ROUND(+F68+I68+L68,0)</f>
        <v>0</v>
      </c>
      <c r="P68" s="401">
        <f>+ROUND(+G68+J68+M68,0)</f>
        <v>0</v>
      </c>
      <c r="Q68" s="31"/>
      <c r="R68" s="583" t="s">
        <v>180</v>
      </c>
      <c r="S68" s="584"/>
      <c r="T68" s="585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04"/>
      <c r="B69" s="163" t="s">
        <v>140</v>
      </c>
      <c r="C69" s="164"/>
      <c r="D69" s="165"/>
      <c r="E69" s="15"/>
      <c r="F69" s="278">
        <f>+ROUND(+SUM(F67:F68),0)</f>
        <v>0</v>
      </c>
      <c r="G69" s="277">
        <f>+ROUND(+SUM(G67:G68),0)</f>
        <v>0</v>
      </c>
      <c r="H69" s="15"/>
      <c r="I69" s="278">
        <f>+ROUND(+SUM(I67:I68),0)</f>
        <v>0</v>
      </c>
      <c r="J69" s="277">
        <f>+ROUND(+SUM(J67:J68),0)</f>
        <v>0</v>
      </c>
      <c r="K69" s="243"/>
      <c r="L69" s="278">
        <f>+ROUND(+SUM(L67:L68),0)</f>
        <v>0</v>
      </c>
      <c r="M69" s="277">
        <f>+ROUND(+SUM(M67:M68),0)</f>
        <v>0</v>
      </c>
      <c r="N69" s="243"/>
      <c r="O69" s="398">
        <f>+ROUND(+SUM(O67:O68),0)</f>
        <v>0</v>
      </c>
      <c r="P69" s="399">
        <f>+ROUND(+SUM(P67:P68),0)</f>
        <v>0</v>
      </c>
      <c r="Q69" s="31"/>
      <c r="R69" s="591" t="s">
        <v>199</v>
      </c>
      <c r="S69" s="592"/>
      <c r="T69" s="593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04"/>
      <c r="B70" s="212" t="s">
        <v>64</v>
      </c>
      <c r="C70" s="137"/>
      <c r="D70" s="141"/>
      <c r="E70" s="15"/>
      <c r="F70" s="284"/>
      <c r="G70" s="283"/>
      <c r="H70" s="15"/>
      <c r="I70" s="284"/>
      <c r="J70" s="283"/>
      <c r="K70" s="243"/>
      <c r="L70" s="284"/>
      <c r="M70" s="283"/>
      <c r="N70" s="243"/>
      <c r="O70" s="378"/>
      <c r="P70" s="401"/>
      <c r="Q70" s="31"/>
      <c r="R70" s="212" t="s">
        <v>64</v>
      </c>
      <c r="S70" s="137"/>
      <c r="T70" s="141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04"/>
      <c r="B71" s="213" t="s">
        <v>65</v>
      </c>
      <c r="C71" s="172"/>
      <c r="D71" s="173"/>
      <c r="E71" s="15"/>
      <c r="F71" s="276"/>
      <c r="G71" s="275"/>
      <c r="H71" s="15"/>
      <c r="I71" s="276"/>
      <c r="J71" s="275"/>
      <c r="K71" s="243"/>
      <c r="L71" s="276"/>
      <c r="M71" s="275"/>
      <c r="N71" s="243"/>
      <c r="O71" s="383">
        <f>+ROUND(+F71+I71+L71,0)</f>
        <v>0</v>
      </c>
      <c r="P71" s="376">
        <f>+ROUND(+G71+J71+M71,0)</f>
        <v>0</v>
      </c>
      <c r="Q71" s="31"/>
      <c r="R71" s="597" t="s">
        <v>181</v>
      </c>
      <c r="S71" s="598"/>
      <c r="T71" s="599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04"/>
      <c r="B72" s="209" t="s">
        <v>66</v>
      </c>
      <c r="C72" s="170"/>
      <c r="D72" s="171"/>
      <c r="E72" s="15"/>
      <c r="F72" s="250"/>
      <c r="G72" s="249"/>
      <c r="H72" s="15"/>
      <c r="I72" s="250"/>
      <c r="J72" s="249"/>
      <c r="K72" s="243"/>
      <c r="L72" s="250"/>
      <c r="M72" s="249"/>
      <c r="N72" s="243"/>
      <c r="O72" s="378">
        <f>+ROUND(+F72+I72+L72,0)</f>
        <v>0</v>
      </c>
      <c r="P72" s="401">
        <f>+ROUND(+G72+J72+M72,0)</f>
        <v>0</v>
      </c>
      <c r="Q72" s="31"/>
      <c r="R72" s="583" t="s">
        <v>182</v>
      </c>
      <c r="S72" s="584"/>
      <c r="T72" s="585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04"/>
      <c r="B73" s="163" t="s">
        <v>141</v>
      </c>
      <c r="C73" s="164"/>
      <c r="D73" s="165"/>
      <c r="E73" s="15"/>
      <c r="F73" s="278">
        <f>+ROUND(+SUM(F71:F72),0)</f>
        <v>0</v>
      </c>
      <c r="G73" s="277">
        <f>+ROUND(+SUM(G71:G72),0)</f>
        <v>0</v>
      </c>
      <c r="H73" s="15"/>
      <c r="I73" s="278">
        <f>+ROUND(+SUM(I71:I72),0)</f>
        <v>0</v>
      </c>
      <c r="J73" s="277">
        <f>+ROUND(+SUM(J71:J72),0)</f>
        <v>0</v>
      </c>
      <c r="K73" s="243"/>
      <c r="L73" s="278">
        <f>+ROUND(+SUM(L71:L72),0)</f>
        <v>0</v>
      </c>
      <c r="M73" s="277">
        <f>+ROUND(+SUM(M71:M72),0)</f>
        <v>0</v>
      </c>
      <c r="N73" s="243"/>
      <c r="O73" s="398">
        <f>+ROUND(+SUM(O71:O72),0)</f>
        <v>0</v>
      </c>
      <c r="P73" s="399">
        <f>+ROUND(+SUM(P71:P72),0)</f>
        <v>0</v>
      </c>
      <c r="Q73" s="31"/>
      <c r="R73" s="591" t="s">
        <v>200</v>
      </c>
      <c r="S73" s="592"/>
      <c r="T73" s="593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04"/>
      <c r="B74" s="212" t="s">
        <v>67</v>
      </c>
      <c r="C74" s="137"/>
      <c r="D74" s="141"/>
      <c r="E74" s="15"/>
      <c r="F74" s="284"/>
      <c r="G74" s="283"/>
      <c r="H74" s="15"/>
      <c r="I74" s="284"/>
      <c r="J74" s="283"/>
      <c r="K74" s="243"/>
      <c r="L74" s="284"/>
      <c r="M74" s="283"/>
      <c r="N74" s="243"/>
      <c r="O74" s="378"/>
      <c r="P74" s="401"/>
      <c r="Q74" s="31"/>
      <c r="R74" s="212" t="s">
        <v>67</v>
      </c>
      <c r="S74" s="137"/>
      <c r="T74" s="141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04"/>
      <c r="B75" s="213" t="s">
        <v>68</v>
      </c>
      <c r="C75" s="172"/>
      <c r="D75" s="173"/>
      <c r="E75" s="15"/>
      <c r="F75" s="276"/>
      <c r="G75" s="275"/>
      <c r="H75" s="15"/>
      <c r="I75" s="276"/>
      <c r="J75" s="275"/>
      <c r="K75" s="243"/>
      <c r="L75" s="276"/>
      <c r="M75" s="275"/>
      <c r="N75" s="243"/>
      <c r="O75" s="383">
        <f>+ROUND(+F75+I75+L75,0)</f>
        <v>0</v>
      </c>
      <c r="P75" s="376">
        <f>+ROUND(+G75+J75+M75,0)</f>
        <v>0</v>
      </c>
      <c r="Q75" s="31"/>
      <c r="R75" s="597" t="s">
        <v>183</v>
      </c>
      <c r="S75" s="598"/>
      <c r="T75" s="599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04"/>
      <c r="B76" s="209" t="s">
        <v>69</v>
      </c>
      <c r="C76" s="170"/>
      <c r="D76" s="171"/>
      <c r="E76" s="15"/>
      <c r="F76" s="250"/>
      <c r="G76" s="249"/>
      <c r="H76" s="15"/>
      <c r="I76" s="250"/>
      <c r="J76" s="249"/>
      <c r="K76" s="243"/>
      <c r="L76" s="250"/>
      <c r="M76" s="249"/>
      <c r="N76" s="243"/>
      <c r="O76" s="378">
        <f>+ROUND(+F76+I76+L76,0)</f>
        <v>0</v>
      </c>
      <c r="P76" s="401">
        <f>+ROUND(+G76+J76+M76,0)</f>
        <v>0</v>
      </c>
      <c r="Q76" s="31"/>
      <c r="R76" s="583" t="s">
        <v>201</v>
      </c>
      <c r="S76" s="584"/>
      <c r="T76" s="585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04"/>
      <c r="B77" s="163" t="s">
        <v>142</v>
      </c>
      <c r="C77" s="164"/>
      <c r="D77" s="165"/>
      <c r="E77" s="15"/>
      <c r="F77" s="278">
        <f>+ROUND(+SUM(F75:F76),0)</f>
        <v>0</v>
      </c>
      <c r="G77" s="277">
        <f>+ROUND(+SUM(G75:G76),0)</f>
        <v>0</v>
      </c>
      <c r="H77" s="15"/>
      <c r="I77" s="278">
        <f>+ROUND(+SUM(I75:I76),0)</f>
        <v>0</v>
      </c>
      <c r="J77" s="277">
        <f>+ROUND(+SUM(J75:J76),0)</f>
        <v>0</v>
      </c>
      <c r="K77" s="243"/>
      <c r="L77" s="278">
        <f>+ROUND(+SUM(L75:L76),0)</f>
        <v>0</v>
      </c>
      <c r="M77" s="277">
        <f>+ROUND(+SUM(M75:M76),0)</f>
        <v>0</v>
      </c>
      <c r="N77" s="243"/>
      <c r="O77" s="398">
        <f>+ROUND(+SUM(O75:O76),0)</f>
        <v>0</v>
      </c>
      <c r="P77" s="399">
        <f>+ROUND(+SUM(P75:P76),0)</f>
        <v>0</v>
      </c>
      <c r="Q77" s="31"/>
      <c r="R77" s="591" t="s">
        <v>202</v>
      </c>
      <c r="S77" s="592"/>
      <c r="T77" s="593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04"/>
      <c r="B78" s="185"/>
      <c r="C78" s="186"/>
      <c r="D78" s="187"/>
      <c r="E78" s="15"/>
      <c r="F78" s="284"/>
      <c r="G78" s="283"/>
      <c r="H78" s="15"/>
      <c r="I78" s="284"/>
      <c r="J78" s="283"/>
      <c r="K78" s="243"/>
      <c r="L78" s="284"/>
      <c r="M78" s="283"/>
      <c r="N78" s="243"/>
      <c r="O78" s="378"/>
      <c r="P78" s="401"/>
      <c r="Q78" s="31"/>
      <c r="R78" s="341"/>
      <c r="S78" s="342"/>
      <c r="T78" s="343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04"/>
      <c r="B79" s="474" t="s">
        <v>267</v>
      </c>
      <c r="C79" s="199"/>
      <c r="D79" s="200"/>
      <c r="E79" s="15"/>
      <c r="F79" s="285">
        <f>+ROUND(F58+F65+F69+F73+F77,0)</f>
        <v>0</v>
      </c>
      <c r="G79" s="288">
        <f>+ROUND(G58+G65+G69+G73+G77,0)</f>
        <v>0</v>
      </c>
      <c r="H79" s="15"/>
      <c r="I79" s="285">
        <f>+ROUND(I58+I65+I69+I73+I77,0)</f>
        <v>0</v>
      </c>
      <c r="J79" s="288">
        <f>+ROUND(J58+J65+J69+J73+J77,0)</f>
        <v>0</v>
      </c>
      <c r="K79" s="243"/>
      <c r="L79" s="285">
        <f>+ROUND(L58+L65+L69+L73+L77,0)</f>
        <v>0</v>
      </c>
      <c r="M79" s="288">
        <f>+ROUND(M58+M65+M69+M73+M77,0)</f>
        <v>0</v>
      </c>
      <c r="N79" s="243"/>
      <c r="O79" s="402">
        <f>+ROUND(O58+O65+O69+O73+O77,0)</f>
        <v>0</v>
      </c>
      <c r="P79" s="409">
        <f>+ROUND(P58+P65+P69+P73+P77,0)</f>
        <v>0</v>
      </c>
      <c r="Q79" s="31"/>
      <c r="R79" s="594" t="s">
        <v>203</v>
      </c>
      <c r="S79" s="595"/>
      <c r="T79" s="596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04"/>
      <c r="B80" s="210" t="s">
        <v>266</v>
      </c>
      <c r="C80" s="136"/>
      <c r="D80" s="140"/>
      <c r="E80" s="15"/>
      <c r="F80" s="254"/>
      <c r="G80" s="244"/>
      <c r="H80" s="15"/>
      <c r="I80" s="254"/>
      <c r="J80" s="244"/>
      <c r="K80" s="243"/>
      <c r="L80" s="254"/>
      <c r="M80" s="244"/>
      <c r="N80" s="243"/>
      <c r="O80" s="383"/>
      <c r="P80" s="376"/>
      <c r="Q80" s="31"/>
      <c r="R80" s="210" t="s">
        <v>87</v>
      </c>
      <c r="S80" s="152"/>
      <c r="T80" s="153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04"/>
      <c r="B81" s="213" t="s">
        <v>86</v>
      </c>
      <c r="C81" s="172"/>
      <c r="D81" s="173"/>
      <c r="E81" s="15"/>
      <c r="F81" s="246"/>
      <c r="G81" s="245"/>
      <c r="H81" s="15"/>
      <c r="I81" s="246"/>
      <c r="J81" s="245"/>
      <c r="K81" s="243"/>
      <c r="L81" s="246"/>
      <c r="M81" s="245"/>
      <c r="N81" s="243"/>
      <c r="O81" s="382">
        <f>+ROUND(+F81+I81+L81,0)</f>
        <v>0</v>
      </c>
      <c r="P81" s="395">
        <f>+ROUND(+G81+J81+M81,0)</f>
        <v>0</v>
      </c>
      <c r="Q81" s="31"/>
      <c r="R81" s="597" t="s">
        <v>184</v>
      </c>
      <c r="S81" s="598"/>
      <c r="T81" s="599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04"/>
      <c r="B82" s="209" t="s">
        <v>83</v>
      </c>
      <c r="C82" s="170"/>
      <c r="D82" s="171"/>
      <c r="E82" s="15"/>
      <c r="F82" s="250"/>
      <c r="G82" s="249"/>
      <c r="H82" s="15"/>
      <c r="I82" s="250"/>
      <c r="J82" s="249"/>
      <c r="K82" s="243"/>
      <c r="L82" s="250"/>
      <c r="M82" s="249"/>
      <c r="N82" s="243"/>
      <c r="O82" s="378">
        <f>+ROUND(+F82+I82+L82,0)</f>
        <v>0</v>
      </c>
      <c r="P82" s="401">
        <f>+ROUND(+G82+J82+M82,0)</f>
        <v>0</v>
      </c>
      <c r="Q82" s="31"/>
      <c r="R82" s="583" t="s">
        <v>185</v>
      </c>
      <c r="S82" s="584"/>
      <c r="T82" s="585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04"/>
      <c r="B83" s="224" t="s">
        <v>268</v>
      </c>
      <c r="C83" s="158"/>
      <c r="D83" s="159"/>
      <c r="E83" s="15"/>
      <c r="F83" s="287">
        <f>+ROUND(F81+F82,0)</f>
        <v>0</v>
      </c>
      <c r="G83" s="286">
        <f>+ROUND(G81+G82,0)</f>
        <v>0</v>
      </c>
      <c r="H83" s="15"/>
      <c r="I83" s="287">
        <f>+ROUND(I81+I82,0)</f>
        <v>0</v>
      </c>
      <c r="J83" s="286">
        <f>+ROUND(J81+J82,0)</f>
        <v>0</v>
      </c>
      <c r="K83" s="243"/>
      <c r="L83" s="287">
        <f>+ROUND(L81+L82,0)</f>
        <v>0</v>
      </c>
      <c r="M83" s="286">
        <f>+ROUND(M81+M82,0)</f>
        <v>0</v>
      </c>
      <c r="N83" s="243"/>
      <c r="O83" s="403">
        <f>+ROUND(O81+O82,0)</f>
        <v>0</v>
      </c>
      <c r="P83" s="404">
        <f>+ROUND(P81+P82,0)</f>
        <v>0</v>
      </c>
      <c r="Q83" s="31"/>
      <c r="R83" s="609" t="s">
        <v>204</v>
      </c>
      <c r="S83" s="610"/>
      <c r="T83" s="611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04"/>
      <c r="B84" s="672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673"/>
      <c r="D84" s="674"/>
      <c r="E84" s="15"/>
      <c r="F84" s="487">
        <f>+ROUND(F85,0)+ROUND(F86,0)</f>
        <v>0</v>
      </c>
      <c r="G84" s="488">
        <f>+ROUND(G85,0)+ROUND(G86,0)</f>
        <v>0</v>
      </c>
      <c r="H84" s="145"/>
      <c r="I84" s="487">
        <f>+ROUND(I85,0)+ROUND(I86,0)</f>
        <v>0</v>
      </c>
      <c r="J84" s="488">
        <f>+ROUND(J85,0)+ROUND(J86,0)</f>
        <v>0</v>
      </c>
      <c r="K84" s="493"/>
      <c r="L84" s="487">
        <f>+ROUND(L85,0)+ROUND(L86,0)</f>
        <v>0</v>
      </c>
      <c r="M84" s="488">
        <f>+ROUND(M85,0)+ROUND(M86,0)</f>
        <v>0</v>
      </c>
      <c r="N84" s="493"/>
      <c r="O84" s="496">
        <f>+ROUND(O85,0)+ROUND(O86,0)</f>
        <v>0</v>
      </c>
      <c r="P84" s="497">
        <f>+ROUND(P85,0)+ROUND(P86,0)</f>
        <v>0</v>
      </c>
      <c r="Q84" s="31"/>
      <c r="R84" s="344"/>
      <c r="S84" s="345"/>
      <c r="T84" s="346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04"/>
      <c r="B85" s="229" t="s">
        <v>269</v>
      </c>
      <c r="C85" s="154"/>
      <c r="D85" s="155"/>
      <c r="E85" s="15"/>
      <c r="F85" s="308">
        <f>+ROUND(F50,0)-ROUND(F79,0)+ROUND(F83,0)</f>
        <v>0</v>
      </c>
      <c r="G85" s="307">
        <f>+ROUND(G50,0)-ROUND(G79,0)+ROUND(G83,0)</f>
        <v>0</v>
      </c>
      <c r="H85" s="15"/>
      <c r="I85" s="308">
        <f>+ROUND(I50,0)-ROUND(I79,0)+ROUND(I83,0)</f>
        <v>0</v>
      </c>
      <c r="J85" s="307">
        <f>+ROUND(J50,0)-ROUND(J79,0)+ROUND(J83,0)</f>
        <v>0</v>
      </c>
      <c r="K85" s="243"/>
      <c r="L85" s="308">
        <f>+ROUND(L50,0)-ROUND(L79,0)+ROUND(L83,0)</f>
        <v>0</v>
      </c>
      <c r="M85" s="307">
        <f>+ROUND(M50,0)-ROUND(M79,0)+ROUND(M83,0)</f>
        <v>0</v>
      </c>
      <c r="N85" s="243"/>
      <c r="O85" s="405">
        <f>+ROUND(O50,0)-ROUND(O79,0)+ROUND(O83,0)</f>
        <v>0</v>
      </c>
      <c r="P85" s="406">
        <f>+ROUND(P50,0)-ROUND(P79,0)+ROUND(P83,0)</f>
        <v>0</v>
      </c>
      <c r="Q85" s="32"/>
      <c r="R85" s="347" t="s">
        <v>121</v>
      </c>
      <c r="S85" s="348"/>
      <c r="T85" s="349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04"/>
      <c r="B86" s="230" t="s">
        <v>117</v>
      </c>
      <c r="C86" s="156"/>
      <c r="D86" s="157"/>
      <c r="E86" s="15"/>
      <c r="F86" s="310">
        <f>+ROUND(F103,0)+ROUND(F122,0)+ROUND(F129,0)-ROUND(F134,0)</f>
        <v>0</v>
      </c>
      <c r="G86" s="309">
        <f>+ROUND(G103,0)+ROUND(G122,0)+ROUND(G129,0)-ROUND(G134,0)</f>
        <v>0</v>
      </c>
      <c r="H86" s="15"/>
      <c r="I86" s="310">
        <f>+ROUND(I103,0)+ROUND(I122,0)+ROUND(I129,0)-ROUND(I134,0)</f>
        <v>0</v>
      </c>
      <c r="J86" s="309">
        <f>+ROUND(J103,0)+ROUND(J122,0)+ROUND(J129,0)-ROUND(J134,0)</f>
        <v>0</v>
      </c>
      <c r="K86" s="243"/>
      <c r="L86" s="310">
        <f>+ROUND(L103,0)+ROUND(L122,0)+ROUND(L129,0)-ROUND(L134,0)</f>
        <v>0</v>
      </c>
      <c r="M86" s="309">
        <f>+ROUND(M103,0)+ROUND(M122,0)+ROUND(M129,0)-ROUND(M134,0)</f>
        <v>0</v>
      </c>
      <c r="N86" s="243"/>
      <c r="O86" s="407">
        <f>+ROUND(O103,0)+ROUND(O122,0)+ROUND(O129,0)-ROUND(O134,0)</f>
        <v>0</v>
      </c>
      <c r="P86" s="408">
        <f>+ROUND(P103,0)+ROUND(P122,0)+ROUND(P129,0)-ROUND(P134,0)</f>
        <v>0</v>
      </c>
      <c r="Q86" s="32"/>
      <c r="R86" s="350" t="s">
        <v>117</v>
      </c>
      <c r="S86" s="351"/>
      <c r="T86" s="352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04"/>
      <c r="B87" s="210" t="s">
        <v>106</v>
      </c>
      <c r="C87" s="152"/>
      <c r="D87" s="153"/>
      <c r="E87" s="15"/>
      <c r="F87" s="253"/>
      <c r="G87" s="242"/>
      <c r="H87" s="15"/>
      <c r="I87" s="253"/>
      <c r="J87" s="242"/>
      <c r="K87" s="243"/>
      <c r="L87" s="253"/>
      <c r="M87" s="242"/>
      <c r="N87" s="243"/>
      <c r="O87" s="381"/>
      <c r="P87" s="374"/>
      <c r="Q87" s="31"/>
      <c r="R87" s="210" t="s">
        <v>106</v>
      </c>
      <c r="S87" s="152"/>
      <c r="T87" s="153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04"/>
      <c r="B88" s="211" t="s">
        <v>112</v>
      </c>
      <c r="C88" s="166"/>
      <c r="D88" s="167"/>
      <c r="E88" s="15"/>
      <c r="F88" s="272"/>
      <c r="G88" s="271"/>
      <c r="H88" s="15"/>
      <c r="I88" s="272"/>
      <c r="J88" s="271"/>
      <c r="K88" s="243"/>
      <c r="L88" s="272"/>
      <c r="M88" s="271"/>
      <c r="N88" s="243"/>
      <c r="O88" s="382"/>
      <c r="P88" s="395"/>
      <c r="Q88" s="31"/>
      <c r="R88" s="211" t="s">
        <v>112</v>
      </c>
      <c r="S88" s="166"/>
      <c r="T88" s="167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04"/>
      <c r="B89" s="208" t="s">
        <v>113</v>
      </c>
      <c r="C89" s="168"/>
      <c r="D89" s="169"/>
      <c r="E89" s="15"/>
      <c r="F89" s="248"/>
      <c r="G89" s="247"/>
      <c r="H89" s="15"/>
      <c r="I89" s="248"/>
      <c r="J89" s="247"/>
      <c r="K89" s="243"/>
      <c r="L89" s="248"/>
      <c r="M89" s="247"/>
      <c r="N89" s="243"/>
      <c r="O89" s="377">
        <f>+ROUND(+F89+I89+L89,0)</f>
        <v>0</v>
      </c>
      <c r="P89" s="429">
        <f>+ROUND(+G89+J89+M89,0)</f>
        <v>0</v>
      </c>
      <c r="Q89" s="31"/>
      <c r="R89" s="597" t="s">
        <v>205</v>
      </c>
      <c r="S89" s="598"/>
      <c r="T89" s="599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04"/>
      <c r="B90" s="209" t="s">
        <v>263</v>
      </c>
      <c r="C90" s="170"/>
      <c r="D90" s="171"/>
      <c r="E90" s="15"/>
      <c r="F90" s="250"/>
      <c r="G90" s="249"/>
      <c r="H90" s="15"/>
      <c r="I90" s="250"/>
      <c r="J90" s="249"/>
      <c r="K90" s="243"/>
      <c r="L90" s="250"/>
      <c r="M90" s="249"/>
      <c r="N90" s="243"/>
      <c r="O90" s="378">
        <f>+ROUND(+F90+I90+L90,0)</f>
        <v>0</v>
      </c>
      <c r="P90" s="401">
        <f>+ROUND(+G90+J90+M90,0)</f>
        <v>0</v>
      </c>
      <c r="Q90" s="31"/>
      <c r="R90" s="583" t="s">
        <v>206</v>
      </c>
      <c r="S90" s="584"/>
      <c r="T90" s="585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04"/>
      <c r="B91" s="475" t="s">
        <v>270</v>
      </c>
      <c r="C91" s="161"/>
      <c r="D91" s="162"/>
      <c r="E91" s="15"/>
      <c r="F91" s="252">
        <f>+ROUND(+SUM(F89:F90),0)</f>
        <v>0</v>
      </c>
      <c r="G91" s="251">
        <f>+ROUND(+SUM(G89:G90),0)</f>
        <v>0</v>
      </c>
      <c r="H91" s="15"/>
      <c r="I91" s="252">
        <f>+ROUND(+SUM(I89:I90),0)</f>
        <v>0</v>
      </c>
      <c r="J91" s="251">
        <f>+ROUND(+SUM(J89:J90),0)</f>
        <v>0</v>
      </c>
      <c r="K91" s="243"/>
      <c r="L91" s="252">
        <f>+ROUND(+SUM(L89:L90),0)</f>
        <v>0</v>
      </c>
      <c r="M91" s="251">
        <f>+ROUND(+SUM(M89:M90),0)</f>
        <v>0</v>
      </c>
      <c r="N91" s="243"/>
      <c r="O91" s="379">
        <f>+ROUND(+SUM(O89:O90),0)</f>
        <v>0</v>
      </c>
      <c r="P91" s="380">
        <f>+ROUND(+SUM(P89:P90),0)</f>
        <v>0</v>
      </c>
      <c r="Q91" s="31"/>
      <c r="R91" s="591" t="s">
        <v>207</v>
      </c>
      <c r="S91" s="592"/>
      <c r="T91" s="593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04"/>
      <c r="B92" s="210" t="s">
        <v>97</v>
      </c>
      <c r="C92" s="137"/>
      <c r="D92" s="141"/>
      <c r="E92" s="15"/>
      <c r="F92" s="253"/>
      <c r="G92" s="242"/>
      <c r="H92" s="15"/>
      <c r="I92" s="253"/>
      <c r="J92" s="242"/>
      <c r="K92" s="243"/>
      <c r="L92" s="253"/>
      <c r="M92" s="242"/>
      <c r="N92" s="243"/>
      <c r="O92" s="381"/>
      <c r="P92" s="374"/>
      <c r="Q92" s="31"/>
      <c r="R92" s="212" t="s">
        <v>97</v>
      </c>
      <c r="S92" s="137"/>
      <c r="T92" s="141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04"/>
      <c r="B93" s="213" t="s">
        <v>100</v>
      </c>
      <c r="C93" s="172"/>
      <c r="D93" s="173"/>
      <c r="E93" s="15"/>
      <c r="F93" s="246"/>
      <c r="G93" s="245"/>
      <c r="H93" s="15"/>
      <c r="I93" s="246"/>
      <c r="J93" s="245"/>
      <c r="K93" s="243"/>
      <c r="L93" s="246"/>
      <c r="M93" s="245"/>
      <c r="N93" s="243"/>
      <c r="O93" s="382">
        <f aca="true" t="shared" si="6" ref="O93:P96">+ROUND(+F93+I93+L93,0)</f>
        <v>0</v>
      </c>
      <c r="P93" s="395">
        <f t="shared" si="6"/>
        <v>0</v>
      </c>
      <c r="Q93" s="31"/>
      <c r="R93" s="597" t="s">
        <v>208</v>
      </c>
      <c r="S93" s="598"/>
      <c r="T93" s="599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04"/>
      <c r="B94" s="473" t="s">
        <v>114</v>
      </c>
      <c r="C94" s="168"/>
      <c r="D94" s="169"/>
      <c r="E94" s="15"/>
      <c r="F94" s="250"/>
      <c r="G94" s="249"/>
      <c r="H94" s="15"/>
      <c r="I94" s="250"/>
      <c r="J94" s="249"/>
      <c r="K94" s="243"/>
      <c r="L94" s="250"/>
      <c r="M94" s="249"/>
      <c r="N94" s="243"/>
      <c r="O94" s="378">
        <f t="shared" si="6"/>
        <v>0</v>
      </c>
      <c r="P94" s="401">
        <f t="shared" si="6"/>
        <v>0</v>
      </c>
      <c r="Q94" s="31"/>
      <c r="R94" s="583" t="s">
        <v>209</v>
      </c>
      <c r="S94" s="584"/>
      <c r="T94" s="585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04"/>
      <c r="B95" s="208" t="s">
        <v>288</v>
      </c>
      <c r="C95" s="168"/>
      <c r="D95" s="169"/>
      <c r="E95" s="15"/>
      <c r="F95" s="248"/>
      <c r="G95" s="247"/>
      <c r="H95" s="15"/>
      <c r="I95" s="248"/>
      <c r="J95" s="247"/>
      <c r="K95" s="243"/>
      <c r="L95" s="248"/>
      <c r="M95" s="247"/>
      <c r="N95" s="243"/>
      <c r="O95" s="377">
        <f t="shared" si="6"/>
        <v>0</v>
      </c>
      <c r="P95" s="429">
        <f t="shared" si="6"/>
        <v>0</v>
      </c>
      <c r="Q95" s="31"/>
      <c r="R95" s="583" t="s">
        <v>210</v>
      </c>
      <c r="S95" s="584"/>
      <c r="T95" s="585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04"/>
      <c r="B96" s="225" t="s">
        <v>135</v>
      </c>
      <c r="C96" s="201"/>
      <c r="D96" s="202"/>
      <c r="E96" s="15"/>
      <c r="F96" s="276"/>
      <c r="G96" s="275"/>
      <c r="H96" s="15"/>
      <c r="I96" s="276"/>
      <c r="J96" s="275"/>
      <c r="K96" s="243"/>
      <c r="L96" s="276"/>
      <c r="M96" s="275"/>
      <c r="N96" s="243"/>
      <c r="O96" s="383">
        <f t="shared" si="6"/>
        <v>0</v>
      </c>
      <c r="P96" s="376">
        <f t="shared" si="6"/>
        <v>0</v>
      </c>
      <c r="Q96" s="31"/>
      <c r="R96" s="618" t="s">
        <v>211</v>
      </c>
      <c r="S96" s="619"/>
      <c r="T96" s="620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04"/>
      <c r="B97" s="475" t="s">
        <v>271</v>
      </c>
      <c r="C97" s="161"/>
      <c r="D97" s="162"/>
      <c r="E97" s="15"/>
      <c r="F97" s="252">
        <f>+ROUND(+SUM(F93:F96),0)</f>
        <v>0</v>
      </c>
      <c r="G97" s="251">
        <f>+ROUND(+SUM(G93:G96),0)</f>
        <v>0</v>
      </c>
      <c r="H97" s="15"/>
      <c r="I97" s="252">
        <f>+ROUND(+SUM(I93:I96),0)</f>
        <v>0</v>
      </c>
      <c r="J97" s="251">
        <f>+ROUND(+SUM(J93:J96),0)</f>
        <v>0</v>
      </c>
      <c r="K97" s="243"/>
      <c r="L97" s="252">
        <f>+ROUND(+SUM(L93:L96),0)</f>
        <v>0</v>
      </c>
      <c r="M97" s="251">
        <f>+ROUND(+SUM(M93:M96),0)</f>
        <v>0</v>
      </c>
      <c r="N97" s="243"/>
      <c r="O97" s="379">
        <f>+ROUND(+SUM(O93:O96),0)</f>
        <v>0</v>
      </c>
      <c r="P97" s="380">
        <f>+ROUND(+SUM(P93:P96),0)</f>
        <v>0</v>
      </c>
      <c r="Q97" s="31"/>
      <c r="R97" s="591" t="s">
        <v>212</v>
      </c>
      <c r="S97" s="592"/>
      <c r="T97" s="593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04"/>
      <c r="B98" s="212" t="s">
        <v>98</v>
      </c>
      <c r="C98" s="137"/>
      <c r="D98" s="141"/>
      <c r="E98" s="15"/>
      <c r="F98" s="253"/>
      <c r="G98" s="242"/>
      <c r="H98" s="15"/>
      <c r="I98" s="253"/>
      <c r="J98" s="242"/>
      <c r="K98" s="243"/>
      <c r="L98" s="253"/>
      <c r="M98" s="242"/>
      <c r="N98" s="243"/>
      <c r="O98" s="381"/>
      <c r="P98" s="374"/>
      <c r="Q98" s="31"/>
      <c r="R98" s="212" t="s">
        <v>98</v>
      </c>
      <c r="S98" s="137"/>
      <c r="T98" s="141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04"/>
      <c r="B99" s="213" t="s">
        <v>115</v>
      </c>
      <c r="C99" s="172"/>
      <c r="D99" s="173"/>
      <c r="E99" s="15"/>
      <c r="F99" s="246"/>
      <c r="G99" s="245"/>
      <c r="H99" s="15"/>
      <c r="I99" s="246"/>
      <c r="J99" s="245"/>
      <c r="K99" s="243"/>
      <c r="L99" s="246"/>
      <c r="M99" s="245"/>
      <c r="N99" s="243"/>
      <c r="O99" s="382">
        <f>+ROUND(+F99+I99+L99,0)</f>
        <v>0</v>
      </c>
      <c r="P99" s="395">
        <f>+ROUND(+G99+J99+M99,0)</f>
        <v>0</v>
      </c>
      <c r="Q99" s="31"/>
      <c r="R99" s="597" t="s">
        <v>213</v>
      </c>
      <c r="S99" s="598"/>
      <c r="T99" s="599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04"/>
      <c r="B100" s="209" t="s">
        <v>99</v>
      </c>
      <c r="C100" s="170"/>
      <c r="D100" s="171"/>
      <c r="E100" s="15"/>
      <c r="F100" s="250"/>
      <c r="G100" s="249"/>
      <c r="H100" s="15"/>
      <c r="I100" s="250"/>
      <c r="J100" s="249"/>
      <c r="K100" s="243"/>
      <c r="L100" s="250"/>
      <c r="M100" s="249"/>
      <c r="N100" s="243"/>
      <c r="O100" s="378">
        <f>+ROUND(+F100+I100+L100,0)</f>
        <v>0</v>
      </c>
      <c r="P100" s="401">
        <f>+ROUND(+G100+J100+M100,0)</f>
        <v>0</v>
      </c>
      <c r="Q100" s="31"/>
      <c r="R100" s="583" t="s">
        <v>214</v>
      </c>
      <c r="S100" s="584"/>
      <c r="T100" s="585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04"/>
      <c r="B101" s="160" t="s">
        <v>143</v>
      </c>
      <c r="C101" s="161"/>
      <c r="D101" s="162"/>
      <c r="E101" s="15"/>
      <c r="F101" s="252">
        <f>+ROUND(+SUM(F99:F100),0)</f>
        <v>0</v>
      </c>
      <c r="G101" s="251">
        <f>+ROUND(+SUM(G99:G100),0)</f>
        <v>0</v>
      </c>
      <c r="H101" s="15"/>
      <c r="I101" s="252">
        <f>+ROUND(+SUM(I99:I100),0)</f>
        <v>0</v>
      </c>
      <c r="J101" s="251">
        <f>+ROUND(+SUM(J99:J100),0)</f>
        <v>0</v>
      </c>
      <c r="K101" s="243"/>
      <c r="L101" s="252">
        <f>+ROUND(+SUM(L99:L100),0)</f>
        <v>0</v>
      </c>
      <c r="M101" s="251">
        <f>+ROUND(+SUM(M99:M100),0)</f>
        <v>0</v>
      </c>
      <c r="N101" s="243"/>
      <c r="O101" s="379">
        <f>+ROUND(+SUM(O99:O100),0)</f>
        <v>0</v>
      </c>
      <c r="P101" s="380">
        <f>+ROUND(+SUM(P99:P100),0)</f>
        <v>0</v>
      </c>
      <c r="Q101" s="31"/>
      <c r="R101" s="591" t="s">
        <v>215</v>
      </c>
      <c r="S101" s="592"/>
      <c r="T101" s="593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04"/>
      <c r="B102" s="196"/>
      <c r="C102" s="175"/>
      <c r="D102" s="176"/>
      <c r="E102" s="15"/>
      <c r="F102" s="272"/>
      <c r="G102" s="271"/>
      <c r="H102" s="15"/>
      <c r="I102" s="272"/>
      <c r="J102" s="271"/>
      <c r="K102" s="243"/>
      <c r="L102" s="272"/>
      <c r="M102" s="271"/>
      <c r="N102" s="243"/>
      <c r="O102" s="382"/>
      <c r="P102" s="395"/>
      <c r="Q102" s="31"/>
      <c r="R102" s="335"/>
      <c r="S102" s="336"/>
      <c r="T102" s="337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04"/>
      <c r="B103" s="221" t="s">
        <v>109</v>
      </c>
      <c r="C103" s="197"/>
      <c r="D103" s="198"/>
      <c r="E103" s="15"/>
      <c r="F103" s="274">
        <f>+ROUND(F91+F97+F101,0)</f>
        <v>0</v>
      </c>
      <c r="G103" s="273">
        <f>+ROUND(G91+G97+G101,0)</f>
        <v>0</v>
      </c>
      <c r="H103" s="15"/>
      <c r="I103" s="274">
        <f>+ROUND(I91+I97+I101,0)</f>
        <v>0</v>
      </c>
      <c r="J103" s="273">
        <f>+ROUND(J91+J97+J101,0)</f>
        <v>0</v>
      </c>
      <c r="K103" s="243"/>
      <c r="L103" s="274">
        <f>+ROUND(L91+L97+L101,0)</f>
        <v>0</v>
      </c>
      <c r="M103" s="273">
        <f>+ROUND(M91+M97+M101,0)</f>
        <v>0</v>
      </c>
      <c r="N103" s="243"/>
      <c r="O103" s="396">
        <f>+ROUND(O91+O97+O101,0)</f>
        <v>0</v>
      </c>
      <c r="P103" s="397">
        <f>+ROUND(P91+P97+P101,0)</f>
        <v>0</v>
      </c>
      <c r="Q103" s="122"/>
      <c r="R103" s="621" t="s">
        <v>216</v>
      </c>
      <c r="S103" s="622"/>
      <c r="T103" s="623"/>
      <c r="U103" s="34"/>
      <c r="V103" s="2"/>
      <c r="W103" s="85" t="s">
        <v>52</v>
      </c>
      <c r="X103" s="86"/>
      <c r="Y103" s="2"/>
      <c r="Z103" s="2"/>
      <c r="AA103" s="2"/>
      <c r="AB103" s="2"/>
      <c r="AC103" s="2"/>
      <c r="AD103" s="2"/>
    </row>
    <row r="104" spans="1:30" s="3" customFormat="1" ht="15.75">
      <c r="A104" s="104"/>
      <c r="B104" s="210" t="s">
        <v>107</v>
      </c>
      <c r="C104" s="152"/>
      <c r="D104" s="153"/>
      <c r="E104" s="15"/>
      <c r="F104" s="254"/>
      <c r="G104" s="244"/>
      <c r="H104" s="15"/>
      <c r="I104" s="254"/>
      <c r="J104" s="244"/>
      <c r="K104" s="243"/>
      <c r="L104" s="254"/>
      <c r="M104" s="244"/>
      <c r="N104" s="243"/>
      <c r="O104" s="383"/>
      <c r="P104" s="376"/>
      <c r="Q104" s="31"/>
      <c r="R104" s="353" t="s">
        <v>107</v>
      </c>
      <c r="S104" s="312"/>
      <c r="T104" s="354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04"/>
      <c r="B105" s="211" t="s">
        <v>90</v>
      </c>
      <c r="C105" s="166"/>
      <c r="D105" s="167"/>
      <c r="E105" s="15"/>
      <c r="F105" s="272"/>
      <c r="G105" s="271"/>
      <c r="H105" s="15"/>
      <c r="I105" s="272"/>
      <c r="J105" s="271"/>
      <c r="K105" s="243"/>
      <c r="L105" s="272"/>
      <c r="M105" s="271"/>
      <c r="N105" s="243"/>
      <c r="O105" s="382"/>
      <c r="P105" s="395"/>
      <c r="Q105" s="31"/>
      <c r="R105" s="355" t="s">
        <v>90</v>
      </c>
      <c r="S105" s="356"/>
      <c r="T105" s="357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04"/>
      <c r="B106" s="208" t="s">
        <v>101</v>
      </c>
      <c r="C106" s="168"/>
      <c r="D106" s="169"/>
      <c r="E106" s="15"/>
      <c r="F106" s="248"/>
      <c r="G106" s="247"/>
      <c r="H106" s="15"/>
      <c r="I106" s="248"/>
      <c r="J106" s="247"/>
      <c r="K106" s="243"/>
      <c r="L106" s="248"/>
      <c r="M106" s="247"/>
      <c r="N106" s="243"/>
      <c r="O106" s="377">
        <f>+ROUND(+F106+I106+L106,0)</f>
        <v>0</v>
      </c>
      <c r="P106" s="429">
        <f>+ROUND(+G106+J106+M106,0)</f>
        <v>0</v>
      </c>
      <c r="Q106" s="31"/>
      <c r="R106" s="597" t="s">
        <v>217</v>
      </c>
      <c r="S106" s="598"/>
      <c r="T106" s="599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04"/>
      <c r="B107" s="209" t="s">
        <v>102</v>
      </c>
      <c r="C107" s="170"/>
      <c r="D107" s="171"/>
      <c r="E107" s="15"/>
      <c r="F107" s="250"/>
      <c r="G107" s="249"/>
      <c r="H107" s="15"/>
      <c r="I107" s="250"/>
      <c r="J107" s="249"/>
      <c r="K107" s="243"/>
      <c r="L107" s="250"/>
      <c r="M107" s="249"/>
      <c r="N107" s="243"/>
      <c r="O107" s="378">
        <f>+ROUND(+F107+I107+L107,0)</f>
        <v>0</v>
      </c>
      <c r="P107" s="401">
        <f>+ROUND(+G107+J107+M107,0)</f>
        <v>0</v>
      </c>
      <c r="Q107" s="31"/>
      <c r="R107" s="583" t="s">
        <v>218</v>
      </c>
      <c r="S107" s="584"/>
      <c r="T107" s="585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04"/>
      <c r="B108" s="163" t="s">
        <v>144</v>
      </c>
      <c r="C108" s="164"/>
      <c r="D108" s="165"/>
      <c r="E108" s="15"/>
      <c r="F108" s="278">
        <f>+ROUND(+SUM(F106:F107),0)</f>
        <v>0</v>
      </c>
      <c r="G108" s="277">
        <f>+ROUND(+SUM(G106:G107),0)</f>
        <v>0</v>
      </c>
      <c r="H108" s="15"/>
      <c r="I108" s="278">
        <f>+ROUND(+SUM(I106:I107),0)</f>
        <v>0</v>
      </c>
      <c r="J108" s="277">
        <f>+ROUND(+SUM(J106:J107),0)</f>
        <v>0</v>
      </c>
      <c r="K108" s="243"/>
      <c r="L108" s="278">
        <f>+ROUND(+SUM(L106:L107),0)</f>
        <v>0</v>
      </c>
      <c r="M108" s="277">
        <f>+ROUND(+SUM(M106:M107),0)</f>
        <v>0</v>
      </c>
      <c r="N108" s="243"/>
      <c r="O108" s="398">
        <f>+ROUND(+SUM(O106:O107),0)</f>
        <v>0</v>
      </c>
      <c r="P108" s="399">
        <f>+ROUND(+SUM(P106:P107),0)</f>
        <v>0</v>
      </c>
      <c r="Q108" s="31"/>
      <c r="R108" s="591" t="s">
        <v>219</v>
      </c>
      <c r="S108" s="592"/>
      <c r="T108" s="593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04"/>
      <c r="B109" s="212" t="s">
        <v>94</v>
      </c>
      <c r="C109" s="137"/>
      <c r="D109" s="141"/>
      <c r="E109" s="15"/>
      <c r="F109" s="253"/>
      <c r="G109" s="242"/>
      <c r="H109" s="15"/>
      <c r="I109" s="253"/>
      <c r="J109" s="242"/>
      <c r="K109" s="243"/>
      <c r="L109" s="253"/>
      <c r="M109" s="242"/>
      <c r="N109" s="243"/>
      <c r="O109" s="381"/>
      <c r="P109" s="374"/>
      <c r="Q109" s="31"/>
      <c r="R109" s="358" t="s">
        <v>94</v>
      </c>
      <c r="S109" s="313"/>
      <c r="T109" s="359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04"/>
      <c r="B110" s="213" t="s">
        <v>103</v>
      </c>
      <c r="C110" s="172"/>
      <c r="D110" s="173"/>
      <c r="E110" s="15"/>
      <c r="F110" s="246"/>
      <c r="G110" s="245"/>
      <c r="H110" s="15"/>
      <c r="I110" s="246"/>
      <c r="J110" s="245"/>
      <c r="K110" s="243"/>
      <c r="L110" s="246"/>
      <c r="M110" s="245"/>
      <c r="N110" s="243"/>
      <c r="O110" s="382">
        <f>+ROUND(+F110+I110+L110,0)</f>
        <v>0</v>
      </c>
      <c r="P110" s="395">
        <f>+ROUND(+G110+J110+M110,0)</f>
        <v>0</v>
      </c>
      <c r="Q110" s="31"/>
      <c r="R110" s="603" t="s">
        <v>220</v>
      </c>
      <c r="S110" s="604"/>
      <c r="T110" s="605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04"/>
      <c r="B111" s="209" t="s">
        <v>238</v>
      </c>
      <c r="C111" s="170"/>
      <c r="D111" s="171"/>
      <c r="E111" s="15"/>
      <c r="F111" s="250"/>
      <c r="G111" s="249"/>
      <c r="H111" s="15"/>
      <c r="I111" s="250"/>
      <c r="J111" s="249"/>
      <c r="K111" s="243"/>
      <c r="L111" s="250"/>
      <c r="M111" s="249"/>
      <c r="N111" s="243"/>
      <c r="O111" s="378">
        <f>+ROUND(+F111+I111+L111,0)</f>
        <v>0</v>
      </c>
      <c r="P111" s="401">
        <f>+ROUND(+G111+J111+M111,0)</f>
        <v>0</v>
      </c>
      <c r="Q111" s="31"/>
      <c r="R111" s="606" t="s">
        <v>221</v>
      </c>
      <c r="S111" s="607"/>
      <c r="T111" s="608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04"/>
      <c r="B112" s="163" t="s">
        <v>145</v>
      </c>
      <c r="C112" s="164"/>
      <c r="D112" s="165"/>
      <c r="E112" s="15"/>
      <c r="F112" s="278">
        <f>+ROUND(+SUM(F110:F111),0)</f>
        <v>0</v>
      </c>
      <c r="G112" s="277">
        <f>+ROUND(+SUM(G110:G111),0)</f>
        <v>0</v>
      </c>
      <c r="H112" s="15"/>
      <c r="I112" s="278">
        <f>+ROUND(+SUM(I110:I111),0)</f>
        <v>0</v>
      </c>
      <c r="J112" s="277">
        <f>+ROUND(+SUM(J110:J111),0)</f>
        <v>0</v>
      </c>
      <c r="K112" s="243"/>
      <c r="L112" s="278">
        <f>+ROUND(+SUM(L110:L111),0)</f>
        <v>0</v>
      </c>
      <c r="M112" s="277">
        <f>+ROUND(+SUM(M110:M111),0)</f>
        <v>0</v>
      </c>
      <c r="N112" s="243"/>
      <c r="O112" s="398">
        <f>+ROUND(+SUM(O110:O111),0)</f>
        <v>0</v>
      </c>
      <c r="P112" s="399">
        <f>+ROUND(+SUM(P110:P111),0)</f>
        <v>0</v>
      </c>
      <c r="Q112" s="31"/>
      <c r="R112" s="591" t="s">
        <v>222</v>
      </c>
      <c r="S112" s="592"/>
      <c r="T112" s="593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04"/>
      <c r="B113" s="212" t="s">
        <v>91</v>
      </c>
      <c r="C113" s="137"/>
      <c r="D113" s="141"/>
      <c r="E113" s="15"/>
      <c r="F113" s="253"/>
      <c r="G113" s="242"/>
      <c r="H113" s="15"/>
      <c r="I113" s="253"/>
      <c r="J113" s="242"/>
      <c r="K113" s="243"/>
      <c r="L113" s="253"/>
      <c r="M113" s="242"/>
      <c r="N113" s="243"/>
      <c r="O113" s="381"/>
      <c r="P113" s="374"/>
      <c r="Q113" s="31"/>
      <c r="R113" s="358" t="s">
        <v>91</v>
      </c>
      <c r="S113" s="313"/>
      <c r="T113" s="359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04"/>
      <c r="B114" s="213" t="s">
        <v>104</v>
      </c>
      <c r="C114" s="172"/>
      <c r="D114" s="173"/>
      <c r="E114" s="15"/>
      <c r="F114" s="246"/>
      <c r="G114" s="245"/>
      <c r="H114" s="15"/>
      <c r="I114" s="246"/>
      <c r="J114" s="245"/>
      <c r="K114" s="243"/>
      <c r="L114" s="246"/>
      <c r="M114" s="245"/>
      <c r="N114" s="243"/>
      <c r="O114" s="382">
        <f>+ROUND(+F114+I114+L114,0)</f>
        <v>0</v>
      </c>
      <c r="P114" s="395">
        <f>+ROUND(+G114+J114+M114,0)</f>
        <v>0</v>
      </c>
      <c r="Q114" s="31"/>
      <c r="R114" s="597" t="s">
        <v>223</v>
      </c>
      <c r="S114" s="598"/>
      <c r="T114" s="599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04"/>
      <c r="B115" s="209" t="s">
        <v>105</v>
      </c>
      <c r="C115" s="170"/>
      <c r="D115" s="171"/>
      <c r="E115" s="15"/>
      <c r="F115" s="250"/>
      <c r="G115" s="249"/>
      <c r="H115" s="15"/>
      <c r="I115" s="250"/>
      <c r="J115" s="249"/>
      <c r="K115" s="243"/>
      <c r="L115" s="250"/>
      <c r="M115" s="249"/>
      <c r="N115" s="243"/>
      <c r="O115" s="378">
        <f>+ROUND(+F115+I115+L115,0)</f>
        <v>0</v>
      </c>
      <c r="P115" s="401">
        <f>+ROUND(+G115+J115+M115,0)</f>
        <v>0</v>
      </c>
      <c r="Q115" s="31"/>
      <c r="R115" s="583" t="s">
        <v>224</v>
      </c>
      <c r="S115" s="584"/>
      <c r="T115" s="585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04"/>
      <c r="B116" s="163" t="s">
        <v>146</v>
      </c>
      <c r="C116" s="164"/>
      <c r="D116" s="165"/>
      <c r="E116" s="15"/>
      <c r="F116" s="278">
        <f>+ROUND(+SUM(F114:F115),0)</f>
        <v>0</v>
      </c>
      <c r="G116" s="277">
        <f>+ROUND(+SUM(G114:G115),0)</f>
        <v>0</v>
      </c>
      <c r="H116" s="15"/>
      <c r="I116" s="278">
        <f>+ROUND(+SUM(I114:I115),0)</f>
        <v>0</v>
      </c>
      <c r="J116" s="277">
        <f>+ROUND(+SUM(J114:J115),0)</f>
        <v>0</v>
      </c>
      <c r="K116" s="243"/>
      <c r="L116" s="278">
        <f>+ROUND(+SUM(L114:L115),0)</f>
        <v>0</v>
      </c>
      <c r="M116" s="277">
        <f>+ROUND(+SUM(M114:M115),0)</f>
        <v>0</v>
      </c>
      <c r="N116" s="243"/>
      <c r="O116" s="398">
        <f>+ROUND(+SUM(O114:O115),0)</f>
        <v>0</v>
      </c>
      <c r="P116" s="399">
        <f>+ROUND(+SUM(P114:P115),0)</f>
        <v>0</v>
      </c>
      <c r="Q116" s="31"/>
      <c r="R116" s="591" t="s">
        <v>225</v>
      </c>
      <c r="S116" s="592"/>
      <c r="T116" s="593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04"/>
      <c r="B117" s="212" t="s">
        <v>95</v>
      </c>
      <c r="C117" s="137"/>
      <c r="D117" s="141"/>
      <c r="E117" s="15"/>
      <c r="F117" s="254"/>
      <c r="G117" s="244"/>
      <c r="H117" s="15"/>
      <c r="I117" s="254"/>
      <c r="J117" s="244"/>
      <c r="K117" s="243"/>
      <c r="L117" s="254"/>
      <c r="M117" s="244"/>
      <c r="N117" s="243"/>
      <c r="O117" s="383"/>
      <c r="P117" s="376"/>
      <c r="Q117" s="31"/>
      <c r="R117" s="358" t="s">
        <v>95</v>
      </c>
      <c r="S117" s="313"/>
      <c r="T117" s="359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04"/>
      <c r="B118" s="213" t="s">
        <v>124</v>
      </c>
      <c r="C118" s="172"/>
      <c r="D118" s="173"/>
      <c r="E118" s="15"/>
      <c r="F118" s="276"/>
      <c r="G118" s="275"/>
      <c r="H118" s="15"/>
      <c r="I118" s="276"/>
      <c r="J118" s="275"/>
      <c r="K118" s="243"/>
      <c r="L118" s="276"/>
      <c r="M118" s="275"/>
      <c r="N118" s="243"/>
      <c r="O118" s="383">
        <f>+ROUND(+F118+I118+L118,0)</f>
        <v>0</v>
      </c>
      <c r="P118" s="376">
        <f>+ROUND(+G118+J118+M118,0)</f>
        <v>0</v>
      </c>
      <c r="Q118" s="31"/>
      <c r="R118" s="597" t="s">
        <v>226</v>
      </c>
      <c r="S118" s="598"/>
      <c r="T118" s="599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04"/>
      <c r="B119" s="209" t="s">
        <v>125</v>
      </c>
      <c r="C119" s="170"/>
      <c r="D119" s="171"/>
      <c r="E119" s="15"/>
      <c r="F119" s="250"/>
      <c r="G119" s="249"/>
      <c r="H119" s="15"/>
      <c r="I119" s="250"/>
      <c r="J119" s="249"/>
      <c r="K119" s="243"/>
      <c r="L119" s="250"/>
      <c r="M119" s="249"/>
      <c r="N119" s="243"/>
      <c r="O119" s="378">
        <f>+ROUND(+F119+I119+L119,0)</f>
        <v>0</v>
      </c>
      <c r="P119" s="401">
        <f>+ROUND(+G119+J119+M119,0)</f>
        <v>0</v>
      </c>
      <c r="Q119" s="31"/>
      <c r="R119" s="583" t="s">
        <v>227</v>
      </c>
      <c r="S119" s="584"/>
      <c r="T119" s="585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04"/>
      <c r="B120" s="163" t="s">
        <v>147</v>
      </c>
      <c r="C120" s="164"/>
      <c r="D120" s="165"/>
      <c r="E120" s="15"/>
      <c r="F120" s="278">
        <f>+ROUND(+SUM(F118:F119),0)</f>
        <v>0</v>
      </c>
      <c r="G120" s="277">
        <f>+ROUND(+SUM(G118:G119),0)</f>
        <v>0</v>
      </c>
      <c r="H120" s="15"/>
      <c r="I120" s="278">
        <f>+ROUND(+SUM(I118:I119),0)</f>
        <v>0</v>
      </c>
      <c r="J120" s="277">
        <f>+ROUND(+SUM(J118:J119),0)</f>
        <v>0</v>
      </c>
      <c r="K120" s="243"/>
      <c r="L120" s="278">
        <f>+ROUND(+SUM(L118:L119),0)</f>
        <v>0</v>
      </c>
      <c r="M120" s="277">
        <f>+ROUND(+SUM(M118:M119),0)</f>
        <v>0</v>
      </c>
      <c r="N120" s="243"/>
      <c r="O120" s="398">
        <f>+ROUND(+SUM(O118:O119),0)</f>
        <v>0</v>
      </c>
      <c r="P120" s="399">
        <f>+ROUND(+SUM(P118:P119),0)</f>
        <v>0</v>
      </c>
      <c r="Q120" s="31"/>
      <c r="R120" s="591" t="s">
        <v>228</v>
      </c>
      <c r="S120" s="592"/>
      <c r="T120" s="593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04"/>
      <c r="B121" s="185"/>
      <c r="C121" s="186"/>
      <c r="D121" s="187"/>
      <c r="E121" s="15"/>
      <c r="F121" s="284"/>
      <c r="G121" s="283"/>
      <c r="H121" s="15"/>
      <c r="I121" s="284"/>
      <c r="J121" s="283"/>
      <c r="K121" s="243"/>
      <c r="L121" s="284"/>
      <c r="M121" s="283"/>
      <c r="N121" s="243"/>
      <c r="O121" s="378"/>
      <c r="P121" s="401"/>
      <c r="Q121" s="31"/>
      <c r="R121" s="341"/>
      <c r="S121" s="342"/>
      <c r="T121" s="343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04"/>
      <c r="B122" s="223" t="s">
        <v>149</v>
      </c>
      <c r="C122" s="199"/>
      <c r="D122" s="200"/>
      <c r="E122" s="15"/>
      <c r="F122" s="285">
        <f>+ROUND(F108+F112+F116+F120,0)</f>
        <v>0</v>
      </c>
      <c r="G122" s="288">
        <f>+ROUND(G108+G112+G116+G120,0)</f>
        <v>0</v>
      </c>
      <c r="H122" s="15"/>
      <c r="I122" s="285">
        <f>+ROUND(I108+I112+I116+I120,0)</f>
        <v>0</v>
      </c>
      <c r="J122" s="288">
        <f>+ROUND(J108+J112+J116+J120,0)</f>
        <v>0</v>
      </c>
      <c r="K122" s="243"/>
      <c r="L122" s="285">
        <f>+ROUND(L108+L112+L116+L120,0)</f>
        <v>0</v>
      </c>
      <c r="M122" s="288">
        <f>+ROUND(M108+M112+M116+M120,0)</f>
        <v>0</v>
      </c>
      <c r="N122" s="243"/>
      <c r="O122" s="402">
        <f>+ROUND(O108+O112+O116+O120,0)</f>
        <v>0</v>
      </c>
      <c r="P122" s="409">
        <f>+ROUND(P108+P112+P116+P120,0)</f>
        <v>0</v>
      </c>
      <c r="Q122" s="31"/>
      <c r="R122" s="594" t="s">
        <v>229</v>
      </c>
      <c r="S122" s="595"/>
      <c r="T122" s="596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04"/>
      <c r="B123" s="210" t="s">
        <v>122</v>
      </c>
      <c r="C123" s="152"/>
      <c r="D123" s="153"/>
      <c r="E123" s="15"/>
      <c r="F123" s="254"/>
      <c r="G123" s="244"/>
      <c r="H123" s="15"/>
      <c r="I123" s="254"/>
      <c r="J123" s="244"/>
      <c r="K123" s="243"/>
      <c r="L123" s="254"/>
      <c r="M123" s="244"/>
      <c r="N123" s="243"/>
      <c r="O123" s="383"/>
      <c r="P123" s="376"/>
      <c r="Q123" s="31"/>
      <c r="R123" s="353" t="s">
        <v>122</v>
      </c>
      <c r="S123" s="312"/>
      <c r="T123" s="354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04"/>
      <c r="B124" s="213" t="s">
        <v>93</v>
      </c>
      <c r="C124" s="172"/>
      <c r="D124" s="173"/>
      <c r="E124" s="15"/>
      <c r="F124" s="246"/>
      <c r="G124" s="245"/>
      <c r="H124" s="15"/>
      <c r="I124" s="246"/>
      <c r="J124" s="245"/>
      <c r="K124" s="243"/>
      <c r="L124" s="246"/>
      <c r="M124" s="245"/>
      <c r="N124" s="243"/>
      <c r="O124" s="382">
        <f aca="true" t="shared" si="7" ref="O124:P128">+ROUND(+F124+I124+L124,0)</f>
        <v>0</v>
      </c>
      <c r="P124" s="395">
        <f t="shared" si="7"/>
        <v>0</v>
      </c>
      <c r="Q124" s="31"/>
      <c r="R124" s="597" t="s">
        <v>230</v>
      </c>
      <c r="S124" s="598"/>
      <c r="T124" s="599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04"/>
      <c r="B125" s="208" t="s">
        <v>123</v>
      </c>
      <c r="C125" s="168"/>
      <c r="D125" s="169"/>
      <c r="E125" s="15"/>
      <c r="F125" s="250"/>
      <c r="G125" s="249"/>
      <c r="H125" s="15"/>
      <c r="I125" s="250"/>
      <c r="J125" s="249"/>
      <c r="K125" s="243"/>
      <c r="L125" s="250"/>
      <c r="M125" s="249"/>
      <c r="N125" s="243"/>
      <c r="O125" s="378">
        <f t="shared" si="7"/>
        <v>0</v>
      </c>
      <c r="P125" s="401">
        <f t="shared" si="7"/>
        <v>0</v>
      </c>
      <c r="Q125" s="31"/>
      <c r="R125" s="583" t="s">
        <v>231</v>
      </c>
      <c r="S125" s="584"/>
      <c r="T125" s="585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04"/>
      <c r="B126" s="208" t="s">
        <v>153</v>
      </c>
      <c r="C126" s="168"/>
      <c r="D126" s="169"/>
      <c r="E126" s="15"/>
      <c r="F126" s="250"/>
      <c r="G126" s="249"/>
      <c r="H126" s="15"/>
      <c r="I126" s="250"/>
      <c r="J126" s="249"/>
      <c r="K126" s="243"/>
      <c r="L126" s="250"/>
      <c r="M126" s="249"/>
      <c r="N126" s="243"/>
      <c r="O126" s="378">
        <f t="shared" si="7"/>
        <v>0</v>
      </c>
      <c r="P126" s="401">
        <f t="shared" si="7"/>
        <v>0</v>
      </c>
      <c r="Q126" s="31"/>
      <c r="R126" s="612" t="s">
        <v>328</v>
      </c>
      <c r="S126" s="613"/>
      <c r="T126" s="614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04"/>
      <c r="B127" s="524" t="s">
        <v>304</v>
      </c>
      <c r="C127" s="522"/>
      <c r="D127" s="523"/>
      <c r="E127" s="15"/>
      <c r="F127" s="533"/>
      <c r="G127" s="534"/>
      <c r="H127" s="15"/>
      <c r="I127" s="531"/>
      <c r="J127" s="532"/>
      <c r="K127" s="243"/>
      <c r="L127" s="531"/>
      <c r="M127" s="532"/>
      <c r="N127" s="243"/>
      <c r="O127" s="529"/>
      <c r="P127" s="530"/>
      <c r="Q127" s="31"/>
      <c r="R127" s="580" t="s">
        <v>305</v>
      </c>
      <c r="S127" s="581"/>
      <c r="T127" s="582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04"/>
      <c r="B128" s="226" t="s">
        <v>126</v>
      </c>
      <c r="C128" s="190"/>
      <c r="D128" s="191"/>
      <c r="E128" s="15"/>
      <c r="F128" s="525"/>
      <c r="G128" s="526"/>
      <c r="H128" s="15"/>
      <c r="I128" s="525"/>
      <c r="J128" s="526"/>
      <c r="K128" s="243"/>
      <c r="L128" s="525"/>
      <c r="M128" s="526"/>
      <c r="N128" s="243"/>
      <c r="O128" s="527">
        <f t="shared" si="7"/>
        <v>0</v>
      </c>
      <c r="P128" s="528">
        <f t="shared" si="7"/>
        <v>0</v>
      </c>
      <c r="Q128" s="31"/>
      <c r="R128" s="615" t="s">
        <v>232</v>
      </c>
      <c r="S128" s="616"/>
      <c r="T128" s="617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04"/>
      <c r="B129" s="224" t="s">
        <v>239</v>
      </c>
      <c r="C129" s="158"/>
      <c r="D129" s="159"/>
      <c r="E129" s="15"/>
      <c r="F129" s="287">
        <f>+ROUND(+SUM(F124,F125,F126,F128),0)</f>
        <v>0</v>
      </c>
      <c r="G129" s="286">
        <f>+ROUND(+SUM(G124,G125,G126,G128),0)</f>
        <v>0</v>
      </c>
      <c r="H129" s="15"/>
      <c r="I129" s="287">
        <f>+ROUND(+SUM(I124,I125,I126,I128),0)</f>
        <v>0</v>
      </c>
      <c r="J129" s="286">
        <f>+ROUND(+SUM(J124,J125,J126,J128),0)</f>
        <v>0</v>
      </c>
      <c r="K129" s="243"/>
      <c r="L129" s="287">
        <f>+ROUND(+SUM(L124,L125,L126,L128),0)</f>
        <v>0</v>
      </c>
      <c r="M129" s="286">
        <f>+ROUND(+SUM(M124,M125,M126,M128),0)</f>
        <v>0</v>
      </c>
      <c r="N129" s="243"/>
      <c r="O129" s="403">
        <f>+ROUND(+SUM(O124,O125,O126,O128),0)</f>
        <v>0</v>
      </c>
      <c r="P129" s="404">
        <f>+ROUND(+SUM(P124,P125,P126,P128),0)</f>
        <v>0</v>
      </c>
      <c r="Q129" s="31"/>
      <c r="R129" s="609" t="s">
        <v>233</v>
      </c>
      <c r="S129" s="610"/>
      <c r="T129" s="611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04"/>
      <c r="B130" s="210" t="s">
        <v>108</v>
      </c>
      <c r="C130" s="152"/>
      <c r="D130" s="153"/>
      <c r="E130" s="15"/>
      <c r="F130" s="254"/>
      <c r="G130" s="244"/>
      <c r="H130" s="15"/>
      <c r="I130" s="254"/>
      <c r="J130" s="244"/>
      <c r="K130" s="243"/>
      <c r="L130" s="254"/>
      <c r="M130" s="244"/>
      <c r="N130" s="243"/>
      <c r="O130" s="383"/>
      <c r="P130" s="376"/>
      <c r="Q130" s="31"/>
      <c r="R130" s="353" t="s">
        <v>108</v>
      </c>
      <c r="S130" s="312"/>
      <c r="T130" s="354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04"/>
      <c r="B131" s="213" t="s">
        <v>111</v>
      </c>
      <c r="C131" s="172"/>
      <c r="D131" s="173"/>
      <c r="E131" s="15"/>
      <c r="F131" s="246"/>
      <c r="G131" s="245"/>
      <c r="H131" s="15"/>
      <c r="I131" s="246"/>
      <c r="J131" s="245"/>
      <c r="K131" s="243"/>
      <c r="L131" s="246"/>
      <c r="M131" s="245"/>
      <c r="N131" s="243"/>
      <c r="O131" s="382">
        <f aca="true" t="shared" si="8" ref="O131:P133">+ROUND(+F131+I131+L131,0)</f>
        <v>0</v>
      </c>
      <c r="P131" s="395">
        <f t="shared" si="8"/>
        <v>0</v>
      </c>
      <c r="Q131" s="31"/>
      <c r="R131" s="597" t="s">
        <v>234</v>
      </c>
      <c r="S131" s="598"/>
      <c r="T131" s="599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04"/>
      <c r="B132" s="473" t="s">
        <v>119</v>
      </c>
      <c r="C132" s="168"/>
      <c r="D132" s="169"/>
      <c r="E132" s="15"/>
      <c r="F132" s="250"/>
      <c r="G132" s="249"/>
      <c r="H132" s="15"/>
      <c r="I132" s="250"/>
      <c r="J132" s="249"/>
      <c r="K132" s="243"/>
      <c r="L132" s="250"/>
      <c r="M132" s="249"/>
      <c r="N132" s="243"/>
      <c r="O132" s="378">
        <f t="shared" si="8"/>
        <v>0</v>
      </c>
      <c r="P132" s="401">
        <f t="shared" si="8"/>
        <v>0</v>
      </c>
      <c r="Q132" s="31"/>
      <c r="R132" s="583" t="s">
        <v>235</v>
      </c>
      <c r="S132" s="584"/>
      <c r="T132" s="585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04"/>
      <c r="B133" s="227" t="s">
        <v>118</v>
      </c>
      <c r="C133" s="192"/>
      <c r="D133" s="193"/>
      <c r="E133" s="15"/>
      <c r="F133" s="250"/>
      <c r="G133" s="249"/>
      <c r="H133" s="15"/>
      <c r="I133" s="250"/>
      <c r="J133" s="249"/>
      <c r="K133" s="243"/>
      <c r="L133" s="250"/>
      <c r="M133" s="249"/>
      <c r="N133" s="243"/>
      <c r="O133" s="378">
        <f t="shared" si="8"/>
        <v>0</v>
      </c>
      <c r="P133" s="401">
        <f t="shared" si="8"/>
        <v>0</v>
      </c>
      <c r="Q133" s="31"/>
      <c r="R133" s="600" t="s">
        <v>236</v>
      </c>
      <c r="S133" s="601"/>
      <c r="T133" s="602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04"/>
      <c r="B134" s="228" t="s">
        <v>120</v>
      </c>
      <c r="C134" s="194"/>
      <c r="D134" s="195"/>
      <c r="E134" s="15"/>
      <c r="F134" s="292">
        <f>+ROUND(+F133-F131-F132,0)</f>
        <v>0</v>
      </c>
      <c r="G134" s="291">
        <f>+ROUND(+G133-G131-G132,0)</f>
        <v>0</v>
      </c>
      <c r="H134" s="15"/>
      <c r="I134" s="292">
        <f>+ROUND(+I133-I131-I132,0)</f>
        <v>0</v>
      </c>
      <c r="J134" s="291">
        <f>+ROUND(+J133-J131-J132,0)</f>
        <v>0</v>
      </c>
      <c r="K134" s="243"/>
      <c r="L134" s="292">
        <f>+ROUND(+L133-L131-L132,0)</f>
        <v>0</v>
      </c>
      <c r="M134" s="291">
        <f>+ROUND(+M133-M131-M132,0)</f>
        <v>0</v>
      </c>
      <c r="N134" s="243"/>
      <c r="O134" s="411">
        <f>+ROUND(+O133-O131-O132,0)</f>
        <v>0</v>
      </c>
      <c r="P134" s="412">
        <f>+ROUND(+P133-P131-P132,0)</f>
        <v>0</v>
      </c>
      <c r="Q134" s="31"/>
      <c r="R134" s="588" t="s">
        <v>237</v>
      </c>
      <c r="S134" s="589"/>
      <c r="T134" s="590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3"/>
      <c r="B135" s="675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75"/>
      <c r="D135" s="675"/>
      <c r="E135" s="15"/>
      <c r="F135" s="492">
        <f>+ROUND(F85,0)+ROUND(F86,0)</f>
        <v>0</v>
      </c>
      <c r="G135" s="495">
        <f>+ROUND(G85,0)+ROUND(G86,0)</f>
        <v>0</v>
      </c>
      <c r="H135" s="145"/>
      <c r="I135" s="492">
        <f>+ROUND(I85,0)+ROUND(I86,0)</f>
        <v>0</v>
      </c>
      <c r="J135" s="495">
        <f>+ROUND(J85,0)+ROUND(J86,0)</f>
        <v>0</v>
      </c>
      <c r="K135" s="493"/>
      <c r="L135" s="492">
        <f>+ROUND(L85,0)+ROUND(L86,0)</f>
        <v>0</v>
      </c>
      <c r="M135" s="495">
        <f>+ROUND(M85,0)+ROUND(M86,0)</f>
        <v>0</v>
      </c>
      <c r="N135" s="493"/>
      <c r="O135" s="494">
        <f>+ROUND(O85,0)+ROUND(O86,0)</f>
        <v>0</v>
      </c>
      <c r="P135" s="495">
        <f>+ROUND(P85,0)+ROUND(P86,0)</f>
        <v>0</v>
      </c>
      <c r="Q135" s="33"/>
      <c r="R135" s="237"/>
      <c r="S135" s="237"/>
      <c r="T135" s="237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37"/>
      <c r="C136" s="437"/>
      <c r="D136" s="437"/>
      <c r="E136" s="437"/>
      <c r="F136" s="438"/>
      <c r="G136" s="438"/>
      <c r="H136" s="15"/>
      <c r="I136" s="438"/>
      <c r="J136" s="438"/>
      <c r="K136" s="16"/>
      <c r="L136" s="438"/>
      <c r="M136" s="438"/>
      <c r="N136" s="16"/>
      <c r="O136" s="438"/>
      <c r="P136" s="438"/>
      <c r="Q136" s="33"/>
      <c r="R136" s="238"/>
      <c r="S136" s="238"/>
      <c r="T136" s="238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37"/>
      <c r="C137" s="437"/>
      <c r="D137" s="437"/>
      <c r="E137" s="437"/>
      <c r="F137" s="535">
        <f>+IF(F138&lt;&gt;0,"ГРЕШКА - ред 127",0)</f>
        <v>0</v>
      </c>
      <c r="G137" s="535">
        <f>+IF(G138&lt;&gt;0,"ГРЕШКА - ред 127",0)</f>
        <v>0</v>
      </c>
      <c r="H137" s="15"/>
      <c r="I137" s="438"/>
      <c r="J137" s="438"/>
      <c r="K137" s="16"/>
      <c r="L137" s="438"/>
      <c r="M137" s="438"/>
      <c r="N137" s="16"/>
      <c r="O137" s="438"/>
      <c r="P137" s="438"/>
      <c r="Q137" s="33"/>
      <c r="R137" s="238"/>
      <c r="S137" s="238"/>
      <c r="T137" s="238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37"/>
      <c r="C138" s="437"/>
      <c r="D138" s="437"/>
      <c r="E138" s="437"/>
      <c r="F138" s="535">
        <f>+IF(AND($M$1&lt;&gt;9900,F127&lt;&gt;0),F127,0)</f>
        <v>0</v>
      </c>
      <c r="G138" s="535">
        <f>+IF(AND($M$1&lt;&gt;9900,G127&lt;&gt;0),G127,0)</f>
        <v>0</v>
      </c>
      <c r="H138" s="15"/>
      <c r="I138" s="438"/>
      <c r="J138" s="438"/>
      <c r="K138" s="16"/>
      <c r="L138" s="438"/>
      <c r="M138" s="438"/>
      <c r="N138" s="16"/>
      <c r="O138" s="438"/>
      <c r="P138" s="438"/>
      <c r="Q138" s="33"/>
      <c r="R138" s="238"/>
      <c r="S138" s="238"/>
      <c r="T138" s="238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37"/>
      <c r="C139" s="437"/>
      <c r="D139" s="437"/>
      <c r="E139" s="437"/>
      <c r="F139" s="438"/>
      <c r="G139" s="438"/>
      <c r="H139" s="15"/>
      <c r="I139" s="438"/>
      <c r="J139" s="438"/>
      <c r="K139" s="16"/>
      <c r="L139" s="438"/>
      <c r="M139" s="438"/>
      <c r="N139" s="16"/>
      <c r="O139" s="438"/>
      <c r="P139" s="438"/>
      <c r="Q139" s="33"/>
      <c r="R139" s="238"/>
      <c r="S139" s="238"/>
      <c r="T139" s="238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437"/>
      <c r="C140" s="437"/>
      <c r="D140" s="437"/>
      <c r="E140" s="437"/>
      <c r="F140" s="438"/>
      <c r="G140" s="438"/>
      <c r="H140" s="15"/>
      <c r="I140" s="438"/>
      <c r="J140" s="438"/>
      <c r="K140" s="16"/>
      <c r="L140" s="438"/>
      <c r="M140" s="438"/>
      <c r="N140" s="16"/>
      <c r="O140" s="438"/>
      <c r="P140" s="438"/>
      <c r="Q140" s="33"/>
      <c r="R140" s="238"/>
      <c r="S140" s="238"/>
      <c r="T140" s="238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9.5" customHeight="1">
      <c r="A141" s="13"/>
      <c r="B141" s="437"/>
      <c r="C141" s="437"/>
      <c r="D141" s="437"/>
      <c r="E141" s="437"/>
      <c r="F141" s="438"/>
      <c r="G141" s="438"/>
      <c r="H141" s="15"/>
      <c r="I141" s="438"/>
      <c r="J141" s="438"/>
      <c r="K141" s="16"/>
      <c r="L141" s="438"/>
      <c r="M141" s="438"/>
      <c r="N141" s="16"/>
      <c r="O141" s="438"/>
      <c r="P141" s="438"/>
      <c r="Q141" s="33"/>
      <c r="R141" s="238"/>
      <c r="S141" s="238"/>
      <c r="T141" s="238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30" s="3" customFormat="1" ht="19.5" customHeight="1">
      <c r="A142" s="13"/>
      <c r="B142" s="29" t="s">
        <v>7</v>
      </c>
      <c r="C142" s="205"/>
      <c r="D142" s="31" t="s">
        <v>6</v>
      </c>
      <c r="E142" s="15"/>
      <c r="F142" s="439"/>
      <c r="G142" s="439"/>
      <c r="H142" s="15"/>
      <c r="I142" s="123"/>
      <c r="J142" s="123" t="s">
        <v>127</v>
      </c>
      <c r="K142" s="16"/>
      <c r="L142" s="438"/>
      <c r="M142" s="365"/>
      <c r="N142" s="365"/>
      <c r="O142" s="365"/>
      <c r="P142" s="364"/>
      <c r="Q142" s="33"/>
      <c r="R142" s="238"/>
      <c r="S142" s="238"/>
      <c r="T142" s="238"/>
      <c r="U142" s="10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3.5" customHeight="1">
      <c r="A143" s="13"/>
      <c r="B143" s="29"/>
      <c r="C143" s="31"/>
      <c r="D143" s="362" t="s">
        <v>241</v>
      </c>
      <c r="E143" s="15"/>
      <c r="F143" s="665"/>
      <c r="G143" s="666"/>
      <c r="H143" s="666"/>
      <c r="I143" s="667"/>
      <c r="J143" s="362"/>
      <c r="K143" s="16"/>
      <c r="L143" s="362" t="s">
        <v>241</v>
      </c>
      <c r="M143" s="665"/>
      <c r="N143" s="666"/>
      <c r="O143" s="666"/>
      <c r="P143" s="667"/>
      <c r="Q143" s="33"/>
      <c r="R143" s="238"/>
      <c r="S143" s="238"/>
      <c r="T143" s="238"/>
      <c r="U143" s="10"/>
      <c r="V143" s="8"/>
      <c r="W143" s="8"/>
      <c r="X143" s="8"/>
      <c r="Y143" s="8"/>
      <c r="Z143" s="8"/>
      <c r="AA143" s="8"/>
      <c r="AB143" s="9"/>
      <c r="AC143" s="8"/>
      <c r="AD143" s="8"/>
    </row>
    <row r="144" spans="1:28" s="3" customFormat="1" ht="23.25" customHeight="1" thickBot="1">
      <c r="A144" s="10"/>
      <c r="B144" s="10"/>
      <c r="C144" s="10"/>
      <c r="D144" s="10"/>
      <c r="F144" s="11"/>
      <c r="G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8"/>
      <c r="S144" s="238"/>
      <c r="T144" s="238"/>
      <c r="U144" s="10"/>
      <c r="AB144" s="4"/>
    </row>
    <row r="145" spans="1:28" s="3" customFormat="1" ht="15.75" customHeight="1">
      <c r="A145" s="10"/>
      <c r="B145" s="499" t="s">
        <v>283</v>
      </c>
      <c r="C145" s="500"/>
      <c r="D145" s="501"/>
      <c r="F145" s="510" t="str">
        <f>+IF(+ROUND(F148,0)=0,"O K","НЕРАВНЕНИЕ!")</f>
        <v>O K</v>
      </c>
      <c r="G145" s="511" t="str">
        <f>+IF(+ROUND(G148,0)=0,"O K","НЕРАВНЕНИЕ!")</f>
        <v>O K</v>
      </c>
      <c r="I145" s="506" t="str">
        <f>+IF(+ROUND(I148,0)=0,"O K","НЕРАВНЕНИЕ!")</f>
        <v>O K</v>
      </c>
      <c r="J145" s="507" t="str">
        <f>+IF(+ROUND(J148,0)=0,"O K","НЕРАВНЕНИЕ!")</f>
        <v>O K</v>
      </c>
      <c r="K145" s="114"/>
      <c r="L145" s="502" t="str">
        <f>+IF(+ROUND(L148,0)=0,"O K","НЕРАВНЕНИЕ!")</f>
        <v>O K</v>
      </c>
      <c r="M145" s="503" t="str">
        <f>+IF(+ROUND(M148,0)=0,"O K","НЕРАВНЕНИЕ!")</f>
        <v>O K</v>
      </c>
      <c r="N145" s="115"/>
      <c r="O145" s="417" t="str">
        <f>+IF(+ROUND(O148,0)=0,"O K","НЕРАВНЕНИЕ!")</f>
        <v>O K</v>
      </c>
      <c r="P145" s="421" t="str">
        <f>+IF(+ROUND(P148,0)=0,"O K","НЕРАВНЕНИЕ!")</f>
        <v>O K</v>
      </c>
      <c r="Q145" s="10"/>
      <c r="R145" s="239"/>
      <c r="S145" s="239"/>
      <c r="T145" s="239"/>
      <c r="U145" s="10"/>
      <c r="AB145" s="4"/>
    </row>
    <row r="146" spans="1:28" s="3" customFormat="1" ht="15.75" customHeight="1" thickBot="1">
      <c r="A146" s="10"/>
      <c r="B146" s="499" t="s">
        <v>284</v>
      </c>
      <c r="C146" s="500"/>
      <c r="D146" s="501"/>
      <c r="F146" s="510" t="str">
        <f>+IF(+ROUND(F149,0)=0,"O K","НЕРАВНЕНИЕ!")</f>
        <v>O K</v>
      </c>
      <c r="G146" s="511" t="str">
        <f>+IF(+ROUND(G149,0)=0,"O K","НЕРАВНЕНИЕ!")</f>
        <v>O K</v>
      </c>
      <c r="I146" s="506" t="str">
        <f>+IF(+ROUND(I149,0)=0,"O K","НЕРАВНЕНИЕ!")</f>
        <v>O K</v>
      </c>
      <c r="J146" s="507" t="str">
        <f>+IF(+ROUND(J149,0)=0,"O K","НЕРАВНЕНИЕ!")</f>
        <v>O K</v>
      </c>
      <c r="K146" s="114"/>
      <c r="L146" s="502" t="str">
        <f>+IF(+ROUND(L149,0)=0,"O K","НЕРАВНЕНИЕ!")</f>
        <v>O K</v>
      </c>
      <c r="M146" s="503" t="str">
        <f>+IF(+ROUND(M149,0)=0,"O K","НЕРАВНЕНИЕ!")</f>
        <v>O K</v>
      </c>
      <c r="N146" s="115"/>
      <c r="O146" s="418" t="str">
        <f>+IF(+ROUND(O149,0)=0,"O K","НЕРАВНЕНИЕ!")</f>
        <v>O K</v>
      </c>
      <c r="P146" s="422" t="str">
        <f>+IF(+ROUND(P149,0)=0,"O K","НЕРАВНЕНИЕ!")</f>
        <v>O K</v>
      </c>
      <c r="Q146" s="10"/>
      <c r="R146" s="239"/>
      <c r="S146" s="239"/>
      <c r="T146" s="239"/>
      <c r="U146" s="10"/>
      <c r="AB146" s="4"/>
    </row>
    <row r="147" spans="1:28" s="3" customFormat="1" ht="13.5" thickBot="1">
      <c r="A147" s="10"/>
      <c r="B147" s="10"/>
      <c r="C147" s="10"/>
      <c r="D147" s="10"/>
      <c r="F147" s="115"/>
      <c r="G147" s="115"/>
      <c r="I147" s="115"/>
      <c r="J147" s="119"/>
      <c r="K147" s="115"/>
      <c r="L147" s="119"/>
      <c r="M147" s="119"/>
      <c r="N147" s="115"/>
      <c r="O147" s="115"/>
      <c r="P147" s="119"/>
      <c r="Q147" s="10"/>
      <c r="R147" s="238"/>
      <c r="S147" s="238"/>
      <c r="T147" s="238"/>
      <c r="U147" s="10"/>
      <c r="AB147" s="4"/>
    </row>
    <row r="148" spans="1:28" s="3" customFormat="1" ht="15.75">
      <c r="A148" s="10"/>
      <c r="B148" s="499" t="s">
        <v>285</v>
      </c>
      <c r="C148" s="500"/>
      <c r="D148" s="501"/>
      <c r="F148" s="512">
        <f>+ROUND(F85,0)+ROUND(F86,0)</f>
        <v>0</v>
      </c>
      <c r="G148" s="513">
        <f>+ROUND(G85,0)+ROUND(G86,0)</f>
        <v>0</v>
      </c>
      <c r="I148" s="508">
        <f>+ROUND(I85,0)+ROUND(I86,0)</f>
        <v>0</v>
      </c>
      <c r="J148" s="509">
        <f>+ROUND(J85,0)+ROUND(J86,0)</f>
        <v>0</v>
      </c>
      <c r="K148" s="114"/>
      <c r="L148" s="504">
        <f>+ROUND(L85,0)+ROUND(L86,0)</f>
        <v>0</v>
      </c>
      <c r="M148" s="505">
        <f>+ROUND(M85,0)+ROUND(M86,0)</f>
        <v>0</v>
      </c>
      <c r="N148" s="115"/>
      <c r="O148" s="419">
        <f>+ROUND(O85,0)+ROUND(O86,0)</f>
        <v>0</v>
      </c>
      <c r="P148" s="421">
        <f>+ROUND(P85,0)+ROUND(P86,0)</f>
        <v>0</v>
      </c>
      <c r="Q148" s="10"/>
      <c r="R148" s="238"/>
      <c r="S148" s="238"/>
      <c r="T148" s="238"/>
      <c r="U148" s="10"/>
      <c r="AB148" s="4"/>
    </row>
    <row r="149" spans="1:28" s="3" customFormat="1" ht="16.5" thickBot="1">
      <c r="A149" s="10"/>
      <c r="B149" s="499" t="s">
        <v>286</v>
      </c>
      <c r="C149" s="500"/>
      <c r="D149" s="501"/>
      <c r="F149" s="512">
        <f>SUM(+ROUND(F85,0)+ROUND(F103,0)+ROUND(F122,0)+ROUND(F129,0)+ROUND(F131,0)+ROUND(F132,0))-ROUND(F133,0)</f>
        <v>0</v>
      </c>
      <c r="G149" s="513">
        <f>SUM(+ROUND(G85,0)+ROUND(G103,0)+ROUND(G122,0)+ROUND(G129,0)+ROUND(G131,0)+ROUND(G132,0))-ROUND(G133,0)</f>
        <v>0</v>
      </c>
      <c r="I149" s="508">
        <f>SUM(+ROUND(I85,0)+ROUND(I103,0)+ROUND(I122,0)+ROUND(I129,0)+ROUND(I131,0)+ROUND(I132,0))-ROUND(I133,0)</f>
        <v>0</v>
      </c>
      <c r="J149" s="509">
        <f>SUM(+ROUND(J85,0)+ROUND(J103,0)+ROUND(J122,0)+ROUND(J129,0)+ROUND(J131,0)+ROUND(J132,0))-ROUND(J133,0)</f>
        <v>0</v>
      </c>
      <c r="K149" s="114"/>
      <c r="L149" s="504">
        <f>SUM(+ROUND(L85,0)+ROUND(L103,0)+ROUND(L122,0)+ROUND(L129,0)+ROUND(L131,0)+ROUND(L132,0))-ROUND(L133,0)</f>
        <v>0</v>
      </c>
      <c r="M149" s="505">
        <f>SUM(+ROUND(M85,0)+ROUND(M103,0)+ROUND(M122,0)+ROUND(M129,0)+ROUND(M131,0)+ROUND(M132,0))-ROUND(M133,0)</f>
        <v>0</v>
      </c>
      <c r="N149" s="115"/>
      <c r="O149" s="420">
        <f>SUM(+ROUND(O85,0)+ROUND(O103,0)+ROUND(O122,0)+ROUND(O129,0)+ROUND(O131,0)+ROUND(O132,0))-ROUND(O133,0)</f>
        <v>0</v>
      </c>
      <c r="P149" s="422">
        <f>SUM(+ROUND(P85,0)+ROUND(P103,0)+ROUND(P122,0)+ROUND(P129,0)+ROUND(P131,0)+ROUND(P132,0))-ROUND(P133,0)</f>
        <v>0</v>
      </c>
      <c r="Q149" s="10"/>
      <c r="R149" s="238"/>
      <c r="S149" s="238"/>
      <c r="T149" s="238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38"/>
      <c r="S150" s="238"/>
      <c r="T150" s="238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38"/>
      <c r="S151" s="238"/>
      <c r="T151" s="238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38"/>
      <c r="S152" s="238"/>
      <c r="T152" s="238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38"/>
      <c r="S153" s="238"/>
      <c r="T153" s="238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8"/>
      <c r="S154" s="238"/>
      <c r="T154" s="238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8"/>
      <c r="S155" s="238"/>
      <c r="T155" s="238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8"/>
      <c r="S156" s="238"/>
      <c r="T156" s="238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8"/>
      <c r="S157" s="238"/>
      <c r="T157" s="238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8"/>
      <c r="S158" s="238"/>
      <c r="T158" s="238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8"/>
      <c r="S159" s="238"/>
      <c r="T159" s="238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8"/>
      <c r="S160" s="238"/>
      <c r="T160" s="238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8"/>
      <c r="S161" s="238"/>
      <c r="T161" s="238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8"/>
      <c r="S162" s="238"/>
      <c r="T162" s="238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8"/>
      <c r="S163" s="238"/>
      <c r="T163" s="238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8"/>
      <c r="S164" s="238"/>
      <c r="T164" s="238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8"/>
      <c r="S165" s="238"/>
      <c r="T165" s="238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8"/>
      <c r="S166" s="238"/>
      <c r="T166" s="238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8"/>
      <c r="S167" s="238"/>
      <c r="T167" s="238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8"/>
      <c r="S168" s="238"/>
      <c r="T168" s="238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8"/>
      <c r="S169" s="238"/>
      <c r="T169" s="238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8"/>
      <c r="S170" s="238"/>
      <c r="T170" s="238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8"/>
      <c r="S171" s="238"/>
      <c r="T171" s="238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8"/>
      <c r="S172" s="238"/>
      <c r="T172" s="238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8"/>
      <c r="S173" s="238"/>
      <c r="T173" s="238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8"/>
      <c r="S174" s="238"/>
      <c r="T174" s="238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8"/>
      <c r="S175" s="238"/>
      <c r="T175" s="238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8"/>
      <c r="S176" s="238"/>
      <c r="T176" s="238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8"/>
      <c r="S177" s="238"/>
      <c r="T177" s="238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8"/>
      <c r="S178" s="238"/>
      <c r="T178" s="238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8"/>
      <c r="S179" s="238"/>
      <c r="T179" s="238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8"/>
      <c r="S180" s="238"/>
      <c r="T180" s="238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8"/>
      <c r="S181" s="238"/>
      <c r="T181" s="238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8"/>
      <c r="S182" s="238"/>
      <c r="T182" s="238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8"/>
      <c r="S183" s="238"/>
      <c r="T183" s="238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8"/>
      <c r="S184" s="238"/>
      <c r="T184" s="238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8"/>
      <c r="S185" s="238"/>
      <c r="T185" s="238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8"/>
      <c r="S186" s="238"/>
      <c r="T186" s="238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8"/>
      <c r="S187" s="238"/>
      <c r="T187" s="238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8"/>
      <c r="S188" s="238"/>
      <c r="T188" s="238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8"/>
      <c r="S189" s="238"/>
      <c r="T189" s="238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8"/>
      <c r="S190" s="238"/>
      <c r="T190" s="238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8"/>
      <c r="S191" s="238"/>
      <c r="T191" s="238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8"/>
      <c r="S192" s="238"/>
      <c r="T192" s="238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8"/>
      <c r="S193" s="238"/>
      <c r="T193" s="238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40"/>
      <c r="S194" s="240"/>
      <c r="T194" s="240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40"/>
      <c r="S195" s="240"/>
      <c r="T195" s="240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40"/>
      <c r="S196" s="240"/>
      <c r="T196" s="240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40"/>
      <c r="S197" s="240"/>
      <c r="T197" s="240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40"/>
      <c r="S198" s="240"/>
      <c r="T198" s="240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40"/>
      <c r="S199" s="240"/>
      <c r="T199" s="240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40"/>
      <c r="S200" s="240"/>
      <c r="T200" s="240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40"/>
      <c r="S201" s="240"/>
      <c r="T201" s="240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40"/>
      <c r="S202" s="240"/>
      <c r="T202" s="240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40"/>
      <c r="S203" s="240"/>
      <c r="T203" s="240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40"/>
      <c r="S204" s="240"/>
      <c r="T204" s="240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40"/>
      <c r="S205" s="240"/>
      <c r="T205" s="240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40"/>
      <c r="S206" s="240"/>
      <c r="T206" s="240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40"/>
      <c r="S207" s="240"/>
      <c r="T207" s="240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40"/>
      <c r="S208" s="240"/>
      <c r="T208" s="240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40"/>
      <c r="S209" s="240"/>
      <c r="T209" s="240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40"/>
      <c r="S210" s="240"/>
      <c r="T210" s="240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40"/>
      <c r="S211" s="240"/>
      <c r="T211" s="240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40"/>
      <c r="S212" s="240"/>
      <c r="T212" s="240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40"/>
      <c r="S213" s="240"/>
      <c r="T213" s="240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40"/>
      <c r="S214" s="240"/>
      <c r="T214" s="240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40"/>
      <c r="S215" s="240"/>
      <c r="T215" s="240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40"/>
      <c r="S216" s="240"/>
      <c r="T216" s="240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40"/>
      <c r="S217" s="240"/>
      <c r="T217" s="240"/>
      <c r="U217" s="10"/>
      <c r="AB217" s="4"/>
    </row>
  </sheetData>
  <sheetProtection password="889B" sheet="1"/>
  <mergeCells count="104">
    <mergeCell ref="I1:J1"/>
    <mergeCell ref="M3:P3"/>
    <mergeCell ref="H3:K3"/>
    <mergeCell ref="B1:F1"/>
    <mergeCell ref="M143:P143"/>
    <mergeCell ref="F143:I143"/>
    <mergeCell ref="D8:L8"/>
    <mergeCell ref="B3:F3"/>
    <mergeCell ref="B84:D84"/>
    <mergeCell ref="B135:D135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</mergeCells>
  <conditionalFormatting sqref="I135:J141 F84:G84 I84:J84 F135:G141">
    <cfRule type="cellIs" priority="168" dxfId="106" operator="notEqual" stopIfTrue="1">
      <formula>0</formula>
    </cfRule>
  </conditionalFormatting>
  <conditionalFormatting sqref="B135:B141 C136:E141">
    <cfRule type="cellIs" priority="153" dxfId="107" operator="notEqual" stopIfTrue="1">
      <formula>0</formula>
    </cfRule>
    <cfRule type="cellIs" priority="69" dxfId="108" operator="equal">
      <formula>0</formula>
    </cfRule>
  </conditionalFormatting>
  <conditionalFormatting sqref="F145:G146">
    <cfRule type="cellIs" priority="81" dxfId="109" operator="equal" stopIfTrue="1">
      <formula>"НЕРАВНЕНИЕ!"</formula>
    </cfRule>
    <cfRule type="cellIs" priority="82" dxfId="8" operator="equal" stopIfTrue="1">
      <formula>"НЕРАВНЕНИЕ!"</formula>
    </cfRule>
  </conditionalFormatting>
  <conditionalFormatting sqref="O145:O146 I145:J146">
    <cfRule type="cellIs" priority="80" dxfId="109" operator="equal" stopIfTrue="1">
      <formula>"НЕРАВНЕНИЕ!"</formula>
    </cfRule>
  </conditionalFormatting>
  <conditionalFormatting sqref="L145:L146 N145:N146">
    <cfRule type="cellIs" priority="79" dxfId="109" operator="equal" stopIfTrue="1">
      <formula>"НЕРАВНЕНИЕ!"</formula>
    </cfRule>
  </conditionalFormatting>
  <conditionalFormatting sqref="F148:G149">
    <cfRule type="cellIs" priority="77" dxfId="109" operator="equal" stopIfTrue="1">
      <formula>"НЕРАВНЕНИЕ !"</formula>
    </cfRule>
    <cfRule type="cellIs" priority="78" dxfId="8" operator="equal" stopIfTrue="1">
      <formula>"НЕРАВНЕНИЕ !"</formula>
    </cfRule>
  </conditionalFormatting>
  <conditionalFormatting sqref="O148:O149 I148:J149">
    <cfRule type="cellIs" priority="76" dxfId="109" operator="equal" stopIfTrue="1">
      <formula>"НЕРАВНЕНИЕ !"</formula>
    </cfRule>
  </conditionalFormatting>
  <conditionalFormatting sqref="L148:L149 N148:N149">
    <cfRule type="cellIs" priority="75" dxfId="109" operator="equal" stopIfTrue="1">
      <formula>"НЕРАВНЕНИЕ !"</formula>
    </cfRule>
  </conditionalFormatting>
  <conditionalFormatting sqref="L148:L149 O148:O149 F148:G149 I148:J149">
    <cfRule type="cellIs" priority="74" dxfId="109" operator="notEqual">
      <formula>0</formula>
    </cfRule>
  </conditionalFormatting>
  <conditionalFormatting sqref="L84">
    <cfRule type="cellIs" priority="55" dxfId="106" operator="notEqual" stopIfTrue="1">
      <formula>0</formula>
    </cfRule>
  </conditionalFormatting>
  <conditionalFormatting sqref="O84">
    <cfRule type="cellIs" priority="54" dxfId="106" operator="notEqual" stopIfTrue="1">
      <formula>0</formula>
    </cfRule>
  </conditionalFormatting>
  <conditionalFormatting sqref="L135:L142">
    <cfRule type="cellIs" priority="64" dxfId="106" operator="notEqual" stopIfTrue="1">
      <formula>0</formula>
    </cfRule>
  </conditionalFormatting>
  <conditionalFormatting sqref="O135:O141">
    <cfRule type="cellIs" priority="62" dxfId="106" operator="notEqual" stopIfTrue="1">
      <formula>0</formula>
    </cfRule>
  </conditionalFormatting>
  <conditionalFormatting sqref="M135:M141 M84">
    <cfRule type="cellIs" priority="45" dxfId="106" operator="notEqual" stopIfTrue="1">
      <formula>0</formula>
    </cfRule>
  </conditionalFormatting>
  <conditionalFormatting sqref="M145:M146">
    <cfRule type="cellIs" priority="44" dxfId="109" operator="equal" stopIfTrue="1">
      <formula>"НЕРАВНЕНИЕ!"</formula>
    </cfRule>
  </conditionalFormatting>
  <conditionalFormatting sqref="M148:M149">
    <cfRule type="cellIs" priority="43" dxfId="109" operator="equal" stopIfTrue="1">
      <formula>"НЕРАВНЕНИЕ !"</formula>
    </cfRule>
  </conditionalFormatting>
  <conditionalFormatting sqref="M148:M149">
    <cfRule type="cellIs" priority="42" dxfId="109" operator="notEqual">
      <formula>0</formula>
    </cfRule>
  </conditionalFormatting>
  <conditionalFormatting sqref="P135:P141 P84">
    <cfRule type="cellIs" priority="41" dxfId="106" operator="notEqual" stopIfTrue="1">
      <formula>0</formula>
    </cfRule>
  </conditionalFormatting>
  <conditionalFormatting sqref="P145:P146">
    <cfRule type="cellIs" priority="40" dxfId="109" operator="equal" stopIfTrue="1">
      <formula>"НЕРАВНЕНИЕ!"</formula>
    </cfRule>
  </conditionalFormatting>
  <conditionalFormatting sqref="P148:P149">
    <cfRule type="cellIs" priority="39" dxfId="109" operator="equal" stopIfTrue="1">
      <formula>"НЕРАВНЕНИЕ !"</formula>
    </cfRule>
  </conditionalFormatting>
  <conditionalFormatting sqref="P148:P149">
    <cfRule type="cellIs" priority="38" dxfId="109" operator="notEqual">
      <formula>0</formula>
    </cfRule>
  </conditionalFormatting>
  <conditionalFormatting sqref="B1">
    <cfRule type="cellIs" priority="37" dxfId="110" operator="equal" stopIfTrue="1">
      <formula>0</formula>
    </cfRule>
  </conditionalFormatting>
  <conditionalFormatting sqref="B3">
    <cfRule type="cellIs" priority="34" dxfId="110" operator="equal" stopIfTrue="1">
      <formula>0</formula>
    </cfRule>
  </conditionalFormatting>
  <conditionalFormatting sqref="G2:H2">
    <cfRule type="cellIs" priority="32" dxfId="109" operator="equal">
      <formula>"отчетено НЕРАВНЕНИЕ в таблица 'Status'!"</formula>
    </cfRule>
    <cfRule type="cellIs" priority="33" dxfId="111" operator="equal">
      <formula>0</formula>
    </cfRule>
  </conditionalFormatting>
  <conditionalFormatting sqref="J2">
    <cfRule type="cellIs" priority="31" dxfId="109" operator="notEqual">
      <formula>0</formula>
    </cfRule>
  </conditionalFormatting>
  <conditionalFormatting sqref="M2:N2">
    <cfRule type="cellIs" priority="30" dxfId="109" operator="notEqual">
      <formula>0</formula>
    </cfRule>
  </conditionalFormatting>
  <conditionalFormatting sqref="H1">
    <cfRule type="cellIs" priority="28" dxfId="109" operator="equal">
      <formula>"отчетено НЕРАВНЕНИЕ в таблица 'Status'!"</formula>
    </cfRule>
    <cfRule type="cellIs" priority="29" dxfId="111" operator="equal">
      <formula>0</formula>
    </cfRule>
  </conditionalFormatting>
  <conditionalFormatting sqref="K1">
    <cfRule type="cellIs" priority="27" dxfId="109" operator="notEqual">
      <formula>0</formula>
    </cfRule>
  </conditionalFormatting>
  <conditionalFormatting sqref="M1">
    <cfRule type="cellIs" priority="26" dxfId="110" operator="equal" stopIfTrue="1">
      <formula>0</formula>
    </cfRule>
  </conditionalFormatting>
  <conditionalFormatting sqref="N1">
    <cfRule type="cellIs" priority="25" dxfId="109" operator="notEqual">
      <formula>0</formula>
    </cfRule>
  </conditionalFormatting>
  <conditionalFormatting sqref="P1">
    <cfRule type="cellIs" priority="24" dxfId="110" operator="equal" stopIfTrue="1">
      <formula>0</formula>
    </cfRule>
  </conditionalFormatting>
  <conditionalFormatting sqref="S1:T1">
    <cfRule type="cellIs" priority="8" dxfId="112" operator="between" stopIfTrue="1">
      <formula>1000000000000</formula>
      <formula>9999999999999990</formula>
    </cfRule>
    <cfRule type="cellIs" priority="9" dxfId="113" operator="between" stopIfTrue="1">
      <formula>10000000000</formula>
      <formula>999999999999</formula>
    </cfRule>
    <cfRule type="cellIs" priority="10" dxfId="114" operator="between" stopIfTrue="1">
      <formula>1000000</formula>
      <formula>99999999</formula>
    </cfRule>
    <cfRule type="cellIs" priority="11" dxfId="115" operator="between" stopIfTrue="1">
      <formula>100</formula>
      <formula>9999</formula>
    </cfRule>
  </conditionalFormatting>
  <conditionalFormatting sqref="B84">
    <cfRule type="cellIs" priority="7" dxfId="107" operator="notEqual" stopIfTrue="1">
      <formula>0</formula>
    </cfRule>
    <cfRule type="cellIs" priority="6" dxfId="116" operator="equal">
      <formula>0</formula>
    </cfRule>
  </conditionalFormatting>
  <conditionalFormatting sqref="B127 R127">
    <cfRule type="expression" priority="5" dxfId="117" stopIfTrue="1">
      <formula>$M$1=9900</formula>
    </cfRule>
  </conditionalFormatting>
  <conditionalFormatting sqref="F138">
    <cfRule type="cellIs" priority="4" dxfId="109" operator="notEqual" stopIfTrue="1">
      <formula>0</formula>
    </cfRule>
  </conditionalFormatting>
  <conditionalFormatting sqref="G138">
    <cfRule type="cellIs" priority="3" dxfId="109" operator="notEqual" stopIfTrue="1">
      <formula>0</formula>
    </cfRule>
  </conditionalFormatting>
  <conditionalFormatting sqref="G138">
    <cfRule type="cellIs" priority="2" dxfId="109" operator="notEqual" stopIfTrue="1">
      <formula>0</formula>
    </cfRule>
  </conditionalFormatting>
  <conditionalFormatting sqref="G138">
    <cfRule type="cellIs" priority="1" dxfId="109" operator="notEqual" stopIfTrue="1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2 L13:M141 I13:J141 O13:P141 F13:G141">
      <formula1>-10000000000000000</formula1>
      <formula2>10000000000000000</formula2>
    </dataValidation>
    <dataValidation type="whole" operator="greaterThan" allowBlank="1" showInputMessage="1" showErrorMessage="1" sqref="C142">
      <formula1>2016</formula1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48:K149 N148:N149 O87:O88 O64 N81:N82 K112 N25 N65:O66 N134:O134 N144:O144 N30:O36 N62:N64 N69:O70 N67:N68 N73:O74 N71:N72 N77:O80 N75:N76 N83:O83 N129:N133 N150:O150 N97:N126 N41:O41 N40 N43:O43 N42 N48:O52 N44:N47 N58:O59 N53:N57 N60 K40:L60 K113:L126 K150:L150 K30:L36 K144:L144 K97:L111 K133:L134 K130:L131 K25 K62:L63 K146:L147 K145 N146:O147 N145 K65:L83 K64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7"/>
  <sheetViews>
    <sheetView showZeros="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41" customWidth="1"/>
    <col min="19" max="20" width="12.7109375" style="241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42" customFormat="1" ht="16.5" customHeight="1">
      <c r="A1" s="6"/>
      <c r="B1" s="685">
        <f>+'Cash-Flow-2018-Leva'!B1:F1</f>
        <v>0</v>
      </c>
      <c r="C1" s="686"/>
      <c r="D1" s="686"/>
      <c r="E1" s="686"/>
      <c r="F1" s="687"/>
      <c r="G1" s="455" t="s">
        <v>253</v>
      </c>
      <c r="H1" s="137"/>
      <c r="I1" s="688">
        <f>+'Cash-Flow-2018-Leva'!I1:J1</f>
        <v>0</v>
      </c>
      <c r="J1" s="689"/>
      <c r="K1" s="456"/>
      <c r="L1" s="457" t="s">
        <v>254</v>
      </c>
      <c r="M1" s="458">
        <f>+'Cash-Flow-2018-Leva'!M1</f>
        <v>0</v>
      </c>
      <c r="N1" s="456"/>
      <c r="O1" s="457" t="s">
        <v>246</v>
      </c>
      <c r="P1" s="470">
        <f>+'Cash-Flow-2018-Leva'!P1</f>
        <v>0</v>
      </c>
      <c r="Q1" s="461"/>
      <c r="R1" s="465" t="s">
        <v>240</v>
      </c>
      <c r="S1" s="690">
        <f>+'Cash-Flow-2018-Leva'!$S$1</f>
        <v>0</v>
      </c>
      <c r="T1" s="691"/>
      <c r="U1" s="461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42" customFormat="1" ht="14.25" customHeight="1">
      <c r="A2" s="6"/>
      <c r="B2" s="692" t="s">
        <v>258</v>
      </c>
      <c r="C2" s="693"/>
      <c r="D2" s="693"/>
      <c r="E2" s="693"/>
      <c r="F2" s="694"/>
      <c r="G2" s="137"/>
      <c r="H2" s="137"/>
      <c r="I2" s="459"/>
      <c r="J2" s="456"/>
      <c r="K2" s="459"/>
      <c r="L2" s="459"/>
      <c r="M2" s="456"/>
      <c r="N2" s="460"/>
      <c r="O2" s="461"/>
      <c r="P2" s="461"/>
      <c r="Q2" s="461"/>
      <c r="R2" s="461"/>
      <c r="S2" s="461"/>
      <c r="T2" s="461"/>
      <c r="U2" s="461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42" customFormat="1" ht="19.5" customHeight="1">
      <c r="A3" s="6"/>
      <c r="B3" s="695" t="str">
        <f>+'Cash-Flow-2018-Leva'!B3:F3</f>
        <v>[Седалище и адрес]</v>
      </c>
      <c r="C3" s="696"/>
      <c r="D3" s="696"/>
      <c r="E3" s="696"/>
      <c r="F3" s="697"/>
      <c r="G3" s="462" t="s">
        <v>245</v>
      </c>
      <c r="H3" s="698">
        <f>+'Cash-Flow-2018-Leva'!H3</f>
        <v>0</v>
      </c>
      <c r="I3" s="699"/>
      <c r="J3" s="699"/>
      <c r="K3" s="700"/>
      <c r="L3" s="51" t="s">
        <v>255</v>
      </c>
      <c r="M3" s="701">
        <f>+'Cash-Flow-2018-Leva'!M3:P3</f>
        <v>0</v>
      </c>
      <c r="N3" s="702"/>
      <c r="O3" s="702"/>
      <c r="P3" s="703"/>
      <c r="Q3" s="461"/>
      <c r="R3" s="461"/>
      <c r="S3" s="461"/>
      <c r="T3" s="461"/>
      <c r="U3" s="461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11"/>
      <c r="S4" s="311"/>
      <c r="T4" s="311"/>
      <c r="U4" s="6"/>
    </row>
    <row r="5" spans="1:21" s="12" customFormat="1" ht="18.75" customHeight="1">
      <c r="A5" s="6"/>
      <c r="B5" s="52" t="s">
        <v>249</v>
      </c>
      <c r="C5" s="52"/>
      <c r="D5" s="677" t="s">
        <v>252</v>
      </c>
      <c r="E5" s="677"/>
      <c r="F5" s="677"/>
      <c r="G5" s="677"/>
      <c r="H5" s="677"/>
      <c r="I5" s="677"/>
      <c r="J5" s="677"/>
      <c r="K5" s="677"/>
      <c r="L5" s="677"/>
      <c r="M5" s="39"/>
      <c r="N5" s="39"/>
      <c r="O5" s="53" t="s">
        <v>18</v>
      </c>
      <c r="P5" s="468">
        <f>+'Cash-Flow-2018-Leva'!P5</f>
        <v>2018</v>
      </c>
      <c r="Q5" s="39"/>
      <c r="R5" s="676" t="s">
        <v>186</v>
      </c>
      <c r="S5" s="676"/>
      <c r="T5" s="676"/>
      <c r="U5" s="6"/>
    </row>
    <row r="6" spans="1:28" s="3" customFormat="1" ht="17.25" customHeight="1">
      <c r="A6" s="6"/>
      <c r="B6" s="52" t="s">
        <v>250</v>
      </c>
      <c r="C6" s="52"/>
      <c r="D6" s="677" t="s">
        <v>251</v>
      </c>
      <c r="E6" s="677"/>
      <c r="F6" s="677"/>
      <c r="G6" s="677"/>
      <c r="H6" s="677"/>
      <c r="I6" s="677"/>
      <c r="J6" s="677"/>
      <c r="K6" s="677"/>
      <c r="L6" s="677"/>
      <c r="M6" s="42"/>
      <c r="N6" s="5"/>
      <c r="O6" s="6"/>
      <c r="P6" s="6"/>
      <c r="Q6" s="1"/>
      <c r="R6" s="678">
        <f>+P4</f>
        <v>0</v>
      </c>
      <c r="S6" s="678"/>
      <c r="T6" s="678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35"/>
      <c r="S7" s="235"/>
      <c r="T7" s="235"/>
      <c r="U7" s="6"/>
    </row>
    <row r="8" spans="1:28" s="3" customFormat="1" ht="17.25" customHeight="1">
      <c r="A8" s="6"/>
      <c r="B8" s="52"/>
      <c r="C8" s="52" t="s">
        <v>248</v>
      </c>
      <c r="D8" s="679">
        <f>+B1</f>
        <v>0</v>
      </c>
      <c r="E8" s="679"/>
      <c r="F8" s="679"/>
      <c r="G8" s="679"/>
      <c r="H8" s="679"/>
      <c r="I8" s="679"/>
      <c r="J8" s="679"/>
      <c r="K8" s="679"/>
      <c r="L8" s="679"/>
      <c r="M8" s="463" t="s">
        <v>256</v>
      </c>
      <c r="N8" s="5"/>
      <c r="O8" s="466" t="str">
        <f>+'Cash-Flow-2018-Leva'!O8</f>
        <v>31.03.2018 г.</v>
      </c>
      <c r="P8" s="464" t="s">
        <v>8</v>
      </c>
      <c r="Q8" s="1"/>
      <c r="R8" s="680">
        <f>+P5</f>
        <v>2018</v>
      </c>
      <c r="S8" s="681"/>
      <c r="T8" s="682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35"/>
      <c r="D9" s="135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61"/>
      <c r="S9" s="361"/>
      <c r="T9" s="361"/>
      <c r="U9" s="361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46"/>
      <c r="C10" s="147"/>
      <c r="D10" s="148"/>
      <c r="E10" s="5"/>
      <c r="F10" s="102" t="str">
        <f>+'Cash-Flow-2018-Leva'!F10</f>
        <v>БЮДЖЕТ -ОТЧЕТ  </v>
      </c>
      <c r="G10" s="112" t="str">
        <f>+'Cash-Flow-2018-Leva'!G10</f>
        <v>БЮДЖЕТ -ОТЧЕТ  </v>
      </c>
      <c r="H10" s="5"/>
      <c r="I10" s="117" t="s">
        <v>45</v>
      </c>
      <c r="J10" s="134" t="str">
        <f>+'Cash-Flow-2018-Leva'!J10</f>
        <v>Сметки за сред-ства от Евро-пейския съюз - ОТЧЕТ</v>
      </c>
      <c r="K10" s="5"/>
      <c r="L10" s="453" t="s">
        <v>46</v>
      </c>
      <c r="M10" s="366" t="str">
        <f>+'Cash-Flow-2018-Leva'!M10</f>
        <v>Сметки за чуж-ди средства - ОТЧЕТ                </v>
      </c>
      <c r="N10" s="482"/>
      <c r="O10" s="485" t="s">
        <v>47</v>
      </c>
      <c r="P10" s="369" t="str">
        <f>+'Cash-Flow-2018-Leva'!P10</f>
        <v>ОБЩО КАСОВ ОТЧЕТ  </v>
      </c>
      <c r="Q10" s="427"/>
      <c r="R10" s="238"/>
      <c r="S10" s="238"/>
      <c r="T10" s="238"/>
      <c r="U10" s="238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51" t="s">
        <v>133</v>
      </c>
      <c r="C11" s="149"/>
      <c r="D11" s="150"/>
      <c r="E11" s="5"/>
      <c r="F11" s="101" t="str">
        <f>+'Cash-Flow-2018-Leva'!F11</f>
        <v>31.03.2018 г.</v>
      </c>
      <c r="G11" s="413">
        <f>+'Cash-Flow-2018-Leva'!G11</f>
        <v>2017</v>
      </c>
      <c r="H11" s="5"/>
      <c r="I11" s="118" t="str">
        <f>+O8</f>
        <v>31.03.2018 г.</v>
      </c>
      <c r="J11" s="414">
        <f>+'Cash-Flow-2018-Leva'!J11</f>
        <v>2017</v>
      </c>
      <c r="K11" s="5"/>
      <c r="L11" s="116" t="str">
        <f>+O8</f>
        <v>31.03.2018 г.</v>
      </c>
      <c r="M11" s="415">
        <f>+'Cash-Flow-2018-Leva'!M11</f>
        <v>2017</v>
      </c>
      <c r="N11" s="482"/>
      <c r="O11" s="370" t="str">
        <f>+O8</f>
        <v>31.03.2018 г.</v>
      </c>
      <c r="P11" s="416">
        <f>+'Cash-Flow-2018-Leva'!P11</f>
        <v>2017</v>
      </c>
      <c r="Q11" s="428"/>
      <c r="R11" s="238"/>
      <c r="S11" s="238"/>
      <c r="T11" s="238"/>
      <c r="U11" s="238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77" t="s">
        <v>134</v>
      </c>
      <c r="C12" s="478"/>
      <c r="D12" s="479"/>
      <c r="E12" s="5"/>
      <c r="F12" s="7" t="s">
        <v>1</v>
      </c>
      <c r="G12" s="111" t="s">
        <v>2</v>
      </c>
      <c r="H12" s="5"/>
      <c r="I12" s="7" t="s">
        <v>3</v>
      </c>
      <c r="J12" s="111" t="s">
        <v>4</v>
      </c>
      <c r="K12" s="5"/>
      <c r="L12" s="7" t="s">
        <v>5</v>
      </c>
      <c r="M12" s="111" t="s">
        <v>242</v>
      </c>
      <c r="N12" s="482"/>
      <c r="O12" s="371" t="str">
        <f>+'Cash-Flow-2018-Leva'!O12</f>
        <v>(7)=(1)+(3)+(5)</v>
      </c>
      <c r="P12" s="372" t="str">
        <f>+'Cash-Flow-2018-Leva'!P12</f>
        <v>(8)=(2)+(4)+(6)</v>
      </c>
      <c r="Q12" s="6"/>
      <c r="R12" s="238"/>
      <c r="S12" s="238"/>
      <c r="T12" s="238"/>
      <c r="U12" s="238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24"/>
      <c r="B13" s="210" t="s">
        <v>53</v>
      </c>
      <c r="C13" s="152"/>
      <c r="D13" s="153"/>
      <c r="E13" s="293"/>
      <c r="F13" s="242"/>
      <c r="G13" s="242"/>
      <c r="H13" s="293"/>
      <c r="I13" s="242"/>
      <c r="J13" s="242"/>
      <c r="K13" s="293"/>
      <c r="L13" s="242"/>
      <c r="M13" s="242"/>
      <c r="N13" s="483"/>
      <c r="O13" s="373"/>
      <c r="P13" s="374"/>
      <c r="Q13" s="50"/>
      <c r="R13" s="238"/>
      <c r="S13" s="238"/>
      <c r="T13" s="238"/>
      <c r="U13" s="238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24"/>
      <c r="B14" s="212" t="s">
        <v>74</v>
      </c>
      <c r="C14" s="137"/>
      <c r="D14" s="141"/>
      <c r="E14" s="293"/>
      <c r="F14" s="244"/>
      <c r="G14" s="244"/>
      <c r="H14" s="293"/>
      <c r="I14" s="244"/>
      <c r="J14" s="244"/>
      <c r="K14" s="293"/>
      <c r="L14" s="244"/>
      <c r="M14" s="244"/>
      <c r="N14" s="483"/>
      <c r="O14" s="375"/>
      <c r="P14" s="376"/>
      <c r="Q14" s="50"/>
      <c r="R14" s="238"/>
      <c r="S14" s="238"/>
      <c r="T14" s="238"/>
      <c r="U14" s="238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24"/>
      <c r="B15" s="213" t="s">
        <v>54</v>
      </c>
      <c r="C15" s="172"/>
      <c r="D15" s="173"/>
      <c r="E15" s="293"/>
      <c r="F15" s="272">
        <f>+'Cash-Flow-2018-Leva'!F15/1000</f>
        <v>0</v>
      </c>
      <c r="G15" s="271">
        <f>+'Cash-Flow-2018-Leva'!G15/1000</f>
        <v>0</v>
      </c>
      <c r="H15" s="293"/>
      <c r="I15" s="272">
        <f>+'Cash-Flow-2018-Leva'!I15/1000</f>
        <v>0</v>
      </c>
      <c r="J15" s="271">
        <f>+'Cash-Flow-2018-Leva'!J15/1000</f>
        <v>0</v>
      </c>
      <c r="K15" s="293"/>
      <c r="L15" s="272">
        <f>+'Cash-Flow-2018-Leva'!L15/1000</f>
        <v>0</v>
      </c>
      <c r="M15" s="271">
        <f>+'Cash-Flow-2018-Leva'!M15/1000</f>
        <v>0</v>
      </c>
      <c r="N15" s="483"/>
      <c r="O15" s="382">
        <f aca="true" t="shared" si="0" ref="O15:O24">+F15+I15+L15</f>
        <v>0</v>
      </c>
      <c r="P15" s="395">
        <f aca="true" t="shared" si="1" ref="P15:P24">+G15+J15+M15</f>
        <v>0</v>
      </c>
      <c r="Q15" s="50"/>
      <c r="R15" s="238"/>
      <c r="S15" s="238"/>
      <c r="T15" s="238"/>
      <c r="U15" s="238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24"/>
      <c r="B16" s="227" t="s">
        <v>306</v>
      </c>
      <c r="C16" s="168"/>
      <c r="D16" s="169"/>
      <c r="E16" s="293"/>
      <c r="F16" s="284">
        <f>+'Cash-Flow-2018-Leva'!F16/1000</f>
        <v>0</v>
      </c>
      <c r="G16" s="283">
        <f>+'Cash-Flow-2018-Leva'!G16/1000</f>
        <v>0</v>
      </c>
      <c r="H16" s="293"/>
      <c r="I16" s="284">
        <f>+'Cash-Flow-2018-Leva'!I16/1000</f>
        <v>0</v>
      </c>
      <c r="J16" s="283">
        <f>+'Cash-Flow-2018-Leva'!J16/1000</f>
        <v>0</v>
      </c>
      <c r="K16" s="293"/>
      <c r="L16" s="284">
        <f>+'Cash-Flow-2018-Leva'!L16/1000</f>
        <v>0</v>
      </c>
      <c r="M16" s="283">
        <f>+'Cash-Flow-2018-Leva'!M16/1000</f>
        <v>0</v>
      </c>
      <c r="N16" s="483"/>
      <c r="O16" s="378">
        <f t="shared" si="0"/>
        <v>0</v>
      </c>
      <c r="P16" s="401">
        <f t="shared" si="1"/>
        <v>0</v>
      </c>
      <c r="Q16" s="50"/>
      <c r="R16" s="238"/>
      <c r="S16" s="238"/>
      <c r="T16" s="238"/>
      <c r="U16" s="238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24"/>
      <c r="B17" s="222" t="s">
        <v>327</v>
      </c>
      <c r="C17" s="522"/>
      <c r="D17" s="523"/>
      <c r="E17" s="293"/>
      <c r="F17" s="531">
        <f>+'Cash-Flow-2018-Leva'!F17/1000</f>
        <v>0</v>
      </c>
      <c r="G17" s="532">
        <f>+'Cash-Flow-2018-Leva'!G17/1000</f>
        <v>0</v>
      </c>
      <c r="H17" s="293"/>
      <c r="I17" s="531">
        <f>+'Cash-Flow-2018-Leva'!I17/1000</f>
        <v>0</v>
      </c>
      <c r="J17" s="532">
        <f>+'Cash-Flow-2018-Leva'!J17/1000</f>
        <v>0</v>
      </c>
      <c r="K17" s="293"/>
      <c r="L17" s="531">
        <f>+'Cash-Flow-2018-Leva'!L17/1000</f>
        <v>0</v>
      </c>
      <c r="M17" s="532">
        <f>+'Cash-Flow-2018-Leva'!M17/1000</f>
        <v>0</v>
      </c>
      <c r="N17" s="483"/>
      <c r="O17" s="529">
        <f>+F17+I17+L17</f>
        <v>0</v>
      </c>
      <c r="P17" s="530">
        <f>+G17+J17+M17</f>
        <v>0</v>
      </c>
      <c r="Q17" s="50"/>
      <c r="R17" s="238"/>
      <c r="S17" s="238"/>
      <c r="T17" s="238"/>
      <c r="U17" s="238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24"/>
      <c r="B18" s="208" t="s">
        <v>88</v>
      </c>
      <c r="C18" s="168"/>
      <c r="D18" s="169"/>
      <c r="E18" s="293"/>
      <c r="F18" s="272">
        <f>+'Cash-Flow-2018-Leva'!F18/1000</f>
        <v>0</v>
      </c>
      <c r="G18" s="271">
        <f>+'Cash-Flow-2018-Leva'!G18/1000</f>
        <v>0</v>
      </c>
      <c r="H18" s="293"/>
      <c r="I18" s="272">
        <f>+'Cash-Flow-2018-Leva'!I18/1000</f>
        <v>0</v>
      </c>
      <c r="J18" s="271">
        <f>+'Cash-Flow-2018-Leva'!J18/1000</f>
        <v>0</v>
      </c>
      <c r="K18" s="293"/>
      <c r="L18" s="272">
        <f>+'Cash-Flow-2018-Leva'!L18/1000</f>
        <v>0</v>
      </c>
      <c r="M18" s="271">
        <f>+'Cash-Flow-2018-Leva'!M18/1000</f>
        <v>0</v>
      </c>
      <c r="N18" s="483"/>
      <c r="O18" s="382">
        <f t="shared" si="0"/>
        <v>0</v>
      </c>
      <c r="P18" s="395">
        <f t="shared" si="1"/>
        <v>0</v>
      </c>
      <c r="Q18" s="50"/>
      <c r="R18" s="238"/>
      <c r="S18" s="238"/>
      <c r="T18" s="238"/>
      <c r="U18" s="238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24"/>
      <c r="B19" s="208" t="s">
        <v>73</v>
      </c>
      <c r="C19" s="168"/>
      <c r="D19" s="169"/>
      <c r="E19" s="293"/>
      <c r="F19" s="295">
        <f>+'Cash-Flow-2018-Leva'!F19/1000</f>
        <v>0</v>
      </c>
      <c r="G19" s="294">
        <f>+'Cash-Flow-2018-Leva'!G19/1000</f>
        <v>0</v>
      </c>
      <c r="H19" s="293"/>
      <c r="I19" s="295">
        <f>+'Cash-Flow-2018-Leva'!I19/1000</f>
        <v>0</v>
      </c>
      <c r="J19" s="294">
        <f>+'Cash-Flow-2018-Leva'!J19/1000</f>
        <v>0</v>
      </c>
      <c r="K19" s="293"/>
      <c r="L19" s="295">
        <f>+'Cash-Flow-2018-Leva'!L19/1000</f>
        <v>0</v>
      </c>
      <c r="M19" s="294">
        <f>+'Cash-Flow-2018-Leva'!M19/1000</f>
        <v>0</v>
      </c>
      <c r="N19" s="483"/>
      <c r="O19" s="377">
        <f t="shared" si="0"/>
        <v>0</v>
      </c>
      <c r="P19" s="429">
        <f t="shared" si="1"/>
        <v>0</v>
      </c>
      <c r="Q19" s="50"/>
      <c r="R19" s="238"/>
      <c r="S19" s="238"/>
      <c r="T19" s="238"/>
      <c r="U19" s="238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24"/>
      <c r="B20" s="208" t="s">
        <v>55</v>
      </c>
      <c r="C20" s="168"/>
      <c r="D20" s="169"/>
      <c r="E20" s="293"/>
      <c r="F20" s="295">
        <f>+'Cash-Flow-2018-Leva'!F20/1000</f>
        <v>0</v>
      </c>
      <c r="G20" s="294">
        <f>+'Cash-Flow-2018-Leva'!G20/1000</f>
        <v>0</v>
      </c>
      <c r="H20" s="293"/>
      <c r="I20" s="295">
        <f>+'Cash-Flow-2018-Leva'!I20/1000</f>
        <v>0</v>
      </c>
      <c r="J20" s="294">
        <f>+'Cash-Flow-2018-Leva'!J20/1000</f>
        <v>0</v>
      </c>
      <c r="K20" s="293"/>
      <c r="L20" s="295">
        <f>+'Cash-Flow-2018-Leva'!L20/1000</f>
        <v>0</v>
      </c>
      <c r="M20" s="294">
        <f>+'Cash-Flow-2018-Leva'!M20/1000</f>
        <v>0</v>
      </c>
      <c r="N20" s="483"/>
      <c r="O20" s="377">
        <f t="shared" si="0"/>
        <v>0</v>
      </c>
      <c r="P20" s="429">
        <f t="shared" si="1"/>
        <v>0</v>
      </c>
      <c r="Q20" s="50"/>
      <c r="R20" s="238"/>
      <c r="S20" s="238"/>
      <c r="T20" s="238"/>
      <c r="U20" s="238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24"/>
      <c r="B21" s="208" t="s">
        <v>154</v>
      </c>
      <c r="C21" s="168"/>
      <c r="D21" s="169"/>
      <c r="E21" s="293"/>
      <c r="F21" s="295">
        <f>+'Cash-Flow-2018-Leva'!F21/1000</f>
        <v>0</v>
      </c>
      <c r="G21" s="294">
        <f>+'Cash-Flow-2018-Leva'!G21/1000</f>
        <v>0</v>
      </c>
      <c r="H21" s="293"/>
      <c r="I21" s="295">
        <f>+'Cash-Flow-2018-Leva'!I21/1000</f>
        <v>0</v>
      </c>
      <c r="J21" s="294">
        <f>+'Cash-Flow-2018-Leva'!J21/1000</f>
        <v>0</v>
      </c>
      <c r="K21" s="293"/>
      <c r="L21" s="295">
        <f>+'Cash-Flow-2018-Leva'!L21/1000</f>
        <v>0</v>
      </c>
      <c r="M21" s="294">
        <f>+'Cash-Flow-2018-Leva'!M21/1000</f>
        <v>0</v>
      </c>
      <c r="N21" s="483"/>
      <c r="O21" s="377">
        <f t="shared" si="0"/>
        <v>0</v>
      </c>
      <c r="P21" s="429">
        <f t="shared" si="1"/>
        <v>0</v>
      </c>
      <c r="Q21" s="50"/>
      <c r="R21" s="238"/>
      <c r="S21" s="238"/>
      <c r="T21" s="238"/>
      <c r="U21" s="238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24"/>
      <c r="B22" s="208" t="s">
        <v>56</v>
      </c>
      <c r="C22" s="168"/>
      <c r="D22" s="169"/>
      <c r="E22" s="293"/>
      <c r="F22" s="295">
        <f>+'Cash-Flow-2018-Leva'!F22/1000</f>
        <v>0</v>
      </c>
      <c r="G22" s="294">
        <f>+'Cash-Flow-2018-Leva'!G22/1000</f>
        <v>0</v>
      </c>
      <c r="H22" s="293"/>
      <c r="I22" s="295">
        <f>+'Cash-Flow-2018-Leva'!I22/1000</f>
        <v>0</v>
      </c>
      <c r="J22" s="294">
        <f>+'Cash-Flow-2018-Leva'!J22/1000</f>
        <v>0</v>
      </c>
      <c r="K22" s="293"/>
      <c r="L22" s="295">
        <f>+'Cash-Flow-2018-Leva'!L22/1000</f>
        <v>0</v>
      </c>
      <c r="M22" s="294">
        <f>+'Cash-Flow-2018-Leva'!M22/1000</f>
        <v>0</v>
      </c>
      <c r="N22" s="483"/>
      <c r="O22" s="377">
        <f t="shared" si="0"/>
        <v>0</v>
      </c>
      <c r="P22" s="429">
        <f t="shared" si="1"/>
        <v>0</v>
      </c>
      <c r="Q22" s="50"/>
      <c r="R22" s="238"/>
      <c r="S22" s="238"/>
      <c r="T22" s="238"/>
      <c r="U22" s="238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24"/>
      <c r="B23" s="208" t="s">
        <v>57</v>
      </c>
      <c r="C23" s="168"/>
      <c r="D23" s="169"/>
      <c r="E23" s="293"/>
      <c r="F23" s="295">
        <f>+'Cash-Flow-2018-Leva'!F23/1000</f>
        <v>0</v>
      </c>
      <c r="G23" s="294">
        <f>+'Cash-Flow-2018-Leva'!G23/1000</f>
        <v>0</v>
      </c>
      <c r="H23" s="293"/>
      <c r="I23" s="295">
        <f>+'Cash-Flow-2018-Leva'!I23/1000</f>
        <v>0</v>
      </c>
      <c r="J23" s="294">
        <f>+'Cash-Flow-2018-Leva'!J23/1000</f>
        <v>0</v>
      </c>
      <c r="K23" s="293"/>
      <c r="L23" s="295">
        <f>+'Cash-Flow-2018-Leva'!L23/1000</f>
        <v>0</v>
      </c>
      <c r="M23" s="294">
        <f>+'Cash-Flow-2018-Leva'!M23/1000</f>
        <v>0</v>
      </c>
      <c r="N23" s="483"/>
      <c r="O23" s="377">
        <f t="shared" si="0"/>
        <v>0</v>
      </c>
      <c r="P23" s="429">
        <f t="shared" si="1"/>
        <v>0</v>
      </c>
      <c r="Q23" s="50"/>
      <c r="R23" s="238"/>
      <c r="S23" s="238"/>
      <c r="T23" s="238"/>
      <c r="U23" s="238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24"/>
      <c r="B24" s="209" t="s">
        <v>79</v>
      </c>
      <c r="C24" s="170"/>
      <c r="D24" s="171"/>
      <c r="E24" s="293"/>
      <c r="F24" s="284">
        <f>+'Cash-Flow-2018-Leva'!F24/1000</f>
        <v>0</v>
      </c>
      <c r="G24" s="283">
        <f>+'Cash-Flow-2018-Leva'!G24/1000</f>
        <v>0</v>
      </c>
      <c r="H24" s="293"/>
      <c r="I24" s="284">
        <f>+'Cash-Flow-2018-Leva'!I24/1000</f>
        <v>0</v>
      </c>
      <c r="J24" s="283">
        <f>+'Cash-Flow-2018-Leva'!J24/1000</f>
        <v>0</v>
      </c>
      <c r="K24" s="293"/>
      <c r="L24" s="284">
        <f>+'Cash-Flow-2018-Leva'!L24/1000</f>
        <v>0</v>
      </c>
      <c r="M24" s="283">
        <f>+'Cash-Flow-2018-Leva'!M24/1000</f>
        <v>0</v>
      </c>
      <c r="N24" s="483"/>
      <c r="O24" s="378">
        <f t="shared" si="0"/>
        <v>0</v>
      </c>
      <c r="P24" s="401">
        <f t="shared" si="1"/>
        <v>0</v>
      </c>
      <c r="Q24" s="50"/>
      <c r="R24" s="238"/>
      <c r="S24" s="238"/>
      <c r="T24" s="238"/>
      <c r="U24" s="238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24"/>
      <c r="B25" s="160" t="s">
        <v>136</v>
      </c>
      <c r="C25" s="161"/>
      <c r="D25" s="162"/>
      <c r="E25" s="293"/>
      <c r="F25" s="252">
        <f>+SUM(F15,F16,F18,F19,F20,F21,F22,F23,F24)</f>
        <v>0</v>
      </c>
      <c r="G25" s="251">
        <f>+SUM(G15,G16,G18,G19,G20,G21,G22,G23,G24)</f>
        <v>0</v>
      </c>
      <c r="H25" s="293"/>
      <c r="I25" s="252">
        <f>+SUM(I15,I16,I18,I19,I20,I21,I22,I23,I24)</f>
        <v>0</v>
      </c>
      <c r="J25" s="251">
        <f>+SUM(J15,J16,J18,J19,J20,J21,J22,J23,J24)</f>
        <v>0</v>
      </c>
      <c r="K25" s="293"/>
      <c r="L25" s="252">
        <f>+SUM(L15,L16,L18,L19,L20,L21,L22,L23,L24)</f>
        <v>0</v>
      </c>
      <c r="M25" s="251">
        <f>+SUM(M15,M16,M18,M19,M20,M21,M22,M23,M24)</f>
        <v>0</v>
      </c>
      <c r="N25" s="483"/>
      <c r="O25" s="379">
        <f>+SUM(O15,O16,O18,O19,O20,O21,O22,O23,O24)</f>
        <v>0</v>
      </c>
      <c r="P25" s="380">
        <f>+SUM(P15,P16,P18,P19,P20,P21,P22,P23,P24)</f>
        <v>0</v>
      </c>
      <c r="Q25" s="50"/>
      <c r="R25" s="238"/>
      <c r="S25" s="238"/>
      <c r="T25" s="238"/>
      <c r="U25" s="238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24"/>
      <c r="B26" s="212" t="s">
        <v>150</v>
      </c>
      <c r="C26" s="137"/>
      <c r="D26" s="141"/>
      <c r="E26" s="293"/>
      <c r="F26" s="253"/>
      <c r="G26" s="242"/>
      <c r="H26" s="293"/>
      <c r="I26" s="253"/>
      <c r="J26" s="242"/>
      <c r="K26" s="293"/>
      <c r="L26" s="253"/>
      <c r="M26" s="242"/>
      <c r="N26" s="483"/>
      <c r="O26" s="381"/>
      <c r="P26" s="374"/>
      <c r="Q26" s="50"/>
      <c r="R26" s="238"/>
      <c r="S26" s="238"/>
      <c r="T26" s="238"/>
      <c r="U26" s="238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24"/>
      <c r="B27" s="213" t="s">
        <v>72</v>
      </c>
      <c r="C27" s="172"/>
      <c r="D27" s="173"/>
      <c r="E27" s="293"/>
      <c r="F27" s="272">
        <f>+'Cash-Flow-2018-Leva'!F27/1000</f>
        <v>0</v>
      </c>
      <c r="G27" s="271">
        <f>+'Cash-Flow-2018-Leva'!G27/1000</f>
        <v>0</v>
      </c>
      <c r="H27" s="293"/>
      <c r="I27" s="272">
        <f>+'Cash-Flow-2018-Leva'!I27/1000</f>
        <v>0</v>
      </c>
      <c r="J27" s="271">
        <f>+'Cash-Flow-2018-Leva'!J27/1000</f>
        <v>0</v>
      </c>
      <c r="K27" s="293"/>
      <c r="L27" s="272">
        <f>+'Cash-Flow-2018-Leva'!L27/1000</f>
        <v>0</v>
      </c>
      <c r="M27" s="271">
        <f>+'Cash-Flow-2018-Leva'!M27/1000</f>
        <v>0</v>
      </c>
      <c r="N27" s="483"/>
      <c r="O27" s="382">
        <f aca="true" t="shared" si="2" ref="O27:P29">+F27+I27+L27</f>
        <v>0</v>
      </c>
      <c r="P27" s="395">
        <f t="shared" si="2"/>
        <v>0</v>
      </c>
      <c r="Q27" s="50"/>
      <c r="R27" s="238"/>
      <c r="S27" s="238"/>
      <c r="T27" s="238"/>
      <c r="U27" s="238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24"/>
      <c r="B28" s="208" t="s">
        <v>76</v>
      </c>
      <c r="C28" s="168"/>
      <c r="D28" s="169"/>
      <c r="E28" s="293"/>
      <c r="F28" s="295">
        <f>+'Cash-Flow-2018-Leva'!F28/1000</f>
        <v>0</v>
      </c>
      <c r="G28" s="294">
        <f>+'Cash-Flow-2018-Leva'!G28/1000</f>
        <v>0</v>
      </c>
      <c r="H28" s="293"/>
      <c r="I28" s="295">
        <f>+'Cash-Flow-2018-Leva'!I28/1000</f>
        <v>0</v>
      </c>
      <c r="J28" s="294">
        <f>+'Cash-Flow-2018-Leva'!J28/1000</f>
        <v>0</v>
      </c>
      <c r="K28" s="293"/>
      <c r="L28" s="295">
        <f>+'Cash-Flow-2018-Leva'!L28/1000</f>
        <v>0</v>
      </c>
      <c r="M28" s="294">
        <f>+'Cash-Flow-2018-Leva'!M28/1000</f>
        <v>0</v>
      </c>
      <c r="N28" s="483"/>
      <c r="O28" s="377">
        <f t="shared" si="2"/>
        <v>0</v>
      </c>
      <c r="P28" s="429">
        <f t="shared" si="2"/>
        <v>0</v>
      </c>
      <c r="Q28" s="50"/>
      <c r="R28" s="238"/>
      <c r="S28" s="238"/>
      <c r="T28" s="238"/>
      <c r="U28" s="238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24"/>
      <c r="B29" s="472" t="s">
        <v>151</v>
      </c>
      <c r="C29" s="170"/>
      <c r="D29" s="171"/>
      <c r="E29" s="293"/>
      <c r="F29" s="284">
        <f>+'Cash-Flow-2018-Leva'!F29/1000</f>
        <v>0</v>
      </c>
      <c r="G29" s="283">
        <f>+'Cash-Flow-2018-Leva'!G29/1000</f>
        <v>0</v>
      </c>
      <c r="H29" s="293"/>
      <c r="I29" s="284">
        <f>+'Cash-Flow-2018-Leva'!I29/1000</f>
        <v>0</v>
      </c>
      <c r="J29" s="283">
        <f>+'Cash-Flow-2018-Leva'!J29/1000</f>
        <v>0</v>
      </c>
      <c r="K29" s="293"/>
      <c r="L29" s="284">
        <f>+'Cash-Flow-2018-Leva'!L29/1000</f>
        <v>0</v>
      </c>
      <c r="M29" s="283">
        <f>+'Cash-Flow-2018-Leva'!M29/1000</f>
        <v>0</v>
      </c>
      <c r="N29" s="483"/>
      <c r="O29" s="378">
        <f t="shared" si="2"/>
        <v>0</v>
      </c>
      <c r="P29" s="401">
        <f t="shared" si="2"/>
        <v>0</v>
      </c>
      <c r="Q29" s="50"/>
      <c r="R29" s="238"/>
      <c r="S29" s="238"/>
      <c r="T29" s="238"/>
      <c r="U29" s="238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24"/>
      <c r="B30" s="160" t="s">
        <v>264</v>
      </c>
      <c r="C30" s="161"/>
      <c r="D30" s="162"/>
      <c r="E30" s="293"/>
      <c r="F30" s="252">
        <f>+SUM(F27:F29)</f>
        <v>0</v>
      </c>
      <c r="G30" s="251">
        <f>+SUM(G27:G29)</f>
        <v>0</v>
      </c>
      <c r="H30" s="293"/>
      <c r="I30" s="252">
        <f>+SUM(I27:I29)</f>
        <v>0</v>
      </c>
      <c r="J30" s="251">
        <f>+SUM(J27:J29)</f>
        <v>0</v>
      </c>
      <c r="K30" s="293"/>
      <c r="L30" s="252">
        <f>+SUM(L27:L29)</f>
        <v>0</v>
      </c>
      <c r="M30" s="251">
        <f>+SUM(M27:M29)</f>
        <v>0</v>
      </c>
      <c r="N30" s="483"/>
      <c r="O30" s="379">
        <f>+SUM(O27:O29)</f>
        <v>0</v>
      </c>
      <c r="P30" s="380">
        <f>+SUM(P27:P29)</f>
        <v>0</v>
      </c>
      <c r="Q30" s="50"/>
      <c r="R30" s="238"/>
      <c r="S30" s="238"/>
      <c r="T30" s="238"/>
      <c r="U30" s="238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24"/>
      <c r="B31" s="174"/>
      <c r="C31" s="175"/>
      <c r="D31" s="176"/>
      <c r="E31" s="293"/>
      <c r="F31" s="254"/>
      <c r="G31" s="244"/>
      <c r="H31" s="293"/>
      <c r="I31" s="254"/>
      <c r="J31" s="244"/>
      <c r="K31" s="293"/>
      <c r="L31" s="254"/>
      <c r="M31" s="244"/>
      <c r="N31" s="483"/>
      <c r="O31" s="383"/>
      <c r="P31" s="376"/>
      <c r="Q31" s="50"/>
      <c r="R31" s="238"/>
      <c r="S31" s="238"/>
      <c r="T31" s="238"/>
      <c r="U31" s="238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24"/>
      <c r="B32" s="214" t="s">
        <v>96</v>
      </c>
      <c r="C32" s="138"/>
      <c r="D32" s="143"/>
      <c r="E32" s="293"/>
      <c r="F32" s="256"/>
      <c r="G32" s="255"/>
      <c r="H32" s="293"/>
      <c r="I32" s="256"/>
      <c r="J32" s="255"/>
      <c r="K32" s="293"/>
      <c r="L32" s="256"/>
      <c r="M32" s="255"/>
      <c r="N32" s="483"/>
      <c r="O32" s="384"/>
      <c r="P32" s="385"/>
      <c r="Q32" s="50"/>
      <c r="R32" s="238"/>
      <c r="S32" s="238"/>
      <c r="T32" s="238"/>
      <c r="U32" s="238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24"/>
      <c r="B33" s="215" t="s">
        <v>75</v>
      </c>
      <c r="C33" s="139"/>
      <c r="D33" s="144"/>
      <c r="E33" s="293"/>
      <c r="F33" s="258"/>
      <c r="G33" s="257"/>
      <c r="H33" s="293"/>
      <c r="I33" s="258"/>
      <c r="J33" s="257"/>
      <c r="K33" s="293"/>
      <c r="L33" s="258"/>
      <c r="M33" s="257"/>
      <c r="N33" s="483"/>
      <c r="O33" s="386"/>
      <c r="P33" s="387"/>
      <c r="Q33" s="50"/>
      <c r="R33" s="238"/>
      <c r="S33" s="238"/>
      <c r="T33" s="238"/>
      <c r="U33" s="238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24"/>
      <c r="B34" s="216" t="s">
        <v>85</v>
      </c>
      <c r="C34" s="139"/>
      <c r="D34" s="144"/>
      <c r="E34" s="293"/>
      <c r="F34" s="260"/>
      <c r="G34" s="259"/>
      <c r="H34" s="293"/>
      <c r="I34" s="260"/>
      <c r="J34" s="259"/>
      <c r="K34" s="293"/>
      <c r="L34" s="260"/>
      <c r="M34" s="259"/>
      <c r="N34" s="483"/>
      <c r="O34" s="388"/>
      <c r="P34" s="389"/>
      <c r="Q34" s="50"/>
      <c r="R34" s="238"/>
      <c r="S34" s="238"/>
      <c r="T34" s="238"/>
      <c r="U34" s="238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24"/>
      <c r="B35" s="216" t="s">
        <v>77</v>
      </c>
      <c r="C35" s="139"/>
      <c r="D35" s="144"/>
      <c r="E35" s="293"/>
      <c r="F35" s="260"/>
      <c r="G35" s="259"/>
      <c r="H35" s="293"/>
      <c r="I35" s="260"/>
      <c r="J35" s="259"/>
      <c r="K35" s="293"/>
      <c r="L35" s="260"/>
      <c r="M35" s="259"/>
      <c r="N35" s="483"/>
      <c r="O35" s="388"/>
      <c r="P35" s="389"/>
      <c r="Q35" s="50"/>
      <c r="R35" s="238"/>
      <c r="S35" s="238"/>
      <c r="T35" s="238"/>
      <c r="U35" s="238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24"/>
      <c r="B36" s="217" t="s">
        <v>78</v>
      </c>
      <c r="C36" s="139"/>
      <c r="D36" s="144"/>
      <c r="E36" s="293"/>
      <c r="F36" s="262"/>
      <c r="G36" s="261"/>
      <c r="H36" s="293"/>
      <c r="I36" s="262"/>
      <c r="J36" s="261"/>
      <c r="K36" s="293"/>
      <c r="L36" s="262"/>
      <c r="M36" s="261"/>
      <c r="N36" s="483"/>
      <c r="O36" s="390"/>
      <c r="P36" s="391"/>
      <c r="Q36" s="50"/>
      <c r="R36" s="238"/>
      <c r="S36" s="238"/>
      <c r="T36" s="238"/>
      <c r="U36" s="238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24"/>
      <c r="B37" s="475" t="s">
        <v>265</v>
      </c>
      <c r="C37" s="161"/>
      <c r="D37" s="162"/>
      <c r="E37" s="293"/>
      <c r="F37" s="252">
        <f>+'Cash-Flow-2018-Leva'!F37/1000</f>
        <v>0</v>
      </c>
      <c r="G37" s="251">
        <f>+'Cash-Flow-2018-Leva'!G37/1000</f>
        <v>0</v>
      </c>
      <c r="H37" s="293"/>
      <c r="I37" s="252">
        <f>+'Cash-Flow-2018-Leva'!I37/1000</f>
        <v>0</v>
      </c>
      <c r="J37" s="251">
        <f>+'Cash-Flow-2018-Leva'!J37/1000</f>
        <v>0</v>
      </c>
      <c r="K37" s="293"/>
      <c r="L37" s="252">
        <f>+'Cash-Flow-2018-Leva'!L37/1000</f>
        <v>0</v>
      </c>
      <c r="M37" s="251">
        <f>+'Cash-Flow-2018-Leva'!M37/1000</f>
        <v>0</v>
      </c>
      <c r="N37" s="483"/>
      <c r="O37" s="379">
        <f aca="true" t="shared" si="3" ref="O37:P40">+F37+I37+L37</f>
        <v>0</v>
      </c>
      <c r="P37" s="380">
        <f t="shared" si="3"/>
        <v>0</v>
      </c>
      <c r="Q37" s="50"/>
      <c r="R37" s="238"/>
      <c r="S37" s="238"/>
      <c r="T37" s="238"/>
      <c r="U37" s="238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24"/>
      <c r="B38" s="218" t="s">
        <v>128</v>
      </c>
      <c r="C38" s="179"/>
      <c r="D38" s="180"/>
      <c r="E38" s="293"/>
      <c r="F38" s="297">
        <f>+'Cash-Flow-2018-Leva'!F38/1000</f>
        <v>0</v>
      </c>
      <c r="G38" s="296">
        <f>+'Cash-Flow-2018-Leva'!G38/1000</f>
        <v>0</v>
      </c>
      <c r="H38" s="293"/>
      <c r="I38" s="297">
        <f>+'Cash-Flow-2018-Leva'!I38/1000</f>
        <v>0</v>
      </c>
      <c r="J38" s="296">
        <f>+'Cash-Flow-2018-Leva'!J38/1000</f>
        <v>0</v>
      </c>
      <c r="K38" s="293"/>
      <c r="L38" s="297">
        <f>+'Cash-Flow-2018-Leva'!L38/1000</f>
        <v>0</v>
      </c>
      <c r="M38" s="296">
        <f>+'Cash-Flow-2018-Leva'!M38/1000</f>
        <v>0</v>
      </c>
      <c r="N38" s="483"/>
      <c r="O38" s="392">
        <f t="shared" si="3"/>
        <v>0</v>
      </c>
      <c r="P38" s="430">
        <f t="shared" si="3"/>
        <v>0</v>
      </c>
      <c r="Q38" s="50"/>
      <c r="R38" s="238"/>
      <c r="S38" s="238"/>
      <c r="T38" s="238"/>
      <c r="U38" s="238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24"/>
      <c r="B39" s="219" t="s">
        <v>148</v>
      </c>
      <c r="C39" s="181"/>
      <c r="D39" s="182"/>
      <c r="E39" s="293"/>
      <c r="F39" s="299">
        <f>+'Cash-Flow-2018-Leva'!F39/1000</f>
        <v>0</v>
      </c>
      <c r="G39" s="298">
        <f>+'Cash-Flow-2018-Leva'!G39/1000</f>
        <v>0</v>
      </c>
      <c r="H39" s="293"/>
      <c r="I39" s="299">
        <f>+'Cash-Flow-2018-Leva'!I39/1000</f>
        <v>0</v>
      </c>
      <c r="J39" s="298">
        <f>+'Cash-Flow-2018-Leva'!J39/1000</f>
        <v>0</v>
      </c>
      <c r="K39" s="293"/>
      <c r="L39" s="299">
        <f>+'Cash-Flow-2018-Leva'!L39/1000</f>
        <v>0</v>
      </c>
      <c r="M39" s="298">
        <f>+'Cash-Flow-2018-Leva'!M39/1000</f>
        <v>0</v>
      </c>
      <c r="N39" s="483"/>
      <c r="O39" s="393">
        <f t="shared" si="3"/>
        <v>0</v>
      </c>
      <c r="P39" s="431">
        <f t="shared" si="3"/>
        <v>0</v>
      </c>
      <c r="Q39" s="50"/>
      <c r="R39" s="238"/>
      <c r="S39" s="238"/>
      <c r="T39" s="238"/>
      <c r="U39" s="238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24"/>
      <c r="B40" s="220" t="s">
        <v>129</v>
      </c>
      <c r="C40" s="183"/>
      <c r="D40" s="184"/>
      <c r="E40" s="293"/>
      <c r="F40" s="301">
        <f>+'Cash-Flow-2018-Leva'!F40/1000</f>
        <v>0</v>
      </c>
      <c r="G40" s="300">
        <f>+'Cash-Flow-2018-Leva'!G40/1000</f>
        <v>0</v>
      </c>
      <c r="H40" s="293"/>
      <c r="I40" s="301">
        <f>+'Cash-Flow-2018-Leva'!I40/1000</f>
        <v>0</v>
      </c>
      <c r="J40" s="300">
        <f>+'Cash-Flow-2018-Leva'!J40/1000</f>
        <v>0</v>
      </c>
      <c r="K40" s="293"/>
      <c r="L40" s="301">
        <f>+'Cash-Flow-2018-Leva'!L40/1000</f>
        <v>0</v>
      </c>
      <c r="M40" s="300">
        <f>+'Cash-Flow-2018-Leva'!M40/1000</f>
        <v>0</v>
      </c>
      <c r="N40" s="483"/>
      <c r="O40" s="394">
        <f t="shared" si="3"/>
        <v>0</v>
      </c>
      <c r="P40" s="432">
        <f t="shared" si="3"/>
        <v>0</v>
      </c>
      <c r="Q40" s="50"/>
      <c r="R40" s="238"/>
      <c r="S40" s="238"/>
      <c r="T40" s="238"/>
      <c r="U40" s="238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24"/>
      <c r="B41" s="177"/>
      <c r="C41" s="178"/>
      <c r="D41" s="142"/>
      <c r="E41" s="293"/>
      <c r="F41" s="254"/>
      <c r="G41" s="244"/>
      <c r="H41" s="293"/>
      <c r="I41" s="254"/>
      <c r="J41" s="244"/>
      <c r="K41" s="293"/>
      <c r="L41" s="254"/>
      <c r="M41" s="244"/>
      <c r="N41" s="483"/>
      <c r="O41" s="383"/>
      <c r="P41" s="376"/>
      <c r="Q41" s="50"/>
      <c r="R41" s="238"/>
      <c r="S41" s="238"/>
      <c r="T41" s="238"/>
      <c r="U41" s="238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24"/>
      <c r="B42" s="160" t="s">
        <v>80</v>
      </c>
      <c r="C42" s="161"/>
      <c r="D42" s="162"/>
      <c r="E42" s="293"/>
      <c r="F42" s="252">
        <f>+'Cash-Flow-2018-Leva'!F42/1000</f>
        <v>0</v>
      </c>
      <c r="G42" s="251">
        <f>+'Cash-Flow-2018-Leva'!G42/1000</f>
        <v>0</v>
      </c>
      <c r="H42" s="293"/>
      <c r="I42" s="252">
        <f>+'Cash-Flow-2018-Leva'!I42/1000</f>
        <v>0</v>
      </c>
      <c r="J42" s="251">
        <f>+'Cash-Flow-2018-Leva'!J42/1000</f>
        <v>0</v>
      </c>
      <c r="K42" s="293"/>
      <c r="L42" s="252">
        <f>+'Cash-Flow-2018-Leva'!L42/1000</f>
        <v>0</v>
      </c>
      <c r="M42" s="251">
        <f>+'Cash-Flow-2018-Leva'!M42/1000</f>
        <v>0</v>
      </c>
      <c r="N42" s="483"/>
      <c r="O42" s="379">
        <f>+F42+I42+L42</f>
        <v>0</v>
      </c>
      <c r="P42" s="380">
        <f>+G42+J42+M42</f>
        <v>0</v>
      </c>
      <c r="Q42" s="50"/>
      <c r="R42" s="238"/>
      <c r="S42" s="238"/>
      <c r="T42" s="238"/>
      <c r="U42" s="238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24"/>
      <c r="B43" s="212" t="s">
        <v>58</v>
      </c>
      <c r="C43" s="137"/>
      <c r="D43" s="141"/>
      <c r="E43" s="293"/>
      <c r="F43" s="253">
        <f>+'Cash-Flow-2018-Leva'!F43/1000</f>
        <v>0</v>
      </c>
      <c r="G43" s="242">
        <f>+'Cash-Flow-2018-Leva'!G43/1000</f>
        <v>0</v>
      </c>
      <c r="H43" s="293"/>
      <c r="I43" s="253">
        <f>+'Cash-Flow-2018-Leva'!I43/1000</f>
        <v>0</v>
      </c>
      <c r="J43" s="242">
        <f>+'Cash-Flow-2018-Leva'!J43/1000</f>
        <v>0</v>
      </c>
      <c r="K43" s="293"/>
      <c r="L43" s="253">
        <f>+'Cash-Flow-2018-Leva'!L43/1000</f>
        <v>0</v>
      </c>
      <c r="M43" s="242">
        <f>+'Cash-Flow-2018-Leva'!M43/1000</f>
        <v>0</v>
      </c>
      <c r="N43" s="483"/>
      <c r="O43" s="381"/>
      <c r="P43" s="374"/>
      <c r="Q43" s="50"/>
      <c r="R43" s="238"/>
      <c r="S43" s="238"/>
      <c r="T43" s="238"/>
      <c r="U43" s="238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24"/>
      <c r="B44" s="213" t="s">
        <v>59</v>
      </c>
      <c r="C44" s="172"/>
      <c r="D44" s="173"/>
      <c r="E44" s="293"/>
      <c r="F44" s="272">
        <f>+'Cash-Flow-2018-Leva'!F44/1000</f>
        <v>0</v>
      </c>
      <c r="G44" s="271">
        <f>+'Cash-Flow-2018-Leva'!G44/1000</f>
        <v>0</v>
      </c>
      <c r="H44" s="293"/>
      <c r="I44" s="272">
        <f>+'Cash-Flow-2018-Leva'!I44/1000</f>
        <v>0</v>
      </c>
      <c r="J44" s="271">
        <f>+'Cash-Flow-2018-Leva'!J44/1000</f>
        <v>0</v>
      </c>
      <c r="K44" s="293"/>
      <c r="L44" s="272">
        <f>+'Cash-Flow-2018-Leva'!L44/1000</f>
        <v>0</v>
      </c>
      <c r="M44" s="271">
        <f>+'Cash-Flow-2018-Leva'!M44/1000</f>
        <v>0</v>
      </c>
      <c r="N44" s="483"/>
      <c r="O44" s="382">
        <f aca="true" t="shared" si="4" ref="O44:P47">+F44+I44+L44</f>
        <v>0</v>
      </c>
      <c r="P44" s="395">
        <f t="shared" si="4"/>
        <v>0</v>
      </c>
      <c r="Q44" s="50"/>
      <c r="R44" s="238"/>
      <c r="S44" s="238"/>
      <c r="T44" s="238"/>
      <c r="U44" s="238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24"/>
      <c r="B45" s="208" t="s">
        <v>60</v>
      </c>
      <c r="C45" s="168"/>
      <c r="D45" s="169"/>
      <c r="E45" s="293"/>
      <c r="F45" s="295">
        <f>+'Cash-Flow-2018-Leva'!F45/1000</f>
        <v>0</v>
      </c>
      <c r="G45" s="294">
        <f>+'Cash-Flow-2018-Leva'!G45/1000</f>
        <v>0</v>
      </c>
      <c r="H45" s="293"/>
      <c r="I45" s="295">
        <f>+'Cash-Flow-2018-Leva'!I45/1000</f>
        <v>0</v>
      </c>
      <c r="J45" s="294">
        <f>+'Cash-Flow-2018-Leva'!J45/1000</f>
        <v>0</v>
      </c>
      <c r="K45" s="293"/>
      <c r="L45" s="295">
        <f>+'Cash-Flow-2018-Leva'!L45/1000</f>
        <v>0</v>
      </c>
      <c r="M45" s="294">
        <f>+'Cash-Flow-2018-Leva'!M45/1000</f>
        <v>0</v>
      </c>
      <c r="N45" s="483"/>
      <c r="O45" s="377">
        <f t="shared" si="4"/>
        <v>0</v>
      </c>
      <c r="P45" s="429">
        <f t="shared" si="4"/>
        <v>0</v>
      </c>
      <c r="Q45" s="50"/>
      <c r="R45" s="238"/>
      <c r="S45" s="238"/>
      <c r="T45" s="238"/>
      <c r="U45" s="238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24"/>
      <c r="B46" s="473" t="s">
        <v>260</v>
      </c>
      <c r="C46" s="168"/>
      <c r="D46" s="169"/>
      <c r="E46" s="293"/>
      <c r="F46" s="295">
        <f>+'Cash-Flow-2018-Leva'!F46/1000</f>
        <v>0</v>
      </c>
      <c r="G46" s="294">
        <f>+'Cash-Flow-2018-Leva'!G46/1000</f>
        <v>0</v>
      </c>
      <c r="H46" s="293"/>
      <c r="I46" s="295">
        <f>+'Cash-Flow-2018-Leva'!I46/1000</f>
        <v>0</v>
      </c>
      <c r="J46" s="294">
        <f>+'Cash-Flow-2018-Leva'!J46/1000</f>
        <v>0</v>
      </c>
      <c r="K46" s="293"/>
      <c r="L46" s="295">
        <f>+'Cash-Flow-2018-Leva'!L46/1000</f>
        <v>0</v>
      </c>
      <c r="M46" s="294">
        <f>+'Cash-Flow-2018-Leva'!M46/1000</f>
        <v>0</v>
      </c>
      <c r="N46" s="483"/>
      <c r="O46" s="377">
        <f t="shared" si="4"/>
        <v>0</v>
      </c>
      <c r="P46" s="429">
        <f t="shared" si="4"/>
        <v>0</v>
      </c>
      <c r="Q46" s="50"/>
      <c r="R46" s="238"/>
      <c r="S46" s="238"/>
      <c r="T46" s="238"/>
      <c r="U46" s="238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24"/>
      <c r="B47" s="209" t="s">
        <v>61</v>
      </c>
      <c r="C47" s="170"/>
      <c r="D47" s="171"/>
      <c r="E47" s="293"/>
      <c r="F47" s="284">
        <f>+'Cash-Flow-2018-Leva'!F47/1000</f>
        <v>0</v>
      </c>
      <c r="G47" s="283">
        <f>+'Cash-Flow-2018-Leva'!G47/1000</f>
        <v>0</v>
      </c>
      <c r="H47" s="293"/>
      <c r="I47" s="284">
        <f>+'Cash-Flow-2018-Leva'!I47/1000</f>
        <v>0</v>
      </c>
      <c r="J47" s="283">
        <f>+'Cash-Flow-2018-Leva'!J47/1000</f>
        <v>0</v>
      </c>
      <c r="K47" s="293"/>
      <c r="L47" s="284">
        <f>+'Cash-Flow-2018-Leva'!L47/1000</f>
        <v>0</v>
      </c>
      <c r="M47" s="283">
        <f>+'Cash-Flow-2018-Leva'!M47/1000</f>
        <v>0</v>
      </c>
      <c r="N47" s="483"/>
      <c r="O47" s="378">
        <f t="shared" si="4"/>
        <v>0</v>
      </c>
      <c r="P47" s="401">
        <f t="shared" si="4"/>
        <v>0</v>
      </c>
      <c r="Q47" s="50"/>
      <c r="R47" s="238"/>
      <c r="S47" s="238"/>
      <c r="T47" s="238"/>
      <c r="U47" s="238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24"/>
      <c r="B48" s="160" t="s">
        <v>137</v>
      </c>
      <c r="C48" s="161"/>
      <c r="D48" s="162"/>
      <c r="E48" s="293"/>
      <c r="F48" s="252">
        <f>+SUM(F44:F47)</f>
        <v>0</v>
      </c>
      <c r="G48" s="251">
        <f>+SUM(G44:G47)</f>
        <v>0</v>
      </c>
      <c r="H48" s="293"/>
      <c r="I48" s="252">
        <f>+SUM(I44:I47)</f>
        <v>0</v>
      </c>
      <c r="J48" s="251">
        <f>+SUM(J44:J47)</f>
        <v>0</v>
      </c>
      <c r="K48" s="293"/>
      <c r="L48" s="252">
        <f>+SUM(L44:L47)</f>
        <v>0</v>
      </c>
      <c r="M48" s="251">
        <f>+SUM(M44:M47)</f>
        <v>0</v>
      </c>
      <c r="N48" s="483"/>
      <c r="O48" s="379">
        <f>+SUM(O44:O47)</f>
        <v>0</v>
      </c>
      <c r="P48" s="380">
        <f>+SUM(P44:P47)</f>
        <v>0</v>
      </c>
      <c r="Q48" s="50"/>
      <c r="R48" s="238"/>
      <c r="S48" s="238"/>
      <c r="T48" s="238"/>
      <c r="U48" s="238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104"/>
      <c r="B49" s="196"/>
      <c r="C49" s="175"/>
      <c r="D49" s="176"/>
      <c r="E49" s="243"/>
      <c r="F49" s="272"/>
      <c r="G49" s="271"/>
      <c r="H49" s="243"/>
      <c r="I49" s="272"/>
      <c r="J49" s="271"/>
      <c r="K49" s="243"/>
      <c r="L49" s="272"/>
      <c r="M49" s="271"/>
      <c r="N49" s="484"/>
      <c r="O49" s="382"/>
      <c r="P49" s="395"/>
      <c r="Q49" s="31"/>
      <c r="R49" s="238"/>
      <c r="S49" s="238"/>
      <c r="T49" s="238"/>
      <c r="U49" s="238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24"/>
      <c r="B50" s="221" t="s">
        <v>110</v>
      </c>
      <c r="C50" s="197"/>
      <c r="D50" s="198"/>
      <c r="E50" s="293"/>
      <c r="F50" s="274">
        <f>+F25+F30+F37+F42+F48</f>
        <v>0</v>
      </c>
      <c r="G50" s="273">
        <f>+G25+G30+G37+G42+G48</f>
        <v>0</v>
      </c>
      <c r="H50" s="293"/>
      <c r="I50" s="274">
        <f>+I25+I30+I37+I42+I48</f>
        <v>0</v>
      </c>
      <c r="J50" s="273">
        <f>+J25+J30+J37+J42+J48</f>
        <v>0</v>
      </c>
      <c r="K50" s="293"/>
      <c r="L50" s="274">
        <f>+L25+L30+L37+L42+L48</f>
        <v>0</v>
      </c>
      <c r="M50" s="273">
        <f>+M25+M30+M37+M42+M48</f>
        <v>0</v>
      </c>
      <c r="N50" s="483"/>
      <c r="O50" s="396">
        <f>+O25+O30+O37+O42+O48</f>
        <v>0</v>
      </c>
      <c r="P50" s="397">
        <f>+P25+P30+P37+P42+P48</f>
        <v>0</v>
      </c>
      <c r="Q50" s="126"/>
      <c r="R50" s="238"/>
      <c r="S50" s="238"/>
      <c r="T50" s="238"/>
      <c r="U50" s="238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24"/>
      <c r="B51" s="210" t="s">
        <v>84</v>
      </c>
      <c r="C51" s="152"/>
      <c r="D51" s="153"/>
      <c r="E51" s="293"/>
      <c r="F51" s="254"/>
      <c r="G51" s="244"/>
      <c r="H51" s="293"/>
      <c r="I51" s="254"/>
      <c r="J51" s="244"/>
      <c r="K51" s="293"/>
      <c r="L51" s="254"/>
      <c r="M51" s="244"/>
      <c r="N51" s="483"/>
      <c r="O51" s="383"/>
      <c r="P51" s="376"/>
      <c r="Q51" s="50"/>
      <c r="R51" s="238"/>
      <c r="S51" s="238"/>
      <c r="T51" s="238"/>
      <c r="U51" s="238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24"/>
      <c r="B52" s="212" t="s">
        <v>71</v>
      </c>
      <c r="C52" s="137"/>
      <c r="D52" s="141"/>
      <c r="E52" s="293"/>
      <c r="F52" s="254"/>
      <c r="G52" s="244"/>
      <c r="H52" s="293"/>
      <c r="I52" s="254"/>
      <c r="J52" s="244"/>
      <c r="K52" s="293"/>
      <c r="L52" s="254"/>
      <c r="M52" s="244"/>
      <c r="N52" s="483"/>
      <c r="O52" s="383"/>
      <c r="P52" s="376"/>
      <c r="Q52" s="50"/>
      <c r="R52" s="238"/>
      <c r="S52" s="238"/>
      <c r="T52" s="238"/>
      <c r="U52" s="238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24"/>
      <c r="B53" s="213" t="s">
        <v>89</v>
      </c>
      <c r="C53" s="172"/>
      <c r="D53" s="173"/>
      <c r="E53" s="293"/>
      <c r="F53" s="254">
        <f>+'Cash-Flow-2018-Leva'!F53/1000</f>
        <v>0</v>
      </c>
      <c r="G53" s="244">
        <f>+'Cash-Flow-2018-Leva'!G53/1000</f>
        <v>0</v>
      </c>
      <c r="H53" s="293"/>
      <c r="I53" s="254">
        <f>+'Cash-Flow-2018-Leva'!I53/1000</f>
        <v>0</v>
      </c>
      <c r="J53" s="244">
        <f>+'Cash-Flow-2018-Leva'!J53/1000</f>
        <v>0</v>
      </c>
      <c r="K53" s="293"/>
      <c r="L53" s="254">
        <f>+'Cash-Flow-2018-Leva'!L53/1000</f>
        <v>0</v>
      </c>
      <c r="M53" s="244">
        <f>+'Cash-Flow-2018-Leva'!M53/1000</f>
        <v>0</v>
      </c>
      <c r="N53" s="483"/>
      <c r="O53" s="382">
        <f aca="true" t="shared" si="5" ref="O53:P57">+F53+I53+L53</f>
        <v>0</v>
      </c>
      <c r="P53" s="376">
        <f t="shared" si="5"/>
        <v>0</v>
      </c>
      <c r="Q53" s="50"/>
      <c r="R53" s="238"/>
      <c r="S53" s="238"/>
      <c r="T53" s="238"/>
      <c r="U53" s="238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24"/>
      <c r="B54" s="208" t="s">
        <v>81</v>
      </c>
      <c r="C54" s="168"/>
      <c r="D54" s="169"/>
      <c r="E54" s="293"/>
      <c r="F54" s="284">
        <f>+'Cash-Flow-2018-Leva'!F54/1000</f>
        <v>0</v>
      </c>
      <c r="G54" s="283">
        <f>+'Cash-Flow-2018-Leva'!G54/1000</f>
        <v>0</v>
      </c>
      <c r="H54" s="293"/>
      <c r="I54" s="284">
        <f>+'Cash-Flow-2018-Leva'!I54/1000</f>
        <v>0</v>
      </c>
      <c r="J54" s="283">
        <f>+'Cash-Flow-2018-Leva'!J54/1000</f>
        <v>0</v>
      </c>
      <c r="K54" s="293"/>
      <c r="L54" s="284">
        <f>+'Cash-Flow-2018-Leva'!L54/1000</f>
        <v>0</v>
      </c>
      <c r="M54" s="283">
        <f>+'Cash-Flow-2018-Leva'!M54/1000</f>
        <v>0</v>
      </c>
      <c r="N54" s="483"/>
      <c r="O54" s="378">
        <f t="shared" si="5"/>
        <v>0</v>
      </c>
      <c r="P54" s="401">
        <f t="shared" si="5"/>
        <v>0</v>
      </c>
      <c r="Q54" s="50"/>
      <c r="R54" s="238"/>
      <c r="S54" s="238"/>
      <c r="T54" s="238"/>
      <c r="U54" s="238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24"/>
      <c r="B55" s="208" t="s">
        <v>92</v>
      </c>
      <c r="C55" s="168"/>
      <c r="D55" s="169"/>
      <c r="E55" s="293"/>
      <c r="F55" s="284">
        <f>+'Cash-Flow-2018-Leva'!F55/1000</f>
        <v>0</v>
      </c>
      <c r="G55" s="283">
        <f>+'Cash-Flow-2018-Leva'!G55/1000</f>
        <v>0</v>
      </c>
      <c r="H55" s="293"/>
      <c r="I55" s="284">
        <f>+'Cash-Flow-2018-Leva'!I55/1000</f>
        <v>0</v>
      </c>
      <c r="J55" s="283">
        <f>+'Cash-Flow-2018-Leva'!J55/1000</f>
        <v>0</v>
      </c>
      <c r="K55" s="293"/>
      <c r="L55" s="284">
        <f>+'Cash-Flow-2018-Leva'!L55/1000</f>
        <v>0</v>
      </c>
      <c r="M55" s="283">
        <f>+'Cash-Flow-2018-Leva'!M55/1000</f>
        <v>0</v>
      </c>
      <c r="N55" s="483"/>
      <c r="O55" s="378">
        <f t="shared" si="5"/>
        <v>0</v>
      </c>
      <c r="P55" s="401">
        <f t="shared" si="5"/>
        <v>0</v>
      </c>
      <c r="Q55" s="50"/>
      <c r="R55" s="238"/>
      <c r="S55" s="238"/>
      <c r="T55" s="238"/>
      <c r="U55" s="238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24"/>
      <c r="B56" s="208" t="s">
        <v>62</v>
      </c>
      <c r="C56" s="168"/>
      <c r="D56" s="169"/>
      <c r="E56" s="293"/>
      <c r="F56" s="284">
        <f>+'Cash-Flow-2018-Leva'!F56/1000</f>
        <v>0</v>
      </c>
      <c r="G56" s="283">
        <f>+'Cash-Flow-2018-Leva'!G56/1000</f>
        <v>0</v>
      </c>
      <c r="H56" s="293"/>
      <c r="I56" s="284">
        <f>+'Cash-Flow-2018-Leva'!I56/1000</f>
        <v>0</v>
      </c>
      <c r="J56" s="283">
        <f>+'Cash-Flow-2018-Leva'!J56/1000</f>
        <v>0</v>
      </c>
      <c r="K56" s="293"/>
      <c r="L56" s="284">
        <f>+'Cash-Flow-2018-Leva'!L56/1000</f>
        <v>0</v>
      </c>
      <c r="M56" s="283">
        <f>+'Cash-Flow-2018-Leva'!M56/1000</f>
        <v>0</v>
      </c>
      <c r="N56" s="483"/>
      <c r="O56" s="378">
        <f t="shared" si="5"/>
        <v>0</v>
      </c>
      <c r="P56" s="401">
        <f t="shared" si="5"/>
        <v>0</v>
      </c>
      <c r="Q56" s="50"/>
      <c r="R56" s="238"/>
      <c r="S56" s="238"/>
      <c r="T56" s="238"/>
      <c r="U56" s="238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24"/>
      <c r="B57" s="209" t="s">
        <v>63</v>
      </c>
      <c r="C57" s="170"/>
      <c r="D57" s="171"/>
      <c r="E57" s="293"/>
      <c r="F57" s="284">
        <f>+'Cash-Flow-2018-Leva'!F57/1000</f>
        <v>0</v>
      </c>
      <c r="G57" s="283">
        <f>+'Cash-Flow-2018-Leva'!G57/1000</f>
        <v>0</v>
      </c>
      <c r="H57" s="293"/>
      <c r="I57" s="284">
        <f>+'Cash-Flow-2018-Leva'!I57/1000</f>
        <v>0</v>
      </c>
      <c r="J57" s="283">
        <f>+'Cash-Flow-2018-Leva'!J57/1000</f>
        <v>0</v>
      </c>
      <c r="K57" s="293"/>
      <c r="L57" s="284">
        <f>+'Cash-Flow-2018-Leva'!L57/1000</f>
        <v>0</v>
      </c>
      <c r="M57" s="283">
        <f>+'Cash-Flow-2018-Leva'!M57/1000</f>
        <v>0</v>
      </c>
      <c r="N57" s="483"/>
      <c r="O57" s="378">
        <f t="shared" si="5"/>
        <v>0</v>
      </c>
      <c r="P57" s="401">
        <f t="shared" si="5"/>
        <v>0</v>
      </c>
      <c r="Q57" s="50"/>
      <c r="R57" s="238"/>
      <c r="S57" s="238"/>
      <c r="T57" s="238"/>
      <c r="U57" s="238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24"/>
      <c r="B58" s="163" t="s">
        <v>138</v>
      </c>
      <c r="C58" s="164"/>
      <c r="D58" s="165"/>
      <c r="E58" s="293"/>
      <c r="F58" s="278">
        <f>+SUM(F53:F57)</f>
        <v>0</v>
      </c>
      <c r="G58" s="277">
        <f>+SUM(G53:G57)</f>
        <v>0</v>
      </c>
      <c r="H58" s="293"/>
      <c r="I58" s="278">
        <f>+SUM(I53:I57)</f>
        <v>0</v>
      </c>
      <c r="J58" s="277">
        <f>+SUM(J53:J57)</f>
        <v>0</v>
      </c>
      <c r="K58" s="293"/>
      <c r="L58" s="278">
        <f>+SUM(L53:L57)</f>
        <v>0</v>
      </c>
      <c r="M58" s="277">
        <f>+SUM(M53:M57)</f>
        <v>0</v>
      </c>
      <c r="N58" s="483"/>
      <c r="O58" s="398">
        <f>+SUM(O53:O57)</f>
        <v>0</v>
      </c>
      <c r="P58" s="399">
        <f>+SUM(P53:P57)</f>
        <v>0</v>
      </c>
      <c r="Q58" s="50"/>
      <c r="R58" s="238"/>
      <c r="S58" s="238"/>
      <c r="T58" s="238"/>
      <c r="U58" s="238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24"/>
      <c r="B59" s="212" t="s">
        <v>82</v>
      </c>
      <c r="C59" s="137"/>
      <c r="D59" s="141"/>
      <c r="E59" s="293"/>
      <c r="F59" s="254"/>
      <c r="G59" s="244"/>
      <c r="H59" s="293"/>
      <c r="I59" s="254"/>
      <c r="J59" s="244"/>
      <c r="K59" s="293"/>
      <c r="L59" s="254"/>
      <c r="M59" s="244"/>
      <c r="N59" s="483"/>
      <c r="O59" s="383"/>
      <c r="P59" s="376"/>
      <c r="Q59" s="50"/>
      <c r="R59" s="238"/>
      <c r="S59" s="238"/>
      <c r="T59" s="238"/>
      <c r="U59" s="238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24"/>
      <c r="B60" s="213" t="s">
        <v>130</v>
      </c>
      <c r="C60" s="172"/>
      <c r="D60" s="173"/>
      <c r="E60" s="293"/>
      <c r="F60" s="254">
        <f>+'Cash-Flow-2018-Leva'!F60/1000</f>
        <v>0</v>
      </c>
      <c r="G60" s="244">
        <f>+'Cash-Flow-2018-Leva'!G60/1000</f>
        <v>0</v>
      </c>
      <c r="H60" s="293"/>
      <c r="I60" s="254">
        <f>+'Cash-Flow-2018-Leva'!I60/1000</f>
        <v>0</v>
      </c>
      <c r="J60" s="244">
        <f>+'Cash-Flow-2018-Leva'!J60/1000</f>
        <v>0</v>
      </c>
      <c r="K60" s="293"/>
      <c r="L60" s="254">
        <f>+'Cash-Flow-2018-Leva'!L60/1000</f>
        <v>0</v>
      </c>
      <c r="M60" s="244">
        <f>+'Cash-Flow-2018-Leva'!M60/1000</f>
        <v>0</v>
      </c>
      <c r="N60" s="483"/>
      <c r="O60" s="383">
        <f aca="true" t="shared" si="6" ref="O60:P64">+F60+I60+L60</f>
        <v>0</v>
      </c>
      <c r="P60" s="376">
        <f t="shared" si="6"/>
        <v>0</v>
      </c>
      <c r="Q60" s="50"/>
      <c r="R60" s="238"/>
      <c r="S60" s="238"/>
      <c r="T60" s="238"/>
      <c r="U60" s="238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24"/>
      <c r="B61" s="208" t="s">
        <v>131</v>
      </c>
      <c r="C61" s="168"/>
      <c r="D61" s="169"/>
      <c r="E61" s="293"/>
      <c r="F61" s="284">
        <f>+'Cash-Flow-2018-Leva'!F61/1000</f>
        <v>0</v>
      </c>
      <c r="G61" s="283">
        <f>+'Cash-Flow-2018-Leva'!G61/1000</f>
        <v>0</v>
      </c>
      <c r="H61" s="293"/>
      <c r="I61" s="284">
        <f>+'Cash-Flow-2018-Leva'!I61/1000</f>
        <v>0</v>
      </c>
      <c r="J61" s="283">
        <f>+'Cash-Flow-2018-Leva'!J61/1000</f>
        <v>0</v>
      </c>
      <c r="K61" s="293"/>
      <c r="L61" s="284">
        <f>+'Cash-Flow-2018-Leva'!L61/1000</f>
        <v>0</v>
      </c>
      <c r="M61" s="283">
        <f>+'Cash-Flow-2018-Leva'!M61/1000</f>
        <v>0</v>
      </c>
      <c r="N61" s="483"/>
      <c r="O61" s="378">
        <f t="shared" si="6"/>
        <v>0</v>
      </c>
      <c r="P61" s="401">
        <f t="shared" si="6"/>
        <v>0</v>
      </c>
      <c r="Q61" s="50"/>
      <c r="R61" s="238"/>
      <c r="S61" s="238"/>
      <c r="T61" s="238"/>
      <c r="U61" s="238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24"/>
      <c r="B62" s="208" t="s">
        <v>132</v>
      </c>
      <c r="C62" s="168"/>
      <c r="D62" s="169"/>
      <c r="E62" s="293"/>
      <c r="F62" s="284">
        <f>+'Cash-Flow-2018-Leva'!F62/1000</f>
        <v>0</v>
      </c>
      <c r="G62" s="283">
        <f>+'Cash-Flow-2018-Leva'!G62/1000</f>
        <v>0</v>
      </c>
      <c r="H62" s="293"/>
      <c r="I62" s="284">
        <f>+'Cash-Flow-2018-Leva'!I62/1000</f>
        <v>0</v>
      </c>
      <c r="J62" s="283">
        <f>+'Cash-Flow-2018-Leva'!J62/1000</f>
        <v>0</v>
      </c>
      <c r="K62" s="293"/>
      <c r="L62" s="284">
        <f>+'Cash-Flow-2018-Leva'!L62/1000</f>
        <v>0</v>
      </c>
      <c r="M62" s="283">
        <f>+'Cash-Flow-2018-Leva'!M62/1000</f>
        <v>0</v>
      </c>
      <c r="N62" s="483"/>
      <c r="O62" s="378">
        <f t="shared" si="6"/>
        <v>0</v>
      </c>
      <c r="P62" s="401">
        <f t="shared" si="6"/>
        <v>0</v>
      </c>
      <c r="Q62" s="50"/>
      <c r="R62" s="238"/>
      <c r="S62" s="238"/>
      <c r="T62" s="238"/>
      <c r="U62" s="238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24"/>
      <c r="B63" s="209" t="s">
        <v>261</v>
      </c>
      <c r="C63" s="170"/>
      <c r="D63" s="171"/>
      <c r="E63" s="293"/>
      <c r="F63" s="303">
        <f>+'Cash-Flow-2018-Leva'!F63/1000</f>
        <v>0</v>
      </c>
      <c r="G63" s="302">
        <f>+'Cash-Flow-2018-Leva'!G63/1000</f>
        <v>0</v>
      </c>
      <c r="H63" s="293"/>
      <c r="I63" s="303">
        <f>+'Cash-Flow-2018-Leva'!I63/1000</f>
        <v>0</v>
      </c>
      <c r="J63" s="302">
        <f>+'Cash-Flow-2018-Leva'!J63/1000</f>
        <v>0</v>
      </c>
      <c r="K63" s="293"/>
      <c r="L63" s="303">
        <f>+'Cash-Flow-2018-Leva'!L63/1000</f>
        <v>0</v>
      </c>
      <c r="M63" s="302">
        <f>+'Cash-Flow-2018-Leva'!M63/1000</f>
        <v>0</v>
      </c>
      <c r="N63" s="483"/>
      <c r="O63" s="400">
        <f t="shared" si="6"/>
        <v>0</v>
      </c>
      <c r="P63" s="433">
        <f t="shared" si="6"/>
        <v>0</v>
      </c>
      <c r="Q63" s="50"/>
      <c r="R63" s="238"/>
      <c r="S63" s="238"/>
      <c r="T63" s="238"/>
      <c r="U63" s="238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24"/>
      <c r="B64" s="222" t="s">
        <v>116</v>
      </c>
      <c r="C64" s="188"/>
      <c r="D64" s="189"/>
      <c r="E64" s="293"/>
      <c r="F64" s="305">
        <f>+'Cash-Flow-2018-Leva'!F64/1000</f>
        <v>0</v>
      </c>
      <c r="G64" s="304">
        <f>+'Cash-Flow-2018-Leva'!G64/1000</f>
        <v>0</v>
      </c>
      <c r="H64" s="293"/>
      <c r="I64" s="305">
        <f>+'Cash-Flow-2018-Leva'!I64/1000</f>
        <v>0</v>
      </c>
      <c r="J64" s="304">
        <f>+'Cash-Flow-2018-Leva'!J64/1000</f>
        <v>0</v>
      </c>
      <c r="K64" s="293"/>
      <c r="L64" s="305">
        <f>+'Cash-Flow-2018-Leva'!L64/1000</f>
        <v>0</v>
      </c>
      <c r="M64" s="304">
        <f>+'Cash-Flow-2018-Leva'!M64/1000</f>
        <v>0</v>
      </c>
      <c r="N64" s="483"/>
      <c r="O64" s="434">
        <f t="shared" si="6"/>
        <v>0</v>
      </c>
      <c r="P64" s="435">
        <f t="shared" si="6"/>
        <v>0</v>
      </c>
      <c r="Q64" s="50"/>
      <c r="R64" s="238"/>
      <c r="S64" s="238"/>
      <c r="T64" s="238"/>
      <c r="U64" s="238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24"/>
      <c r="B65" s="163" t="s">
        <v>139</v>
      </c>
      <c r="C65" s="164"/>
      <c r="D65" s="165"/>
      <c r="E65" s="293"/>
      <c r="F65" s="278">
        <f>+SUM(F60:F63)</f>
        <v>0</v>
      </c>
      <c r="G65" s="277">
        <f>+SUM(G60:G63)</f>
        <v>0</v>
      </c>
      <c r="H65" s="293"/>
      <c r="I65" s="278">
        <f>+SUM(I60:I63)</f>
        <v>0</v>
      </c>
      <c r="J65" s="277">
        <f>+SUM(J60:J63)</f>
        <v>0</v>
      </c>
      <c r="K65" s="293"/>
      <c r="L65" s="278">
        <f>+SUM(L60:L63)</f>
        <v>0</v>
      </c>
      <c r="M65" s="277">
        <f>+SUM(M60:M63)</f>
        <v>0</v>
      </c>
      <c r="N65" s="483"/>
      <c r="O65" s="398">
        <f>+SUM(O60:O63)</f>
        <v>0</v>
      </c>
      <c r="P65" s="399">
        <f>+SUM(P60:P63)</f>
        <v>0</v>
      </c>
      <c r="Q65" s="50"/>
      <c r="R65" s="238"/>
      <c r="S65" s="238"/>
      <c r="T65" s="238"/>
      <c r="U65" s="238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24"/>
      <c r="B66" s="212" t="s">
        <v>70</v>
      </c>
      <c r="C66" s="137"/>
      <c r="D66" s="141"/>
      <c r="E66" s="293"/>
      <c r="F66" s="284"/>
      <c r="G66" s="283"/>
      <c r="H66" s="293"/>
      <c r="I66" s="284"/>
      <c r="J66" s="283"/>
      <c r="K66" s="293"/>
      <c r="L66" s="284"/>
      <c r="M66" s="283"/>
      <c r="N66" s="483"/>
      <c r="O66" s="378"/>
      <c r="P66" s="401"/>
      <c r="Q66" s="50"/>
      <c r="R66" s="238"/>
      <c r="S66" s="238"/>
      <c r="T66" s="238"/>
      <c r="U66" s="238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24"/>
      <c r="B67" s="213" t="s">
        <v>262</v>
      </c>
      <c r="C67" s="172"/>
      <c r="D67" s="173"/>
      <c r="E67" s="293"/>
      <c r="F67" s="254">
        <f>+'Cash-Flow-2018-Leva'!F67/1000</f>
        <v>0</v>
      </c>
      <c r="G67" s="244">
        <f>+'Cash-Flow-2018-Leva'!G67/1000</f>
        <v>0</v>
      </c>
      <c r="H67" s="293"/>
      <c r="I67" s="254">
        <f>+'Cash-Flow-2018-Leva'!I67/1000</f>
        <v>0</v>
      </c>
      <c r="J67" s="244">
        <f>+'Cash-Flow-2018-Leva'!J67/1000</f>
        <v>0</v>
      </c>
      <c r="K67" s="293"/>
      <c r="L67" s="254">
        <f>+'Cash-Flow-2018-Leva'!L67/1000</f>
        <v>0</v>
      </c>
      <c r="M67" s="244">
        <f>+'Cash-Flow-2018-Leva'!M67/1000</f>
        <v>0</v>
      </c>
      <c r="N67" s="483"/>
      <c r="O67" s="383">
        <f>+F67+I67+L67</f>
        <v>0</v>
      </c>
      <c r="P67" s="376">
        <f>+G67+J67+M67</f>
        <v>0</v>
      </c>
      <c r="Q67" s="50"/>
      <c r="R67" s="238"/>
      <c r="S67" s="238"/>
      <c r="T67" s="238"/>
      <c r="U67" s="238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24"/>
      <c r="B68" s="209" t="s">
        <v>152</v>
      </c>
      <c r="C68" s="170"/>
      <c r="D68" s="171"/>
      <c r="E68" s="293"/>
      <c r="F68" s="284">
        <f>+'Cash-Flow-2018-Leva'!F68/1000</f>
        <v>0</v>
      </c>
      <c r="G68" s="283">
        <f>+'Cash-Flow-2018-Leva'!G68/1000</f>
        <v>0</v>
      </c>
      <c r="H68" s="293"/>
      <c r="I68" s="284">
        <f>+'Cash-Flow-2018-Leva'!I68/1000</f>
        <v>0</v>
      </c>
      <c r="J68" s="283">
        <f>+'Cash-Flow-2018-Leva'!J68/1000</f>
        <v>0</v>
      </c>
      <c r="K68" s="293"/>
      <c r="L68" s="284">
        <f>+'Cash-Flow-2018-Leva'!L68/1000</f>
        <v>0</v>
      </c>
      <c r="M68" s="283">
        <f>+'Cash-Flow-2018-Leva'!M68/1000</f>
        <v>0</v>
      </c>
      <c r="N68" s="483"/>
      <c r="O68" s="378">
        <f>+F68+I68+L68</f>
        <v>0</v>
      </c>
      <c r="P68" s="401">
        <f>+G68+J68+M68</f>
        <v>0</v>
      </c>
      <c r="Q68" s="50"/>
      <c r="R68" s="238"/>
      <c r="S68" s="238"/>
      <c r="T68" s="238"/>
      <c r="U68" s="238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24"/>
      <c r="B69" s="163" t="s">
        <v>140</v>
      </c>
      <c r="C69" s="164"/>
      <c r="D69" s="165"/>
      <c r="E69" s="293"/>
      <c r="F69" s="278">
        <f>+SUM(F67:F68)</f>
        <v>0</v>
      </c>
      <c r="G69" s="277">
        <f>+SUM(G67:G68)</f>
        <v>0</v>
      </c>
      <c r="H69" s="293"/>
      <c r="I69" s="278">
        <f>+SUM(I67:I68)</f>
        <v>0</v>
      </c>
      <c r="J69" s="277">
        <f>+SUM(J67:J68)</f>
        <v>0</v>
      </c>
      <c r="K69" s="293"/>
      <c r="L69" s="278">
        <f>+SUM(L67:L68)</f>
        <v>0</v>
      </c>
      <c r="M69" s="277">
        <f>+SUM(M67:M68)</f>
        <v>0</v>
      </c>
      <c r="N69" s="483"/>
      <c r="O69" s="398">
        <f>+SUM(O67:O68)</f>
        <v>0</v>
      </c>
      <c r="P69" s="399">
        <f>+SUM(P67:P68)</f>
        <v>0</v>
      </c>
      <c r="Q69" s="50"/>
      <c r="R69" s="238"/>
      <c r="S69" s="238"/>
      <c r="T69" s="238"/>
      <c r="U69" s="238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24"/>
      <c r="B70" s="212" t="s">
        <v>64</v>
      </c>
      <c r="C70" s="137"/>
      <c r="D70" s="141"/>
      <c r="E70" s="293"/>
      <c r="F70" s="284"/>
      <c r="G70" s="283"/>
      <c r="H70" s="293"/>
      <c r="I70" s="284"/>
      <c r="J70" s="283"/>
      <c r="K70" s="293"/>
      <c r="L70" s="284"/>
      <c r="M70" s="283"/>
      <c r="N70" s="483"/>
      <c r="O70" s="378"/>
      <c r="P70" s="401"/>
      <c r="Q70" s="50"/>
      <c r="R70" s="238"/>
      <c r="S70" s="238"/>
      <c r="T70" s="238"/>
      <c r="U70" s="238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24"/>
      <c r="B71" s="213" t="s">
        <v>65</v>
      </c>
      <c r="C71" s="172"/>
      <c r="D71" s="173"/>
      <c r="E71" s="293"/>
      <c r="F71" s="254">
        <f>+'Cash-Flow-2018-Leva'!F71/1000</f>
        <v>0</v>
      </c>
      <c r="G71" s="244">
        <f>+'Cash-Flow-2018-Leva'!G71/1000</f>
        <v>0</v>
      </c>
      <c r="H71" s="293"/>
      <c r="I71" s="254">
        <f>+'Cash-Flow-2018-Leva'!I71/1000</f>
        <v>0</v>
      </c>
      <c r="J71" s="244">
        <f>+'Cash-Flow-2018-Leva'!J71/1000</f>
        <v>0</v>
      </c>
      <c r="K71" s="293"/>
      <c r="L71" s="254">
        <f>+'Cash-Flow-2018-Leva'!L71/1000</f>
        <v>0</v>
      </c>
      <c r="M71" s="244">
        <f>+'Cash-Flow-2018-Leva'!M71/1000</f>
        <v>0</v>
      </c>
      <c r="N71" s="483"/>
      <c r="O71" s="383">
        <f>+F71+I71+L71</f>
        <v>0</v>
      </c>
      <c r="P71" s="376">
        <f>+G71+J71+M71</f>
        <v>0</v>
      </c>
      <c r="Q71" s="50"/>
      <c r="R71" s="238"/>
      <c r="S71" s="238"/>
      <c r="T71" s="238"/>
      <c r="U71" s="238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24"/>
      <c r="B72" s="209" t="s">
        <v>66</v>
      </c>
      <c r="C72" s="170"/>
      <c r="D72" s="171"/>
      <c r="E72" s="293"/>
      <c r="F72" s="284">
        <f>+'Cash-Flow-2018-Leva'!F72/1000</f>
        <v>0</v>
      </c>
      <c r="G72" s="283">
        <f>+'Cash-Flow-2018-Leva'!G72/1000</f>
        <v>0</v>
      </c>
      <c r="H72" s="293"/>
      <c r="I72" s="284">
        <f>+'Cash-Flow-2018-Leva'!I72/1000</f>
        <v>0</v>
      </c>
      <c r="J72" s="283">
        <f>+'Cash-Flow-2018-Leva'!J72/1000</f>
        <v>0</v>
      </c>
      <c r="K72" s="293"/>
      <c r="L72" s="284">
        <f>+'Cash-Flow-2018-Leva'!L72/1000</f>
        <v>0</v>
      </c>
      <c r="M72" s="283">
        <f>+'Cash-Flow-2018-Leva'!M72/1000</f>
        <v>0</v>
      </c>
      <c r="N72" s="483"/>
      <c r="O72" s="378">
        <f>+F72+I72+L72</f>
        <v>0</v>
      </c>
      <c r="P72" s="401">
        <f>+G72+J72+M72</f>
        <v>0</v>
      </c>
      <c r="Q72" s="50"/>
      <c r="R72" s="238"/>
      <c r="S72" s="238"/>
      <c r="T72" s="238"/>
      <c r="U72" s="238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24"/>
      <c r="B73" s="163" t="s">
        <v>141</v>
      </c>
      <c r="C73" s="164"/>
      <c r="D73" s="165"/>
      <c r="E73" s="293"/>
      <c r="F73" s="278">
        <f>+SUM(F71:F72)</f>
        <v>0</v>
      </c>
      <c r="G73" s="277">
        <f>+SUM(G71:G72)</f>
        <v>0</v>
      </c>
      <c r="H73" s="293"/>
      <c r="I73" s="278">
        <f>+SUM(I71:I72)</f>
        <v>0</v>
      </c>
      <c r="J73" s="277">
        <f>+SUM(J71:J72)</f>
        <v>0</v>
      </c>
      <c r="K73" s="293"/>
      <c r="L73" s="278">
        <f>+SUM(L71:L72)</f>
        <v>0</v>
      </c>
      <c r="M73" s="277">
        <f>+SUM(M71:M72)</f>
        <v>0</v>
      </c>
      <c r="N73" s="483"/>
      <c r="O73" s="398">
        <f>+SUM(O71:O72)</f>
        <v>0</v>
      </c>
      <c r="P73" s="399">
        <f>+SUM(P71:P72)</f>
        <v>0</v>
      </c>
      <c r="Q73" s="50"/>
      <c r="R73" s="238"/>
      <c r="S73" s="238"/>
      <c r="T73" s="238"/>
      <c r="U73" s="238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24"/>
      <c r="B74" s="212" t="s">
        <v>67</v>
      </c>
      <c r="C74" s="137"/>
      <c r="D74" s="141"/>
      <c r="E74" s="293"/>
      <c r="F74" s="284"/>
      <c r="G74" s="283"/>
      <c r="H74" s="293"/>
      <c r="I74" s="284"/>
      <c r="J74" s="283"/>
      <c r="K74" s="293"/>
      <c r="L74" s="284"/>
      <c r="M74" s="283"/>
      <c r="N74" s="483"/>
      <c r="O74" s="378"/>
      <c r="P74" s="401"/>
      <c r="Q74" s="50"/>
      <c r="R74" s="238"/>
      <c r="S74" s="238"/>
      <c r="T74" s="238"/>
      <c r="U74" s="238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24"/>
      <c r="B75" s="213" t="s">
        <v>68</v>
      </c>
      <c r="C75" s="172"/>
      <c r="D75" s="173"/>
      <c r="E75" s="293"/>
      <c r="F75" s="254">
        <f>+'Cash-Flow-2018-Leva'!F75/1000</f>
        <v>0</v>
      </c>
      <c r="G75" s="244">
        <f>+'Cash-Flow-2018-Leva'!G75/1000</f>
        <v>0</v>
      </c>
      <c r="H75" s="293"/>
      <c r="I75" s="254">
        <f>+'Cash-Flow-2018-Leva'!I75/1000</f>
        <v>0</v>
      </c>
      <c r="J75" s="244">
        <f>+'Cash-Flow-2018-Leva'!J75/1000</f>
        <v>0</v>
      </c>
      <c r="K75" s="293"/>
      <c r="L75" s="254">
        <f>+'Cash-Flow-2018-Leva'!L75/1000</f>
        <v>0</v>
      </c>
      <c r="M75" s="244">
        <f>+'Cash-Flow-2018-Leva'!M75/1000</f>
        <v>0</v>
      </c>
      <c r="N75" s="483"/>
      <c r="O75" s="383">
        <f>+F75+I75+L75</f>
        <v>0</v>
      </c>
      <c r="P75" s="376">
        <f>+G75+J75+M75</f>
        <v>0</v>
      </c>
      <c r="Q75" s="50"/>
      <c r="R75" s="238"/>
      <c r="S75" s="238"/>
      <c r="T75" s="238"/>
      <c r="U75" s="238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24"/>
      <c r="B76" s="209" t="s">
        <v>69</v>
      </c>
      <c r="C76" s="170"/>
      <c r="D76" s="171"/>
      <c r="E76" s="293"/>
      <c r="F76" s="284">
        <f>+'Cash-Flow-2018-Leva'!F76/1000</f>
        <v>0</v>
      </c>
      <c r="G76" s="283">
        <f>+'Cash-Flow-2018-Leva'!G76/1000</f>
        <v>0</v>
      </c>
      <c r="H76" s="293"/>
      <c r="I76" s="284">
        <f>+'Cash-Flow-2018-Leva'!I76/1000</f>
        <v>0</v>
      </c>
      <c r="J76" s="283">
        <f>+'Cash-Flow-2018-Leva'!J76/1000</f>
        <v>0</v>
      </c>
      <c r="K76" s="293"/>
      <c r="L76" s="284">
        <f>+'Cash-Flow-2018-Leva'!L76/1000</f>
        <v>0</v>
      </c>
      <c r="M76" s="283">
        <f>+'Cash-Flow-2018-Leva'!M76/1000</f>
        <v>0</v>
      </c>
      <c r="N76" s="483"/>
      <c r="O76" s="378">
        <f>+F76+I76+L76</f>
        <v>0</v>
      </c>
      <c r="P76" s="401">
        <f>+G76+J76+M76</f>
        <v>0</v>
      </c>
      <c r="Q76" s="50"/>
      <c r="R76" s="238"/>
      <c r="S76" s="238"/>
      <c r="T76" s="238"/>
      <c r="U76" s="238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24"/>
      <c r="B77" s="163" t="s">
        <v>142</v>
      </c>
      <c r="C77" s="164"/>
      <c r="D77" s="165"/>
      <c r="E77" s="293"/>
      <c r="F77" s="278">
        <f>+SUM(F75:F76)</f>
        <v>0</v>
      </c>
      <c r="G77" s="277">
        <f>+SUM(G75:G76)</f>
        <v>0</v>
      </c>
      <c r="H77" s="293"/>
      <c r="I77" s="278">
        <f>+SUM(I75:I76)</f>
        <v>0</v>
      </c>
      <c r="J77" s="277">
        <f>+SUM(J75:J76)</f>
        <v>0</v>
      </c>
      <c r="K77" s="293"/>
      <c r="L77" s="278">
        <f>+SUM(L75:L76)</f>
        <v>0</v>
      </c>
      <c r="M77" s="277">
        <f>+SUM(M75:M76)</f>
        <v>0</v>
      </c>
      <c r="N77" s="483"/>
      <c r="O77" s="398">
        <f>+SUM(O75:O76)</f>
        <v>0</v>
      </c>
      <c r="P77" s="399">
        <f>+SUM(P75:P76)</f>
        <v>0</v>
      </c>
      <c r="Q77" s="50"/>
      <c r="R77" s="238"/>
      <c r="S77" s="238"/>
      <c r="T77" s="238"/>
      <c r="U77" s="238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24"/>
      <c r="B78" s="185"/>
      <c r="C78" s="186"/>
      <c r="D78" s="187"/>
      <c r="E78" s="293"/>
      <c r="F78" s="284"/>
      <c r="G78" s="283"/>
      <c r="H78" s="293"/>
      <c r="I78" s="284"/>
      <c r="J78" s="283"/>
      <c r="K78" s="293"/>
      <c r="L78" s="284"/>
      <c r="M78" s="283"/>
      <c r="N78" s="483"/>
      <c r="O78" s="378"/>
      <c r="P78" s="401"/>
      <c r="Q78" s="50"/>
      <c r="R78" s="238"/>
      <c r="S78" s="238"/>
      <c r="T78" s="238"/>
      <c r="U78" s="238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24"/>
      <c r="B79" s="474" t="s">
        <v>267</v>
      </c>
      <c r="C79" s="199"/>
      <c r="D79" s="200"/>
      <c r="E79" s="293"/>
      <c r="F79" s="285">
        <f>+F58+F65+F69+F73+F77</f>
        <v>0</v>
      </c>
      <c r="G79" s="288">
        <f>+G58+G65+G69+G73+G77</f>
        <v>0</v>
      </c>
      <c r="H79" s="293"/>
      <c r="I79" s="285">
        <f>+I58+I65+I69+I73+I77</f>
        <v>0</v>
      </c>
      <c r="J79" s="288">
        <f>+J58+J65+J69+J73+J77</f>
        <v>0</v>
      </c>
      <c r="K79" s="293"/>
      <c r="L79" s="285">
        <f>+L58+L65+L69+L73+L77</f>
        <v>0</v>
      </c>
      <c r="M79" s="288">
        <f>+M58+M65+M69+M73+M77</f>
        <v>0</v>
      </c>
      <c r="N79" s="483"/>
      <c r="O79" s="402">
        <f>+O58+O65+O69+O73+O77</f>
        <v>0</v>
      </c>
      <c r="P79" s="409">
        <f>+P58+P65+P69+P73+P77</f>
        <v>0</v>
      </c>
      <c r="Q79" s="50">
        <f>+Q58+Q65+Q69+Q73+Q77</f>
        <v>0</v>
      </c>
      <c r="R79" s="238"/>
      <c r="S79" s="238"/>
      <c r="T79" s="238"/>
      <c r="U79" s="238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24"/>
      <c r="B80" s="210" t="s">
        <v>266</v>
      </c>
      <c r="C80" s="136"/>
      <c r="D80" s="140"/>
      <c r="E80" s="293"/>
      <c r="F80" s="254"/>
      <c r="G80" s="244"/>
      <c r="H80" s="293"/>
      <c r="I80" s="254"/>
      <c r="J80" s="244"/>
      <c r="K80" s="293"/>
      <c r="L80" s="254"/>
      <c r="M80" s="244"/>
      <c r="N80" s="483"/>
      <c r="O80" s="383"/>
      <c r="P80" s="376"/>
      <c r="Q80" s="50"/>
      <c r="R80" s="238"/>
      <c r="S80" s="238"/>
      <c r="T80" s="238"/>
      <c r="U80" s="238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24"/>
      <c r="B81" s="213" t="s">
        <v>86</v>
      </c>
      <c r="C81" s="172"/>
      <c r="D81" s="173"/>
      <c r="E81" s="293"/>
      <c r="F81" s="272">
        <f>+'Cash-Flow-2018-Leva'!F81/1000</f>
        <v>0</v>
      </c>
      <c r="G81" s="271">
        <f>+'Cash-Flow-2018-Leva'!G81/1000</f>
        <v>0</v>
      </c>
      <c r="H81" s="293"/>
      <c r="I81" s="272">
        <f>+'Cash-Flow-2018-Leva'!I81/1000</f>
        <v>0</v>
      </c>
      <c r="J81" s="271">
        <f>+'Cash-Flow-2018-Leva'!J81/1000</f>
        <v>0</v>
      </c>
      <c r="K81" s="293"/>
      <c r="L81" s="272">
        <f>+'Cash-Flow-2018-Leva'!L81/1000</f>
        <v>0</v>
      </c>
      <c r="M81" s="271">
        <f>+'Cash-Flow-2018-Leva'!M81/1000</f>
        <v>0</v>
      </c>
      <c r="N81" s="483"/>
      <c r="O81" s="382">
        <f>+F81+I81+L81</f>
        <v>0</v>
      </c>
      <c r="P81" s="395">
        <f>+G81+J81+M81</f>
        <v>0</v>
      </c>
      <c r="Q81" s="50"/>
      <c r="R81" s="238"/>
      <c r="S81" s="238"/>
      <c r="T81" s="238"/>
      <c r="U81" s="238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24"/>
      <c r="B82" s="209" t="s">
        <v>83</v>
      </c>
      <c r="C82" s="170"/>
      <c r="D82" s="171"/>
      <c r="E82" s="293"/>
      <c r="F82" s="284">
        <f>+'Cash-Flow-2018-Leva'!F82/1000</f>
        <v>0</v>
      </c>
      <c r="G82" s="283">
        <f>+'Cash-Flow-2018-Leva'!G82/1000</f>
        <v>0</v>
      </c>
      <c r="H82" s="293"/>
      <c r="I82" s="284">
        <f>+'Cash-Flow-2018-Leva'!I82/1000</f>
        <v>0</v>
      </c>
      <c r="J82" s="283">
        <f>+'Cash-Flow-2018-Leva'!J82/1000</f>
        <v>0</v>
      </c>
      <c r="K82" s="293"/>
      <c r="L82" s="284">
        <f>+'Cash-Flow-2018-Leva'!L82/1000</f>
        <v>0</v>
      </c>
      <c r="M82" s="283">
        <f>+'Cash-Flow-2018-Leva'!M82/1000</f>
        <v>0</v>
      </c>
      <c r="N82" s="483"/>
      <c r="O82" s="378">
        <f>+F82+I82+L82</f>
        <v>0</v>
      </c>
      <c r="P82" s="401">
        <f>+G82+J82+M82</f>
        <v>0</v>
      </c>
      <c r="Q82" s="50"/>
      <c r="R82" s="238"/>
      <c r="S82" s="238"/>
      <c r="T82" s="238"/>
      <c r="U82" s="238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24"/>
      <c r="B83" s="224" t="s">
        <v>268</v>
      </c>
      <c r="C83" s="158"/>
      <c r="D83" s="159"/>
      <c r="E83" s="293"/>
      <c r="F83" s="287">
        <f>+F81+F82</f>
        <v>0</v>
      </c>
      <c r="G83" s="286">
        <f>+G81+G82</f>
        <v>0</v>
      </c>
      <c r="H83" s="293"/>
      <c r="I83" s="287">
        <f>+I81+I82</f>
        <v>0</v>
      </c>
      <c r="J83" s="286">
        <f>+J81+J82</f>
        <v>0</v>
      </c>
      <c r="K83" s="293"/>
      <c r="L83" s="287">
        <f>+L81+L82</f>
        <v>0</v>
      </c>
      <c r="M83" s="286">
        <f>+M81+M82</f>
        <v>0</v>
      </c>
      <c r="N83" s="483"/>
      <c r="O83" s="403">
        <f>+O81+O82</f>
        <v>0</v>
      </c>
      <c r="P83" s="404">
        <f>+P81+P82</f>
        <v>0</v>
      </c>
      <c r="Q83" s="50"/>
      <c r="R83" s="238"/>
      <c r="S83" s="238"/>
      <c r="T83" s="238"/>
      <c r="U83" s="238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24"/>
      <c r="B84" s="684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684"/>
      <c r="D84" s="684"/>
      <c r="E84" s="5"/>
      <c r="F84" s="487">
        <f>+ROUND(+F85+F86,0)</f>
        <v>0</v>
      </c>
      <c r="G84" s="488">
        <f>+ROUND(+G85+G86,0)</f>
        <v>0</v>
      </c>
      <c r="H84" s="5"/>
      <c r="I84" s="487">
        <f>+ROUND(+I85+I86,0)</f>
        <v>0</v>
      </c>
      <c r="J84" s="488">
        <f>+ROUND(+J85+J86,0)</f>
        <v>0</v>
      </c>
      <c r="K84" s="5"/>
      <c r="L84" s="487">
        <f>+ROUND(+L85+L86,0)</f>
        <v>0</v>
      </c>
      <c r="M84" s="488">
        <f>+ROUND(+M85+M86,0)</f>
        <v>0</v>
      </c>
      <c r="N84" s="482"/>
      <c r="O84" s="496">
        <f>+ROUND(+O85+O86,0)</f>
        <v>0</v>
      </c>
      <c r="P84" s="497">
        <f>+ROUND(+P85+P86,0)</f>
        <v>0</v>
      </c>
      <c r="Q84" s="50"/>
      <c r="R84" s="238"/>
      <c r="S84" s="238"/>
      <c r="T84" s="238"/>
      <c r="U84" s="238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24"/>
      <c r="B85" s="229" t="s">
        <v>269</v>
      </c>
      <c r="C85" s="154"/>
      <c r="D85" s="155"/>
      <c r="E85" s="293"/>
      <c r="F85" s="308">
        <f>+F50-F79+F83</f>
        <v>0</v>
      </c>
      <c r="G85" s="307">
        <f>+G50-G79+G83</f>
        <v>0</v>
      </c>
      <c r="H85" s="293"/>
      <c r="I85" s="308">
        <f>+I50-I79+I83</f>
        <v>0</v>
      </c>
      <c r="J85" s="307">
        <f>+J50-J79+J83</f>
        <v>0</v>
      </c>
      <c r="K85" s="293"/>
      <c r="L85" s="308">
        <f>+L50-L79+L83</f>
        <v>0</v>
      </c>
      <c r="M85" s="307">
        <f>+M50-M79+M83</f>
        <v>0</v>
      </c>
      <c r="N85" s="483"/>
      <c r="O85" s="405">
        <f>+O50-O79+O83</f>
        <v>0</v>
      </c>
      <c r="P85" s="406">
        <f>+P50-P79+P83</f>
        <v>0</v>
      </c>
      <c r="Q85" s="127"/>
      <c r="R85" s="238"/>
      <c r="S85" s="238"/>
      <c r="T85" s="238"/>
      <c r="U85" s="238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24"/>
      <c r="B86" s="230" t="s">
        <v>117</v>
      </c>
      <c r="C86" s="156"/>
      <c r="D86" s="157"/>
      <c r="E86" s="293"/>
      <c r="F86" s="310">
        <f>+F103+F122+F129-F134</f>
        <v>0</v>
      </c>
      <c r="G86" s="309">
        <f>+G103+G122+G129-G134</f>
        <v>0</v>
      </c>
      <c r="H86" s="293"/>
      <c r="I86" s="310">
        <f>+I103+I122+I129-I134</f>
        <v>0</v>
      </c>
      <c r="J86" s="309">
        <f>+J103+J122+J129-J134</f>
        <v>0</v>
      </c>
      <c r="K86" s="293"/>
      <c r="L86" s="310">
        <f>+L103+L122+L129-L134</f>
        <v>0</v>
      </c>
      <c r="M86" s="309">
        <f>+M103+M122+M129-M134</f>
        <v>0</v>
      </c>
      <c r="N86" s="483"/>
      <c r="O86" s="407">
        <f>+O103+O122+O129-O134</f>
        <v>0</v>
      </c>
      <c r="P86" s="408">
        <f>+P103+P122+P129-P134</f>
        <v>0</v>
      </c>
      <c r="Q86" s="127"/>
      <c r="R86" s="238"/>
      <c r="S86" s="238"/>
      <c r="T86" s="238"/>
      <c r="U86" s="238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24"/>
      <c r="B87" s="210" t="s">
        <v>106</v>
      </c>
      <c r="C87" s="152"/>
      <c r="D87" s="153"/>
      <c r="E87" s="293"/>
      <c r="F87" s="253"/>
      <c r="G87" s="242"/>
      <c r="H87" s="293"/>
      <c r="I87" s="253"/>
      <c r="J87" s="242"/>
      <c r="K87" s="293"/>
      <c r="L87" s="253"/>
      <c r="M87" s="242"/>
      <c r="N87" s="483"/>
      <c r="O87" s="381"/>
      <c r="P87" s="374"/>
      <c r="Q87" s="50"/>
      <c r="R87" s="238"/>
      <c r="S87" s="238"/>
      <c r="T87" s="238"/>
      <c r="U87" s="238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24"/>
      <c r="B88" s="211" t="s">
        <v>112</v>
      </c>
      <c r="C88" s="166"/>
      <c r="D88" s="167"/>
      <c r="E88" s="293"/>
      <c r="F88" s="272"/>
      <c r="G88" s="271"/>
      <c r="H88" s="293"/>
      <c r="I88" s="272"/>
      <c r="J88" s="271"/>
      <c r="K88" s="293"/>
      <c r="L88" s="272"/>
      <c r="M88" s="271"/>
      <c r="N88" s="483"/>
      <c r="O88" s="382"/>
      <c r="P88" s="395"/>
      <c r="Q88" s="50"/>
      <c r="R88" s="238"/>
      <c r="S88" s="238"/>
      <c r="T88" s="238"/>
      <c r="U88" s="238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24"/>
      <c r="B89" s="208" t="s">
        <v>113</v>
      </c>
      <c r="C89" s="168"/>
      <c r="D89" s="169"/>
      <c r="E89" s="293"/>
      <c r="F89" s="295">
        <f>+'Cash-Flow-2018-Leva'!F89/1000</f>
        <v>0</v>
      </c>
      <c r="G89" s="294">
        <f>+'Cash-Flow-2018-Leva'!G89/1000</f>
        <v>0</v>
      </c>
      <c r="H89" s="293"/>
      <c r="I89" s="295">
        <f>+'Cash-Flow-2018-Leva'!I89/1000</f>
        <v>0</v>
      </c>
      <c r="J89" s="294">
        <f>+'Cash-Flow-2018-Leva'!J89/1000</f>
        <v>0</v>
      </c>
      <c r="K89" s="293"/>
      <c r="L89" s="295">
        <f>+'Cash-Flow-2018-Leva'!L89/1000</f>
        <v>0</v>
      </c>
      <c r="M89" s="294">
        <f>+'Cash-Flow-2018-Leva'!M89/1000</f>
        <v>0</v>
      </c>
      <c r="N89" s="483"/>
      <c r="O89" s="377">
        <f>+F89+I89+L89</f>
        <v>0</v>
      </c>
      <c r="P89" s="429">
        <f>+G89+J89+M89</f>
        <v>0</v>
      </c>
      <c r="Q89" s="50"/>
      <c r="R89" s="238"/>
      <c r="S89" s="238"/>
      <c r="T89" s="238"/>
      <c r="U89" s="238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24"/>
      <c r="B90" s="209" t="s">
        <v>263</v>
      </c>
      <c r="C90" s="170"/>
      <c r="D90" s="171"/>
      <c r="E90" s="293"/>
      <c r="F90" s="284">
        <f>+'Cash-Flow-2018-Leva'!F90/1000</f>
        <v>0</v>
      </c>
      <c r="G90" s="283">
        <f>+'Cash-Flow-2018-Leva'!G90/1000</f>
        <v>0</v>
      </c>
      <c r="H90" s="293"/>
      <c r="I90" s="284">
        <f>+'Cash-Flow-2018-Leva'!I90/1000</f>
        <v>0</v>
      </c>
      <c r="J90" s="283">
        <f>+'Cash-Flow-2018-Leva'!J90/1000</f>
        <v>0</v>
      </c>
      <c r="K90" s="293"/>
      <c r="L90" s="284">
        <f>+'Cash-Flow-2018-Leva'!L90/1000</f>
        <v>0</v>
      </c>
      <c r="M90" s="283">
        <f>+'Cash-Flow-2018-Leva'!M90/1000</f>
        <v>0</v>
      </c>
      <c r="N90" s="483"/>
      <c r="O90" s="378">
        <f>+F90+I90+L90</f>
        <v>0</v>
      </c>
      <c r="P90" s="401">
        <f>+G90+J90+M90</f>
        <v>0</v>
      </c>
      <c r="Q90" s="50"/>
      <c r="R90" s="238"/>
      <c r="S90" s="238"/>
      <c r="T90" s="238"/>
      <c r="U90" s="238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24"/>
      <c r="B91" s="475" t="s">
        <v>270</v>
      </c>
      <c r="C91" s="161"/>
      <c r="D91" s="162"/>
      <c r="E91" s="293"/>
      <c r="F91" s="252">
        <f>+SUM(F89:F90)</f>
        <v>0</v>
      </c>
      <c r="G91" s="251">
        <f>+SUM(G89:G90)</f>
        <v>0</v>
      </c>
      <c r="H91" s="293"/>
      <c r="I91" s="252">
        <f>+SUM(I89:I90)</f>
        <v>0</v>
      </c>
      <c r="J91" s="251">
        <f>+SUM(J89:J90)</f>
        <v>0</v>
      </c>
      <c r="K91" s="293"/>
      <c r="L91" s="252">
        <f>+SUM(L89:L90)</f>
        <v>0</v>
      </c>
      <c r="M91" s="251">
        <f>+SUM(M89:M90)</f>
        <v>0</v>
      </c>
      <c r="N91" s="483"/>
      <c r="O91" s="379">
        <f>+SUM(O89:O90)</f>
        <v>0</v>
      </c>
      <c r="P91" s="380">
        <f>+SUM(P89:P90)</f>
        <v>0</v>
      </c>
      <c r="Q91" s="50"/>
      <c r="R91" s="238"/>
      <c r="S91" s="238"/>
      <c r="T91" s="238"/>
      <c r="U91" s="238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24"/>
      <c r="B92" s="210" t="s">
        <v>97</v>
      </c>
      <c r="C92" s="137"/>
      <c r="D92" s="141"/>
      <c r="E92" s="293"/>
      <c r="F92" s="253"/>
      <c r="G92" s="242"/>
      <c r="H92" s="293"/>
      <c r="I92" s="253"/>
      <c r="J92" s="242"/>
      <c r="K92" s="293"/>
      <c r="L92" s="253"/>
      <c r="M92" s="242"/>
      <c r="N92" s="483"/>
      <c r="O92" s="381"/>
      <c r="P92" s="374"/>
      <c r="Q92" s="50"/>
      <c r="R92" s="238"/>
      <c r="S92" s="238"/>
      <c r="T92" s="238"/>
      <c r="U92" s="238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24"/>
      <c r="B93" s="213" t="s">
        <v>100</v>
      </c>
      <c r="C93" s="172"/>
      <c r="D93" s="173"/>
      <c r="E93" s="293"/>
      <c r="F93" s="272">
        <f>+'Cash-Flow-2018-Leva'!F93/1000</f>
        <v>0</v>
      </c>
      <c r="G93" s="271">
        <f>+'Cash-Flow-2018-Leva'!G93/1000</f>
        <v>0</v>
      </c>
      <c r="H93" s="293"/>
      <c r="I93" s="272">
        <f>+'Cash-Flow-2018-Leva'!I93/1000</f>
        <v>0</v>
      </c>
      <c r="J93" s="271">
        <f>+'Cash-Flow-2018-Leva'!J93/1000</f>
        <v>0</v>
      </c>
      <c r="K93" s="293"/>
      <c r="L93" s="272">
        <f>+'Cash-Flow-2018-Leva'!L93/1000</f>
        <v>0</v>
      </c>
      <c r="M93" s="271">
        <f>+'Cash-Flow-2018-Leva'!M93/1000</f>
        <v>0</v>
      </c>
      <c r="N93" s="483"/>
      <c r="O93" s="382">
        <f aca="true" t="shared" si="7" ref="O93:P96">+F93+I93+L93</f>
        <v>0</v>
      </c>
      <c r="P93" s="395">
        <f t="shared" si="7"/>
        <v>0</v>
      </c>
      <c r="Q93" s="50"/>
      <c r="R93" s="238"/>
      <c r="S93" s="238"/>
      <c r="T93" s="238"/>
      <c r="U93" s="238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24"/>
      <c r="B94" s="473" t="s">
        <v>114</v>
      </c>
      <c r="C94" s="168"/>
      <c r="D94" s="169"/>
      <c r="E94" s="293"/>
      <c r="F94" s="284">
        <f>+'Cash-Flow-2018-Leva'!F94/1000</f>
        <v>0</v>
      </c>
      <c r="G94" s="283">
        <f>+'Cash-Flow-2018-Leva'!G94/1000</f>
        <v>0</v>
      </c>
      <c r="H94" s="293"/>
      <c r="I94" s="284">
        <f>+'Cash-Flow-2018-Leva'!I94/1000</f>
        <v>0</v>
      </c>
      <c r="J94" s="283">
        <f>+'Cash-Flow-2018-Leva'!J94/1000</f>
        <v>0</v>
      </c>
      <c r="K94" s="293"/>
      <c r="L94" s="284">
        <f>+'Cash-Flow-2018-Leva'!L94/1000</f>
        <v>0</v>
      </c>
      <c r="M94" s="283">
        <f>+'Cash-Flow-2018-Leva'!M94/1000</f>
        <v>0</v>
      </c>
      <c r="N94" s="483"/>
      <c r="O94" s="378">
        <f t="shared" si="7"/>
        <v>0</v>
      </c>
      <c r="P94" s="401">
        <f t="shared" si="7"/>
        <v>0</v>
      </c>
      <c r="Q94" s="50"/>
      <c r="R94" s="238"/>
      <c r="S94" s="238"/>
      <c r="T94" s="238"/>
      <c r="U94" s="238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24"/>
      <c r="B95" s="208" t="s">
        <v>288</v>
      </c>
      <c r="C95" s="168"/>
      <c r="D95" s="169"/>
      <c r="E95" s="293"/>
      <c r="F95" s="284">
        <f>+'Cash-Flow-2018-Leva'!F95/1000</f>
        <v>0</v>
      </c>
      <c r="G95" s="283">
        <f>+'Cash-Flow-2018-Leva'!G95/1000</f>
        <v>0</v>
      </c>
      <c r="H95" s="293"/>
      <c r="I95" s="284">
        <f>+'Cash-Flow-2018-Leva'!I95/1000</f>
        <v>0</v>
      </c>
      <c r="J95" s="283">
        <f>+'Cash-Flow-2018-Leva'!J95/1000</f>
        <v>0</v>
      </c>
      <c r="K95" s="293"/>
      <c r="L95" s="284">
        <f>+'Cash-Flow-2018-Leva'!L95/1000</f>
        <v>0</v>
      </c>
      <c r="M95" s="283">
        <f>+'Cash-Flow-2018-Leva'!M95/1000</f>
        <v>0</v>
      </c>
      <c r="N95" s="483"/>
      <c r="O95" s="378">
        <f t="shared" si="7"/>
        <v>0</v>
      </c>
      <c r="P95" s="401">
        <f t="shared" si="7"/>
        <v>0</v>
      </c>
      <c r="Q95" s="50"/>
      <c r="R95" s="238"/>
      <c r="S95" s="238"/>
      <c r="T95" s="238"/>
      <c r="U95" s="238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24"/>
      <c r="B96" s="225" t="s">
        <v>135</v>
      </c>
      <c r="C96" s="201"/>
      <c r="D96" s="202"/>
      <c r="E96" s="293"/>
      <c r="F96" s="284">
        <f>+'Cash-Flow-2018-Leva'!F96/1000</f>
        <v>0</v>
      </c>
      <c r="G96" s="283">
        <f>+'Cash-Flow-2018-Leva'!G96/1000</f>
        <v>0</v>
      </c>
      <c r="H96" s="293"/>
      <c r="I96" s="284">
        <f>+'Cash-Flow-2018-Leva'!I96/1000</f>
        <v>0</v>
      </c>
      <c r="J96" s="283">
        <f>+'Cash-Flow-2018-Leva'!J96/1000</f>
        <v>0</v>
      </c>
      <c r="K96" s="293"/>
      <c r="L96" s="284">
        <f>+'Cash-Flow-2018-Leva'!L96/1000</f>
        <v>0</v>
      </c>
      <c r="M96" s="283">
        <f>+'Cash-Flow-2018-Leva'!M96/1000</f>
        <v>0</v>
      </c>
      <c r="N96" s="483"/>
      <c r="O96" s="378">
        <f t="shared" si="7"/>
        <v>0</v>
      </c>
      <c r="P96" s="401">
        <f t="shared" si="7"/>
        <v>0</v>
      </c>
      <c r="Q96" s="50"/>
      <c r="R96" s="238"/>
      <c r="S96" s="238"/>
      <c r="T96" s="238"/>
      <c r="U96" s="238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24"/>
      <c r="B97" s="475" t="s">
        <v>271</v>
      </c>
      <c r="C97" s="161"/>
      <c r="D97" s="162"/>
      <c r="E97" s="293"/>
      <c r="F97" s="252">
        <f>+SUM(F93:F96)</f>
        <v>0</v>
      </c>
      <c r="G97" s="251">
        <f>+SUM(G93:G96)</f>
        <v>0</v>
      </c>
      <c r="H97" s="293"/>
      <c r="I97" s="252">
        <f>+SUM(I93:I96)</f>
        <v>0</v>
      </c>
      <c r="J97" s="251">
        <f>+SUM(J93:J96)</f>
        <v>0</v>
      </c>
      <c r="K97" s="293"/>
      <c r="L97" s="252">
        <f>+SUM(L93:L96)</f>
        <v>0</v>
      </c>
      <c r="M97" s="251">
        <f>+SUM(M93:M96)</f>
        <v>0</v>
      </c>
      <c r="N97" s="483"/>
      <c r="O97" s="379">
        <f>+SUM(O93:O96)</f>
        <v>0</v>
      </c>
      <c r="P97" s="380">
        <f>+SUM(P93:P96)</f>
        <v>0</v>
      </c>
      <c r="Q97" s="50"/>
      <c r="R97" s="238"/>
      <c r="S97" s="238"/>
      <c r="T97" s="238"/>
      <c r="U97" s="238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24"/>
      <c r="B98" s="212" t="s">
        <v>98</v>
      </c>
      <c r="C98" s="137"/>
      <c r="D98" s="141"/>
      <c r="E98" s="293"/>
      <c r="F98" s="253"/>
      <c r="G98" s="242"/>
      <c r="H98" s="293"/>
      <c r="I98" s="253"/>
      <c r="J98" s="242"/>
      <c r="K98" s="293"/>
      <c r="L98" s="253"/>
      <c r="M98" s="242"/>
      <c r="N98" s="483"/>
      <c r="O98" s="381"/>
      <c r="P98" s="374"/>
      <c r="Q98" s="50"/>
      <c r="R98" s="238"/>
      <c r="S98" s="238"/>
      <c r="T98" s="238"/>
      <c r="U98" s="238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24"/>
      <c r="B99" s="213" t="s">
        <v>115</v>
      </c>
      <c r="C99" s="172"/>
      <c r="D99" s="173"/>
      <c r="E99" s="293"/>
      <c r="F99" s="272">
        <f>+'Cash-Flow-2018-Leva'!F99/1000</f>
        <v>0</v>
      </c>
      <c r="G99" s="271">
        <f>+'Cash-Flow-2018-Leva'!G99/1000</f>
        <v>0</v>
      </c>
      <c r="H99" s="293"/>
      <c r="I99" s="272">
        <f>+'Cash-Flow-2018-Leva'!I99/1000</f>
        <v>0</v>
      </c>
      <c r="J99" s="271">
        <f>+'Cash-Flow-2018-Leva'!J99/1000</f>
        <v>0</v>
      </c>
      <c r="K99" s="293"/>
      <c r="L99" s="272">
        <f>+'Cash-Flow-2018-Leva'!L99/1000</f>
        <v>0</v>
      </c>
      <c r="M99" s="271">
        <f>+'Cash-Flow-2018-Leva'!M99/1000</f>
        <v>0</v>
      </c>
      <c r="N99" s="483"/>
      <c r="O99" s="382">
        <f>+F99+I99+L99</f>
        <v>0</v>
      </c>
      <c r="P99" s="395">
        <f>+G99+J99+M99</f>
        <v>0</v>
      </c>
      <c r="Q99" s="50"/>
      <c r="R99" s="238"/>
      <c r="S99" s="238"/>
      <c r="T99" s="238"/>
      <c r="U99" s="238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24"/>
      <c r="B100" s="209" t="s">
        <v>99</v>
      </c>
      <c r="C100" s="170"/>
      <c r="D100" s="171"/>
      <c r="E100" s="293"/>
      <c r="F100" s="284">
        <f>+'Cash-Flow-2018-Leva'!F100/1000</f>
        <v>0</v>
      </c>
      <c r="G100" s="283">
        <f>+'Cash-Flow-2018-Leva'!G100/1000</f>
        <v>0</v>
      </c>
      <c r="H100" s="293"/>
      <c r="I100" s="284">
        <f>+'Cash-Flow-2018-Leva'!I100/1000</f>
        <v>0</v>
      </c>
      <c r="J100" s="283">
        <f>+'Cash-Flow-2018-Leva'!J100/1000</f>
        <v>0</v>
      </c>
      <c r="K100" s="293"/>
      <c r="L100" s="284">
        <f>+'Cash-Flow-2018-Leva'!L100/1000</f>
        <v>0</v>
      </c>
      <c r="M100" s="283">
        <f>+'Cash-Flow-2018-Leva'!M100/1000</f>
        <v>0</v>
      </c>
      <c r="N100" s="483"/>
      <c r="O100" s="378">
        <f>+F100+I100+L100</f>
        <v>0</v>
      </c>
      <c r="P100" s="401">
        <f>+G100+J100+M100</f>
        <v>0</v>
      </c>
      <c r="Q100" s="50"/>
      <c r="R100" s="238"/>
      <c r="S100" s="238"/>
      <c r="T100" s="238"/>
      <c r="U100" s="238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24"/>
      <c r="B101" s="160" t="s">
        <v>143</v>
      </c>
      <c r="C101" s="161"/>
      <c r="D101" s="162"/>
      <c r="E101" s="293"/>
      <c r="F101" s="252">
        <f>+SUM(F99:F100)</f>
        <v>0</v>
      </c>
      <c r="G101" s="251">
        <f>+SUM(G99:G100)</f>
        <v>0</v>
      </c>
      <c r="H101" s="293"/>
      <c r="I101" s="252">
        <f>+SUM(I99:I100)</f>
        <v>0</v>
      </c>
      <c r="J101" s="251">
        <f>+SUM(J99:J100)</f>
        <v>0</v>
      </c>
      <c r="K101" s="293"/>
      <c r="L101" s="252">
        <f>+SUM(L99:L100)</f>
        <v>0</v>
      </c>
      <c r="M101" s="251">
        <f>+SUM(M99:M100)</f>
        <v>0</v>
      </c>
      <c r="N101" s="483"/>
      <c r="O101" s="379">
        <f>+SUM(O99:O100)</f>
        <v>0</v>
      </c>
      <c r="P101" s="380">
        <f>+SUM(P99:P100)</f>
        <v>0</v>
      </c>
      <c r="Q101" s="50"/>
      <c r="R101" s="238">
        <f>+SUM(R99:R100)</f>
        <v>0</v>
      </c>
      <c r="S101" s="238">
        <f>+SUM(S99:S100)</f>
        <v>0</v>
      </c>
      <c r="T101" s="238"/>
      <c r="U101" s="238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24"/>
      <c r="B102" s="196"/>
      <c r="C102" s="175"/>
      <c r="D102" s="176"/>
      <c r="E102" s="293"/>
      <c r="F102" s="272"/>
      <c r="G102" s="271"/>
      <c r="H102" s="293"/>
      <c r="I102" s="272"/>
      <c r="J102" s="271"/>
      <c r="K102" s="293"/>
      <c r="L102" s="272"/>
      <c r="M102" s="271"/>
      <c r="N102" s="483"/>
      <c r="O102" s="382"/>
      <c r="P102" s="395"/>
      <c r="Q102" s="50"/>
      <c r="R102" s="238"/>
      <c r="S102" s="238"/>
      <c r="T102" s="238"/>
      <c r="U102" s="238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24"/>
      <c r="B103" s="221" t="s">
        <v>109</v>
      </c>
      <c r="C103" s="197"/>
      <c r="D103" s="198"/>
      <c r="E103" s="293"/>
      <c r="F103" s="274">
        <f>+F91+F97+F101</f>
        <v>0</v>
      </c>
      <c r="G103" s="273">
        <f>+G91+G97+G101</f>
        <v>0</v>
      </c>
      <c r="H103" s="293"/>
      <c r="I103" s="274">
        <f>+I91+I97+I101</f>
        <v>0</v>
      </c>
      <c r="J103" s="273">
        <f>+J91+J97+J101</f>
        <v>0</v>
      </c>
      <c r="K103" s="293"/>
      <c r="L103" s="274">
        <f>+L91+L97+L101</f>
        <v>0</v>
      </c>
      <c r="M103" s="273">
        <f>+M91+M97+M101</f>
        <v>0</v>
      </c>
      <c r="N103" s="483"/>
      <c r="O103" s="396">
        <f>+O91+O97+O101</f>
        <v>0</v>
      </c>
      <c r="P103" s="397">
        <f>+P91+P97+P101</f>
        <v>0</v>
      </c>
      <c r="Q103" s="126"/>
      <c r="R103" s="238"/>
      <c r="S103" s="238"/>
      <c r="T103" s="238"/>
      <c r="U103" s="238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24"/>
      <c r="B104" s="210" t="s">
        <v>107</v>
      </c>
      <c r="C104" s="152"/>
      <c r="D104" s="153"/>
      <c r="E104" s="293"/>
      <c r="F104" s="254"/>
      <c r="G104" s="244"/>
      <c r="H104" s="293"/>
      <c r="I104" s="254"/>
      <c r="J104" s="244"/>
      <c r="K104" s="293"/>
      <c r="L104" s="254"/>
      <c r="M104" s="244"/>
      <c r="N104" s="483"/>
      <c r="O104" s="383"/>
      <c r="P104" s="376"/>
      <c r="Q104" s="50"/>
      <c r="R104" s="238"/>
      <c r="S104" s="238"/>
      <c r="T104" s="238"/>
      <c r="U104" s="238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24"/>
      <c r="B105" s="211" t="s">
        <v>90</v>
      </c>
      <c r="C105" s="166"/>
      <c r="D105" s="167"/>
      <c r="E105" s="293"/>
      <c r="F105" s="272"/>
      <c r="G105" s="271"/>
      <c r="H105" s="293"/>
      <c r="I105" s="272"/>
      <c r="J105" s="271"/>
      <c r="K105" s="293"/>
      <c r="L105" s="272"/>
      <c r="M105" s="271"/>
      <c r="N105" s="483"/>
      <c r="O105" s="382"/>
      <c r="P105" s="395"/>
      <c r="Q105" s="50"/>
      <c r="R105" s="238"/>
      <c r="S105" s="238"/>
      <c r="T105" s="238"/>
      <c r="U105" s="238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24"/>
      <c r="B106" s="208" t="s">
        <v>101</v>
      </c>
      <c r="C106" s="168"/>
      <c r="D106" s="169"/>
      <c r="E106" s="293"/>
      <c r="F106" s="295">
        <f>+'Cash-Flow-2018-Leva'!F106/1000</f>
        <v>0</v>
      </c>
      <c r="G106" s="294">
        <f>+'Cash-Flow-2018-Leva'!G106/1000</f>
        <v>0</v>
      </c>
      <c r="H106" s="293"/>
      <c r="I106" s="295">
        <f>+'Cash-Flow-2018-Leva'!I106/1000</f>
        <v>0</v>
      </c>
      <c r="J106" s="294">
        <f>+'Cash-Flow-2018-Leva'!J106/1000</f>
        <v>0</v>
      </c>
      <c r="K106" s="293"/>
      <c r="L106" s="295">
        <f>+'Cash-Flow-2018-Leva'!L106/1000</f>
        <v>0</v>
      </c>
      <c r="M106" s="294">
        <f>+'Cash-Flow-2018-Leva'!M106/1000</f>
        <v>0</v>
      </c>
      <c r="N106" s="483"/>
      <c r="O106" s="377">
        <f>+F106+I106+L106</f>
        <v>0</v>
      </c>
      <c r="P106" s="429">
        <f>+G106+J106+M106</f>
        <v>0</v>
      </c>
      <c r="Q106" s="50"/>
      <c r="R106" s="238"/>
      <c r="S106" s="238"/>
      <c r="T106" s="238"/>
      <c r="U106" s="238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24"/>
      <c r="B107" s="209" t="s">
        <v>102</v>
      </c>
      <c r="C107" s="170"/>
      <c r="D107" s="171"/>
      <c r="E107" s="293"/>
      <c r="F107" s="284">
        <f>+'Cash-Flow-2018-Leva'!F107/1000</f>
        <v>0</v>
      </c>
      <c r="G107" s="283">
        <f>+'Cash-Flow-2018-Leva'!G107/1000</f>
        <v>0</v>
      </c>
      <c r="H107" s="293"/>
      <c r="I107" s="284">
        <f>+'Cash-Flow-2018-Leva'!I107/1000</f>
        <v>0</v>
      </c>
      <c r="J107" s="283">
        <f>+'Cash-Flow-2018-Leva'!J107/1000</f>
        <v>0</v>
      </c>
      <c r="K107" s="293"/>
      <c r="L107" s="284">
        <f>+'Cash-Flow-2018-Leva'!L107/1000</f>
        <v>0</v>
      </c>
      <c r="M107" s="283">
        <f>+'Cash-Flow-2018-Leva'!M107/1000</f>
        <v>0</v>
      </c>
      <c r="N107" s="483"/>
      <c r="O107" s="378">
        <f>+F107+I107+L107</f>
        <v>0</v>
      </c>
      <c r="P107" s="401">
        <f>+G107+J107+M107</f>
        <v>0</v>
      </c>
      <c r="Q107" s="50"/>
      <c r="R107" s="238"/>
      <c r="S107" s="238"/>
      <c r="T107" s="238"/>
      <c r="U107" s="238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24"/>
      <c r="B108" s="163" t="s">
        <v>144</v>
      </c>
      <c r="C108" s="164"/>
      <c r="D108" s="165"/>
      <c r="E108" s="293"/>
      <c r="F108" s="278">
        <f>+SUM(F106:F107)</f>
        <v>0</v>
      </c>
      <c r="G108" s="277">
        <f>+SUM(G106:G107)</f>
        <v>0</v>
      </c>
      <c r="H108" s="293"/>
      <c r="I108" s="278">
        <f>+SUM(I106:I107)</f>
        <v>0</v>
      </c>
      <c r="J108" s="277">
        <f>+SUM(J106:J107)</f>
        <v>0</v>
      </c>
      <c r="K108" s="293"/>
      <c r="L108" s="278">
        <f>+SUM(L106:L107)</f>
        <v>0</v>
      </c>
      <c r="M108" s="277">
        <f>+SUM(M106:M107)</f>
        <v>0</v>
      </c>
      <c r="N108" s="483"/>
      <c r="O108" s="398">
        <f>+SUM(O106:O107)</f>
        <v>0</v>
      </c>
      <c r="P108" s="399">
        <f>+SUM(P106:P107)</f>
        <v>0</v>
      </c>
      <c r="Q108" s="50"/>
      <c r="R108" s="238"/>
      <c r="S108" s="238"/>
      <c r="T108" s="238"/>
      <c r="U108" s="238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24"/>
      <c r="B109" s="212" t="s">
        <v>94</v>
      </c>
      <c r="C109" s="137"/>
      <c r="D109" s="141"/>
      <c r="E109" s="293"/>
      <c r="F109" s="253"/>
      <c r="G109" s="242"/>
      <c r="H109" s="293"/>
      <c r="I109" s="253"/>
      <c r="J109" s="242"/>
      <c r="K109" s="293"/>
      <c r="L109" s="253"/>
      <c r="M109" s="242"/>
      <c r="N109" s="483"/>
      <c r="O109" s="381"/>
      <c r="P109" s="374"/>
      <c r="Q109" s="50"/>
      <c r="R109" s="238"/>
      <c r="S109" s="238"/>
      <c r="T109" s="238"/>
      <c r="U109" s="238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24"/>
      <c r="B110" s="213" t="s">
        <v>103</v>
      </c>
      <c r="C110" s="172"/>
      <c r="D110" s="173"/>
      <c r="E110" s="293"/>
      <c r="F110" s="272">
        <f>+'Cash-Flow-2018-Leva'!F110/1000</f>
        <v>0</v>
      </c>
      <c r="G110" s="271">
        <f>+'Cash-Flow-2018-Leva'!G110/1000</f>
        <v>0</v>
      </c>
      <c r="H110" s="293"/>
      <c r="I110" s="272">
        <f>+'Cash-Flow-2018-Leva'!I110/1000</f>
        <v>0</v>
      </c>
      <c r="J110" s="271">
        <f>+'Cash-Flow-2018-Leva'!J110/1000</f>
        <v>0</v>
      </c>
      <c r="K110" s="293"/>
      <c r="L110" s="272">
        <f>+'Cash-Flow-2018-Leva'!L110/1000</f>
        <v>0</v>
      </c>
      <c r="M110" s="271">
        <f>+'Cash-Flow-2018-Leva'!M110/1000</f>
        <v>0</v>
      </c>
      <c r="N110" s="483"/>
      <c r="O110" s="382">
        <f>+F110+I110+L110</f>
        <v>0</v>
      </c>
      <c r="P110" s="395">
        <f>+G110+J110+M110</f>
        <v>0</v>
      </c>
      <c r="Q110" s="50"/>
      <c r="R110" s="238"/>
      <c r="S110" s="238"/>
      <c r="T110" s="238"/>
      <c r="U110" s="238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24"/>
      <c r="B111" s="209" t="s">
        <v>238</v>
      </c>
      <c r="C111" s="170"/>
      <c r="D111" s="171"/>
      <c r="E111" s="293"/>
      <c r="F111" s="284">
        <f>+'Cash-Flow-2018-Leva'!F111/1000</f>
        <v>0</v>
      </c>
      <c r="G111" s="283">
        <f>+'Cash-Flow-2018-Leva'!G111/1000</f>
        <v>0</v>
      </c>
      <c r="H111" s="293"/>
      <c r="I111" s="284">
        <f>+'Cash-Flow-2018-Leva'!I111/1000</f>
        <v>0</v>
      </c>
      <c r="J111" s="283">
        <f>+'Cash-Flow-2018-Leva'!J111/1000</f>
        <v>0</v>
      </c>
      <c r="K111" s="293"/>
      <c r="L111" s="284">
        <f>+'Cash-Flow-2018-Leva'!L111/1000</f>
        <v>0</v>
      </c>
      <c r="M111" s="283">
        <f>+'Cash-Flow-2018-Leva'!M111/1000</f>
        <v>0</v>
      </c>
      <c r="N111" s="483"/>
      <c r="O111" s="378">
        <f>+F111+I111+L111</f>
        <v>0</v>
      </c>
      <c r="P111" s="401">
        <f>+G111+J111+M111</f>
        <v>0</v>
      </c>
      <c r="Q111" s="50"/>
      <c r="R111" s="238"/>
      <c r="S111" s="238"/>
      <c r="T111" s="238"/>
      <c r="U111" s="238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24"/>
      <c r="B112" s="163" t="s">
        <v>145</v>
      </c>
      <c r="C112" s="164"/>
      <c r="D112" s="165"/>
      <c r="E112" s="293"/>
      <c r="F112" s="278">
        <f>+SUM(F110:F111)</f>
        <v>0</v>
      </c>
      <c r="G112" s="277">
        <f>+SUM(G110:G111)</f>
        <v>0</v>
      </c>
      <c r="H112" s="293"/>
      <c r="I112" s="278">
        <f>+SUM(I110:I111)</f>
        <v>0</v>
      </c>
      <c r="J112" s="277">
        <f>+SUM(J110:J111)</f>
        <v>0</v>
      </c>
      <c r="K112" s="293"/>
      <c r="L112" s="278">
        <f>+SUM(L110:L111)</f>
        <v>0</v>
      </c>
      <c r="M112" s="277">
        <f>+SUM(M110:M111)</f>
        <v>0</v>
      </c>
      <c r="N112" s="483"/>
      <c r="O112" s="398">
        <f>+SUM(O110:O111)</f>
        <v>0</v>
      </c>
      <c r="P112" s="399">
        <f>+SUM(P110:P111)</f>
        <v>0</v>
      </c>
      <c r="Q112" s="50"/>
      <c r="R112" s="238"/>
      <c r="S112" s="238"/>
      <c r="T112" s="238"/>
      <c r="U112" s="238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24"/>
      <c r="B113" s="212" t="s">
        <v>91</v>
      </c>
      <c r="C113" s="137"/>
      <c r="D113" s="141"/>
      <c r="E113" s="293"/>
      <c r="F113" s="253"/>
      <c r="G113" s="242"/>
      <c r="H113" s="293"/>
      <c r="I113" s="253"/>
      <c r="J113" s="242"/>
      <c r="K113" s="293"/>
      <c r="L113" s="253"/>
      <c r="M113" s="242"/>
      <c r="N113" s="483"/>
      <c r="O113" s="381"/>
      <c r="P113" s="374"/>
      <c r="Q113" s="50"/>
      <c r="R113" s="238"/>
      <c r="S113" s="238"/>
      <c r="T113" s="238"/>
      <c r="U113" s="238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24"/>
      <c r="B114" s="213" t="s">
        <v>104</v>
      </c>
      <c r="C114" s="172"/>
      <c r="D114" s="173"/>
      <c r="E114" s="293"/>
      <c r="F114" s="272">
        <f>+'Cash-Flow-2018-Leva'!F114/1000</f>
        <v>0</v>
      </c>
      <c r="G114" s="271">
        <f>+'Cash-Flow-2018-Leva'!G114/1000</f>
        <v>0</v>
      </c>
      <c r="H114" s="293"/>
      <c r="I114" s="272">
        <f>+'Cash-Flow-2018-Leva'!I114/1000</f>
        <v>0</v>
      </c>
      <c r="J114" s="271">
        <f>+'Cash-Flow-2018-Leva'!J114/1000</f>
        <v>0</v>
      </c>
      <c r="K114" s="293"/>
      <c r="L114" s="272">
        <f>+'Cash-Flow-2018-Leva'!L114/1000</f>
        <v>0</v>
      </c>
      <c r="M114" s="271">
        <f>+'Cash-Flow-2018-Leva'!M114/1000</f>
        <v>0</v>
      </c>
      <c r="N114" s="483"/>
      <c r="O114" s="382">
        <f>+F114+I114+L114</f>
        <v>0</v>
      </c>
      <c r="P114" s="395">
        <f>+G114+J114+M114</f>
        <v>0</v>
      </c>
      <c r="Q114" s="50"/>
      <c r="R114" s="238"/>
      <c r="S114" s="238"/>
      <c r="T114" s="238"/>
      <c r="U114" s="238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24"/>
      <c r="B115" s="209" t="s">
        <v>105</v>
      </c>
      <c r="C115" s="170"/>
      <c r="D115" s="171"/>
      <c r="E115" s="293"/>
      <c r="F115" s="284">
        <f>+'Cash-Flow-2018-Leva'!F115/1000</f>
        <v>0</v>
      </c>
      <c r="G115" s="283">
        <f>+'Cash-Flow-2018-Leva'!G115/1000</f>
        <v>0</v>
      </c>
      <c r="H115" s="293"/>
      <c r="I115" s="284">
        <f>+'Cash-Flow-2018-Leva'!I115/1000</f>
        <v>0</v>
      </c>
      <c r="J115" s="283">
        <f>+'Cash-Flow-2018-Leva'!J115/1000</f>
        <v>0</v>
      </c>
      <c r="K115" s="293"/>
      <c r="L115" s="284">
        <f>+'Cash-Flow-2018-Leva'!L115/1000</f>
        <v>0</v>
      </c>
      <c r="M115" s="283">
        <f>+'Cash-Flow-2018-Leva'!M115/1000</f>
        <v>0</v>
      </c>
      <c r="N115" s="483"/>
      <c r="O115" s="378">
        <f>+F115+I115+L115</f>
        <v>0</v>
      </c>
      <c r="P115" s="401">
        <f>+G115+J115+M115</f>
        <v>0</v>
      </c>
      <c r="Q115" s="50"/>
      <c r="R115" s="238"/>
      <c r="S115" s="238"/>
      <c r="T115" s="238"/>
      <c r="U115" s="238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24"/>
      <c r="B116" s="163" t="s">
        <v>146</v>
      </c>
      <c r="C116" s="164"/>
      <c r="D116" s="165"/>
      <c r="E116" s="293"/>
      <c r="F116" s="278">
        <f>+SUM(F114:F115)</f>
        <v>0</v>
      </c>
      <c r="G116" s="277">
        <f>+SUM(G114:G115)</f>
        <v>0</v>
      </c>
      <c r="H116" s="293"/>
      <c r="I116" s="278">
        <f>+SUM(I114:I115)</f>
        <v>0</v>
      </c>
      <c r="J116" s="277">
        <f>+SUM(J114:J115)</f>
        <v>0</v>
      </c>
      <c r="K116" s="293"/>
      <c r="L116" s="278">
        <f>+SUM(L114:L115)</f>
        <v>0</v>
      </c>
      <c r="M116" s="277">
        <f>+SUM(M114:M115)</f>
        <v>0</v>
      </c>
      <c r="N116" s="483"/>
      <c r="O116" s="398">
        <f>+SUM(O114:O115)</f>
        <v>0</v>
      </c>
      <c r="P116" s="399">
        <f>+SUM(P114:P115)</f>
        <v>0</v>
      </c>
      <c r="Q116" s="50"/>
      <c r="R116" s="238"/>
      <c r="S116" s="238"/>
      <c r="T116" s="238"/>
      <c r="U116" s="238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24"/>
      <c r="B117" s="212" t="s">
        <v>95</v>
      </c>
      <c r="C117" s="137"/>
      <c r="D117" s="141"/>
      <c r="E117" s="293"/>
      <c r="F117" s="254"/>
      <c r="G117" s="244"/>
      <c r="H117" s="293"/>
      <c r="I117" s="254"/>
      <c r="J117" s="244"/>
      <c r="K117" s="293"/>
      <c r="L117" s="254"/>
      <c r="M117" s="244"/>
      <c r="N117" s="483"/>
      <c r="O117" s="383"/>
      <c r="P117" s="376"/>
      <c r="Q117" s="50"/>
      <c r="R117" s="238"/>
      <c r="S117" s="238"/>
      <c r="T117" s="238"/>
      <c r="U117" s="238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24"/>
      <c r="B118" s="213" t="s">
        <v>124</v>
      </c>
      <c r="C118" s="172"/>
      <c r="D118" s="173"/>
      <c r="E118" s="293"/>
      <c r="F118" s="254">
        <f>+'Cash-Flow-2018-Leva'!F118/1000</f>
        <v>0</v>
      </c>
      <c r="G118" s="244">
        <f>+'Cash-Flow-2018-Leva'!G118/1000</f>
        <v>0</v>
      </c>
      <c r="H118" s="293"/>
      <c r="I118" s="254">
        <f>+'Cash-Flow-2018-Leva'!I118/1000</f>
        <v>0</v>
      </c>
      <c r="J118" s="244">
        <f>+'Cash-Flow-2018-Leva'!J118/1000</f>
        <v>0</v>
      </c>
      <c r="K118" s="293"/>
      <c r="L118" s="254">
        <f>+'Cash-Flow-2018-Leva'!L118/1000</f>
        <v>0</v>
      </c>
      <c r="M118" s="244">
        <f>+'Cash-Flow-2018-Leva'!M118/1000</f>
        <v>0</v>
      </c>
      <c r="N118" s="483"/>
      <c r="O118" s="383">
        <f>+F118+I118+L118</f>
        <v>0</v>
      </c>
      <c r="P118" s="376">
        <f>+G118+J118+M118</f>
        <v>0</v>
      </c>
      <c r="Q118" s="50"/>
      <c r="R118" s="238"/>
      <c r="S118" s="238"/>
      <c r="T118" s="238"/>
      <c r="U118" s="238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24"/>
      <c r="B119" s="209" t="s">
        <v>125</v>
      </c>
      <c r="C119" s="170"/>
      <c r="D119" s="171"/>
      <c r="E119" s="293"/>
      <c r="F119" s="284">
        <f>+'Cash-Flow-2018-Leva'!F119/1000</f>
        <v>0</v>
      </c>
      <c r="G119" s="283">
        <f>+'Cash-Flow-2018-Leva'!G119/1000</f>
        <v>0</v>
      </c>
      <c r="H119" s="293"/>
      <c r="I119" s="284">
        <f>+'Cash-Flow-2018-Leva'!I119/1000</f>
        <v>0</v>
      </c>
      <c r="J119" s="283">
        <f>+'Cash-Flow-2018-Leva'!J119/1000</f>
        <v>0</v>
      </c>
      <c r="K119" s="293"/>
      <c r="L119" s="284">
        <f>+'Cash-Flow-2018-Leva'!L119/1000</f>
        <v>0</v>
      </c>
      <c r="M119" s="283">
        <f>+'Cash-Flow-2018-Leva'!M119/1000</f>
        <v>0</v>
      </c>
      <c r="N119" s="483"/>
      <c r="O119" s="378">
        <f>+F119+I119+L119</f>
        <v>0</v>
      </c>
      <c r="P119" s="401">
        <f>+G119+J119+M119</f>
        <v>0</v>
      </c>
      <c r="Q119" s="50"/>
      <c r="R119" s="238"/>
      <c r="S119" s="238"/>
      <c r="T119" s="238"/>
      <c r="U119" s="238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24"/>
      <c r="B120" s="163" t="s">
        <v>147</v>
      </c>
      <c r="C120" s="164"/>
      <c r="D120" s="165"/>
      <c r="E120" s="293"/>
      <c r="F120" s="278">
        <f>+SUM(F118:F119)</f>
        <v>0</v>
      </c>
      <c r="G120" s="277">
        <f>+SUM(G118:G119)</f>
        <v>0</v>
      </c>
      <c r="H120" s="293"/>
      <c r="I120" s="278">
        <f>+SUM(I118:I119)</f>
        <v>0</v>
      </c>
      <c r="J120" s="277">
        <f>+SUM(J118:J119)</f>
        <v>0</v>
      </c>
      <c r="K120" s="293"/>
      <c r="L120" s="278">
        <f>+SUM(L118:L119)</f>
        <v>0</v>
      </c>
      <c r="M120" s="277">
        <f>+SUM(M118:M119)</f>
        <v>0</v>
      </c>
      <c r="N120" s="483"/>
      <c r="O120" s="398">
        <f>+SUM(O118:O119)</f>
        <v>0</v>
      </c>
      <c r="P120" s="399">
        <f>+SUM(P118:P119)</f>
        <v>0</v>
      </c>
      <c r="Q120" s="50"/>
      <c r="R120" s="238"/>
      <c r="S120" s="238"/>
      <c r="T120" s="238"/>
      <c r="U120" s="238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24"/>
      <c r="B121" s="185"/>
      <c r="C121" s="186"/>
      <c r="D121" s="187"/>
      <c r="E121" s="293"/>
      <c r="F121" s="284"/>
      <c r="G121" s="283"/>
      <c r="H121" s="293"/>
      <c r="I121" s="284"/>
      <c r="J121" s="283"/>
      <c r="K121" s="293"/>
      <c r="L121" s="284"/>
      <c r="M121" s="283"/>
      <c r="N121" s="483"/>
      <c r="O121" s="378"/>
      <c r="P121" s="401"/>
      <c r="Q121" s="50"/>
      <c r="R121" s="238"/>
      <c r="S121" s="238"/>
      <c r="T121" s="238"/>
      <c r="U121" s="238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24"/>
      <c r="B122" s="223" t="s">
        <v>149</v>
      </c>
      <c r="C122" s="199"/>
      <c r="D122" s="200"/>
      <c r="E122" s="293"/>
      <c r="F122" s="285">
        <f>+F108+F112+F116+F120</f>
        <v>0</v>
      </c>
      <c r="G122" s="288">
        <f>+G108+G112+G116+G120</f>
        <v>0</v>
      </c>
      <c r="H122" s="293"/>
      <c r="I122" s="285">
        <f>+I108+I112+I116+I120</f>
        <v>0</v>
      </c>
      <c r="J122" s="288">
        <f>+J108+J112+J116+J120</f>
        <v>0</v>
      </c>
      <c r="K122" s="293"/>
      <c r="L122" s="285">
        <f>+L108+L112+L116+L120</f>
        <v>0</v>
      </c>
      <c r="M122" s="288">
        <f>+M108+M112+M116+M120</f>
        <v>0</v>
      </c>
      <c r="N122" s="483"/>
      <c r="O122" s="402">
        <f>+O108+O112+O116+O120</f>
        <v>0</v>
      </c>
      <c r="P122" s="409">
        <f>+P108+P112+P116+P120</f>
        <v>0</v>
      </c>
      <c r="Q122" s="50"/>
      <c r="R122" s="238"/>
      <c r="S122" s="238"/>
      <c r="T122" s="238"/>
      <c r="U122" s="238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24"/>
      <c r="B123" s="210" t="s">
        <v>122</v>
      </c>
      <c r="C123" s="152"/>
      <c r="D123" s="153"/>
      <c r="E123" s="293"/>
      <c r="F123" s="254"/>
      <c r="G123" s="244"/>
      <c r="H123" s="293"/>
      <c r="I123" s="254"/>
      <c r="J123" s="244"/>
      <c r="K123" s="293"/>
      <c r="L123" s="254"/>
      <c r="M123" s="244"/>
      <c r="N123" s="483"/>
      <c r="O123" s="383"/>
      <c r="P123" s="376"/>
      <c r="Q123" s="50"/>
      <c r="R123" s="238"/>
      <c r="S123" s="238"/>
      <c r="T123" s="238"/>
      <c r="U123" s="238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24"/>
      <c r="B124" s="213" t="s">
        <v>93</v>
      </c>
      <c r="C124" s="172"/>
      <c r="D124" s="173"/>
      <c r="E124" s="293"/>
      <c r="F124" s="272">
        <f>+'Cash-Flow-2018-Leva'!F124/1000</f>
        <v>0</v>
      </c>
      <c r="G124" s="271">
        <f>+'Cash-Flow-2018-Leva'!G124/1000</f>
        <v>0</v>
      </c>
      <c r="H124" s="293"/>
      <c r="I124" s="272">
        <f>+'Cash-Flow-2018-Leva'!I124/1000</f>
        <v>0</v>
      </c>
      <c r="J124" s="271">
        <f>+'Cash-Flow-2018-Leva'!J124/1000</f>
        <v>0</v>
      </c>
      <c r="K124" s="293"/>
      <c r="L124" s="272">
        <f>+'Cash-Flow-2018-Leva'!L124/1000</f>
        <v>0</v>
      </c>
      <c r="M124" s="271">
        <f>+'Cash-Flow-2018-Leva'!M124/1000</f>
        <v>0</v>
      </c>
      <c r="N124" s="483"/>
      <c r="O124" s="382">
        <f aca="true" t="shared" si="8" ref="O124:P126">+F124+I124+L124</f>
        <v>0</v>
      </c>
      <c r="P124" s="395">
        <f t="shared" si="8"/>
        <v>0</v>
      </c>
      <c r="Q124" s="50"/>
      <c r="R124" s="238"/>
      <c r="S124" s="238"/>
      <c r="T124" s="238"/>
      <c r="U124" s="238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24"/>
      <c r="B125" s="208" t="s">
        <v>123</v>
      </c>
      <c r="C125" s="168"/>
      <c r="D125" s="169"/>
      <c r="E125" s="293"/>
      <c r="F125" s="284">
        <f>+'Cash-Flow-2018-Leva'!F125/1000</f>
        <v>0</v>
      </c>
      <c r="G125" s="283">
        <f>+'Cash-Flow-2018-Leva'!G125/1000</f>
        <v>0</v>
      </c>
      <c r="H125" s="293"/>
      <c r="I125" s="284">
        <f>+'Cash-Flow-2018-Leva'!I125/1000</f>
        <v>0</v>
      </c>
      <c r="J125" s="283">
        <f>+'Cash-Flow-2018-Leva'!J125/1000</f>
        <v>0</v>
      </c>
      <c r="K125" s="293"/>
      <c r="L125" s="284">
        <f>+'Cash-Flow-2018-Leva'!L125/1000</f>
        <v>0</v>
      </c>
      <c r="M125" s="283">
        <f>+'Cash-Flow-2018-Leva'!M125/1000</f>
        <v>0</v>
      </c>
      <c r="N125" s="483"/>
      <c r="O125" s="378">
        <f t="shared" si="8"/>
        <v>0</v>
      </c>
      <c r="P125" s="401">
        <f t="shared" si="8"/>
        <v>0</v>
      </c>
      <c r="Q125" s="50"/>
      <c r="R125" s="238"/>
      <c r="S125" s="238"/>
      <c r="T125" s="238"/>
      <c r="U125" s="238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24"/>
      <c r="B126" s="208" t="s">
        <v>153</v>
      </c>
      <c r="C126" s="168"/>
      <c r="D126" s="169"/>
      <c r="E126" s="293"/>
      <c r="F126" s="284">
        <f>+'Cash-Flow-2018-Leva'!F126/1000</f>
        <v>0</v>
      </c>
      <c r="G126" s="283">
        <f>+'Cash-Flow-2018-Leva'!G126/1000</f>
        <v>0</v>
      </c>
      <c r="H126" s="293"/>
      <c r="I126" s="284">
        <f>+'Cash-Flow-2018-Leva'!I126/1000</f>
        <v>0</v>
      </c>
      <c r="J126" s="283">
        <f>+'Cash-Flow-2018-Leva'!J126/1000</f>
        <v>0</v>
      </c>
      <c r="K126" s="293"/>
      <c r="L126" s="284">
        <f>+'Cash-Flow-2018-Leva'!L126/1000</f>
        <v>0</v>
      </c>
      <c r="M126" s="283">
        <f>+'Cash-Flow-2018-Leva'!M126/1000</f>
        <v>0</v>
      </c>
      <c r="N126" s="483"/>
      <c r="O126" s="378">
        <f t="shared" si="8"/>
        <v>0</v>
      </c>
      <c r="P126" s="401">
        <f t="shared" si="8"/>
        <v>0</v>
      </c>
      <c r="Q126" s="50"/>
      <c r="R126" s="238"/>
      <c r="S126" s="238"/>
      <c r="T126" s="238"/>
      <c r="U126" s="238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24"/>
      <c r="B127" s="524" t="s">
        <v>304</v>
      </c>
      <c r="C127" s="522"/>
      <c r="D127" s="523"/>
      <c r="E127" s="293"/>
      <c r="F127" s="531">
        <f>+'Cash-Flow-2018-Leva'!F127/1000</f>
        <v>0</v>
      </c>
      <c r="G127" s="532">
        <f>+'Cash-Flow-2018-Leva'!G127/1000</f>
        <v>0</v>
      </c>
      <c r="H127" s="293"/>
      <c r="I127" s="531"/>
      <c r="J127" s="532"/>
      <c r="K127" s="293"/>
      <c r="L127" s="531"/>
      <c r="M127" s="532"/>
      <c r="N127" s="483"/>
      <c r="O127" s="529">
        <f>+F127+I127+L127</f>
        <v>0</v>
      </c>
      <c r="P127" s="530">
        <f>+G127+J127+M127</f>
        <v>0</v>
      </c>
      <c r="Q127" s="50"/>
      <c r="R127" s="238"/>
      <c r="S127" s="238"/>
      <c r="T127" s="238"/>
      <c r="U127" s="238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24"/>
      <c r="B128" s="226" t="s">
        <v>126</v>
      </c>
      <c r="C128" s="190"/>
      <c r="D128" s="191"/>
      <c r="E128" s="293"/>
      <c r="F128" s="290">
        <f>+IF(+'Cash-Flow-2018-Leva'!F85+'Cash-Flow-2018-Leva'!F86=0,-F152,0)</f>
        <v>0</v>
      </c>
      <c r="G128" s="289">
        <f>+IF(+'Cash-Flow-2018-Leva'!G85+'Cash-Flow-2018-Leva'!G86=0,-G152,0)</f>
        <v>0</v>
      </c>
      <c r="H128" s="293"/>
      <c r="I128" s="290">
        <f>+IF(+'Cash-Flow-2018-Leva'!I85+'Cash-Flow-2018-Leva'!I86=0,-I152,0)</f>
        <v>0</v>
      </c>
      <c r="J128" s="289">
        <f>+IF(+'Cash-Flow-2018-Leva'!J85+'Cash-Flow-2018-Leva'!J86=0,-J152,0)</f>
        <v>0</v>
      </c>
      <c r="K128" s="293"/>
      <c r="L128" s="290">
        <f>+IF(+'Cash-Flow-2018-Leva'!L85+'Cash-Flow-2018-Leva'!L86=0,-L152,0)</f>
        <v>0</v>
      </c>
      <c r="M128" s="289">
        <f>+IF(+'Cash-Flow-2018-Leva'!M85+'Cash-Flow-2018-Leva'!M86=0,-M152,0)</f>
        <v>0</v>
      </c>
      <c r="N128" s="483"/>
      <c r="O128" s="486">
        <f>+IF(+'Cash-Flow-2018-Leva'!O85+'Cash-Flow-2018-Leva'!O86=0,-O152,0)</f>
        <v>0</v>
      </c>
      <c r="P128" s="410">
        <f>+IF(+'Cash-Flow-2018-Leva'!P85+'Cash-Flow-2018-Leva'!P86=0,-P152,0)</f>
        <v>0</v>
      </c>
      <c r="Q128" s="50"/>
      <c r="R128" s="238"/>
      <c r="S128" s="238"/>
      <c r="T128" s="238"/>
      <c r="U128" s="238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24"/>
      <c r="B129" s="224" t="s">
        <v>239</v>
      </c>
      <c r="C129" s="158"/>
      <c r="D129" s="159"/>
      <c r="E129" s="293"/>
      <c r="F129" s="287">
        <f>+SUM(F124,F125,F126,F128)</f>
        <v>0</v>
      </c>
      <c r="G129" s="286">
        <f>+SUM(G124,G125,G126,G128)</f>
        <v>0</v>
      </c>
      <c r="H129" s="293"/>
      <c r="I129" s="287">
        <f>+SUM(I124,I125,I126,I128)</f>
        <v>0</v>
      </c>
      <c r="J129" s="286">
        <f>+SUM(J124,J125,J126,J128)</f>
        <v>0</v>
      </c>
      <c r="K129" s="293"/>
      <c r="L129" s="287">
        <f>+SUM(L124,L125,L126,L128)</f>
        <v>0</v>
      </c>
      <c r="M129" s="286">
        <f>+SUM(M124,M125,M126,M128)</f>
        <v>0</v>
      </c>
      <c r="N129" s="483"/>
      <c r="O129" s="403">
        <f>+SUM(O124,O125,O126,O128)</f>
        <v>0</v>
      </c>
      <c r="P129" s="404">
        <f>+SUM(P124,P125,P126,P128)</f>
        <v>0</v>
      </c>
      <c r="Q129" s="50"/>
      <c r="R129" s="238"/>
      <c r="S129" s="238"/>
      <c r="T129" s="238"/>
      <c r="U129" s="238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24"/>
      <c r="B130" s="210" t="s">
        <v>108</v>
      </c>
      <c r="C130" s="152"/>
      <c r="D130" s="153"/>
      <c r="E130" s="293"/>
      <c r="F130" s="254"/>
      <c r="G130" s="244"/>
      <c r="H130" s="293"/>
      <c r="I130" s="254"/>
      <c r="J130" s="244"/>
      <c r="K130" s="293"/>
      <c r="L130" s="254"/>
      <c r="M130" s="244"/>
      <c r="N130" s="483"/>
      <c r="O130" s="383"/>
      <c r="P130" s="376"/>
      <c r="Q130" s="50"/>
      <c r="R130" s="238"/>
      <c r="S130" s="238"/>
      <c r="T130" s="238"/>
      <c r="U130" s="238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24"/>
      <c r="B131" s="213" t="s">
        <v>111</v>
      </c>
      <c r="C131" s="172"/>
      <c r="D131" s="173"/>
      <c r="E131" s="293"/>
      <c r="F131" s="272">
        <f>+'Cash-Flow-2018-Leva'!F131/1000</f>
        <v>0</v>
      </c>
      <c r="G131" s="271">
        <f>+'Cash-Flow-2018-Leva'!G131/1000</f>
        <v>0</v>
      </c>
      <c r="H131" s="293"/>
      <c r="I131" s="272">
        <f>+'Cash-Flow-2018-Leva'!I131/1000</f>
        <v>0</v>
      </c>
      <c r="J131" s="271">
        <f>+'Cash-Flow-2018-Leva'!J131/1000</f>
        <v>0</v>
      </c>
      <c r="K131" s="293"/>
      <c r="L131" s="272">
        <f>+'Cash-Flow-2018-Leva'!L131/1000</f>
        <v>0</v>
      </c>
      <c r="M131" s="271">
        <f>+'Cash-Flow-2018-Leva'!M131/1000</f>
        <v>0</v>
      </c>
      <c r="N131" s="483"/>
      <c r="O131" s="382">
        <f aca="true" t="shared" si="9" ref="O131:P133">+F131+I131+L131</f>
        <v>0</v>
      </c>
      <c r="P131" s="395">
        <f t="shared" si="9"/>
        <v>0</v>
      </c>
      <c r="Q131" s="50"/>
      <c r="R131" s="238"/>
      <c r="S131" s="238"/>
      <c r="T131" s="238"/>
      <c r="U131" s="238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24"/>
      <c r="B132" s="473" t="s">
        <v>119</v>
      </c>
      <c r="C132" s="168"/>
      <c r="D132" s="169"/>
      <c r="E132" s="293"/>
      <c r="F132" s="284">
        <f>+'Cash-Flow-2018-Leva'!F132/1000</f>
        <v>0</v>
      </c>
      <c r="G132" s="283">
        <f>+'Cash-Flow-2018-Leva'!G132/1000</f>
        <v>0</v>
      </c>
      <c r="H132" s="293"/>
      <c r="I132" s="284">
        <f>+'Cash-Flow-2018-Leva'!I132/1000</f>
        <v>0</v>
      </c>
      <c r="J132" s="283">
        <f>+'Cash-Flow-2018-Leva'!J132/1000</f>
        <v>0</v>
      </c>
      <c r="K132" s="293"/>
      <c r="L132" s="284">
        <f>+'Cash-Flow-2018-Leva'!L132/1000</f>
        <v>0</v>
      </c>
      <c r="M132" s="283">
        <f>+'Cash-Flow-2018-Leva'!M132/1000</f>
        <v>0</v>
      </c>
      <c r="N132" s="483"/>
      <c r="O132" s="378">
        <f t="shared" si="9"/>
        <v>0</v>
      </c>
      <c r="P132" s="401">
        <f t="shared" si="9"/>
        <v>0</v>
      </c>
      <c r="Q132" s="50"/>
      <c r="R132" s="238"/>
      <c r="S132" s="238"/>
      <c r="T132" s="238"/>
      <c r="U132" s="238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24"/>
      <c r="B133" s="227" t="s">
        <v>118</v>
      </c>
      <c r="C133" s="192"/>
      <c r="D133" s="193"/>
      <c r="E133" s="293"/>
      <c r="F133" s="284">
        <f>+'Cash-Flow-2018-Leva'!F133/1000</f>
        <v>0</v>
      </c>
      <c r="G133" s="283">
        <f>+'Cash-Flow-2018-Leva'!G133/1000</f>
        <v>0</v>
      </c>
      <c r="H133" s="293"/>
      <c r="I133" s="284">
        <f>+'Cash-Flow-2018-Leva'!I133/1000</f>
        <v>0</v>
      </c>
      <c r="J133" s="283">
        <f>+'Cash-Flow-2018-Leva'!J133/1000</f>
        <v>0</v>
      </c>
      <c r="K133" s="293"/>
      <c r="L133" s="284">
        <f>+'Cash-Flow-2018-Leva'!L133/1000</f>
        <v>0</v>
      </c>
      <c r="M133" s="283">
        <f>+'Cash-Flow-2018-Leva'!M133/1000</f>
        <v>0</v>
      </c>
      <c r="N133" s="483"/>
      <c r="O133" s="378">
        <f t="shared" si="9"/>
        <v>0</v>
      </c>
      <c r="P133" s="401">
        <f t="shared" si="9"/>
        <v>0</v>
      </c>
      <c r="Q133" s="50"/>
      <c r="R133" s="238"/>
      <c r="S133" s="238"/>
      <c r="T133" s="238"/>
      <c r="U133" s="238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24"/>
      <c r="B134" s="228" t="s">
        <v>120</v>
      </c>
      <c r="C134" s="194"/>
      <c r="D134" s="195"/>
      <c r="E134" s="293"/>
      <c r="F134" s="292">
        <f>+F133-F131-F132</f>
        <v>0</v>
      </c>
      <c r="G134" s="291">
        <f>+G133-G131-G132</f>
        <v>0</v>
      </c>
      <c r="H134" s="293"/>
      <c r="I134" s="292">
        <f>+I133-I131-I132</f>
        <v>0</v>
      </c>
      <c r="J134" s="291">
        <f>+J133-J131-J132</f>
        <v>0</v>
      </c>
      <c r="K134" s="293"/>
      <c r="L134" s="292">
        <f>+L133-L131-L132</f>
        <v>0</v>
      </c>
      <c r="M134" s="291">
        <f>+M133-M131-M132</f>
        <v>0</v>
      </c>
      <c r="N134" s="483"/>
      <c r="O134" s="411">
        <f>+O133-O131-O132</f>
        <v>0</v>
      </c>
      <c r="P134" s="412">
        <f>+P133-P131-P132</f>
        <v>0</v>
      </c>
      <c r="Q134" s="50"/>
      <c r="R134" s="238"/>
      <c r="S134" s="238"/>
      <c r="T134" s="238"/>
      <c r="U134" s="238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683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83"/>
      <c r="D135" s="683"/>
      <c r="E135" s="5"/>
      <c r="F135" s="489">
        <f>+ROUND(+F85+F86,0)</f>
        <v>0</v>
      </c>
      <c r="G135" s="498">
        <f>+ROUND(+G85+G86,0)</f>
        <v>0</v>
      </c>
      <c r="H135" s="490"/>
      <c r="I135" s="489">
        <f>+ROUND(+I85+I86,0)</f>
        <v>0</v>
      </c>
      <c r="J135" s="498">
        <f>+ROUND(+J85+J86,0)</f>
        <v>0</v>
      </c>
      <c r="K135" s="490"/>
      <c r="L135" s="489">
        <f>+ROUND(+L85+L86,0)</f>
        <v>0</v>
      </c>
      <c r="M135" s="498">
        <f>+ROUND(+M85+M86,0)</f>
        <v>0</v>
      </c>
      <c r="N135" s="490"/>
      <c r="O135" s="491">
        <f>+ROUND(+O85+O86,0)</f>
        <v>0</v>
      </c>
      <c r="P135" s="498">
        <f>+ROUND(+P85+P86,0)</f>
        <v>0</v>
      </c>
      <c r="Q135" s="47"/>
      <c r="R135" s="238"/>
      <c r="S135" s="238"/>
      <c r="T135" s="238"/>
      <c r="U135" s="238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47"/>
      <c r="C136" s="447"/>
      <c r="D136" s="447"/>
      <c r="E136" s="5"/>
      <c r="F136" s="426"/>
      <c r="G136" s="426"/>
      <c r="H136" s="5"/>
      <c r="I136" s="426"/>
      <c r="J136" s="426"/>
      <c r="K136" s="5"/>
      <c r="L136" s="426"/>
      <c r="M136" s="426"/>
      <c r="N136" s="5"/>
      <c r="O136" s="426"/>
      <c r="P136" s="426"/>
      <c r="Q136" s="47"/>
      <c r="R136" s="238"/>
      <c r="S136" s="238"/>
      <c r="T136" s="238"/>
      <c r="U136" s="238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47"/>
      <c r="C137" s="447"/>
      <c r="D137" s="447"/>
      <c r="E137" s="5"/>
      <c r="F137" s="536">
        <f>+IF(F138&lt;&gt;0,"ГРЕШКА - ред 127",0)</f>
        <v>0</v>
      </c>
      <c r="G137" s="536">
        <f>+IF(G138&lt;&gt;0,"ГРЕШКА - ред 127",0)</f>
        <v>0</v>
      </c>
      <c r="H137" s="5"/>
      <c r="I137" s="426"/>
      <c r="J137" s="426"/>
      <c r="K137" s="5"/>
      <c r="L137" s="426"/>
      <c r="M137" s="426"/>
      <c r="N137" s="5"/>
      <c r="O137" s="426"/>
      <c r="P137" s="426"/>
      <c r="Q137" s="47"/>
      <c r="R137" s="238"/>
      <c r="S137" s="238"/>
      <c r="T137" s="238"/>
      <c r="U137" s="238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47"/>
      <c r="C138" s="447"/>
      <c r="D138" s="447"/>
      <c r="E138" s="5"/>
      <c r="F138" s="536">
        <f>+IF(AND($M$1&lt;&gt;9900,+ROUND(F127,0)&lt;&gt;0),F127,0)</f>
        <v>0</v>
      </c>
      <c r="G138" s="536">
        <f>+IF(AND($M$1&lt;&gt;9900,+ROUND(G127,0)&lt;&gt;0),G127,0)</f>
        <v>0</v>
      </c>
      <c r="H138" s="5"/>
      <c r="I138" s="426"/>
      <c r="J138" s="426"/>
      <c r="K138" s="5"/>
      <c r="L138" s="426"/>
      <c r="M138" s="426"/>
      <c r="N138" s="5"/>
      <c r="O138" s="426"/>
      <c r="P138" s="426"/>
      <c r="Q138" s="47"/>
      <c r="R138" s="238"/>
      <c r="S138" s="238"/>
      <c r="T138" s="238"/>
      <c r="U138" s="238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47"/>
      <c r="C139" s="447"/>
      <c r="D139" s="447"/>
      <c r="E139" s="5"/>
      <c r="F139" s="426"/>
      <c r="G139" s="426"/>
      <c r="H139" s="5"/>
      <c r="I139" s="426"/>
      <c r="J139" s="426"/>
      <c r="K139" s="5"/>
      <c r="L139" s="426"/>
      <c r="M139" s="426"/>
      <c r="N139" s="5"/>
      <c r="O139" s="426"/>
      <c r="P139" s="426"/>
      <c r="Q139" s="47"/>
      <c r="R139" s="238"/>
      <c r="S139" s="238"/>
      <c r="T139" s="238"/>
      <c r="U139" s="238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6.5" customHeight="1">
      <c r="A140" s="1"/>
      <c r="B140" s="447"/>
      <c r="C140" s="447"/>
      <c r="D140" s="447"/>
      <c r="E140" s="5"/>
      <c r="F140" s="426"/>
      <c r="G140" s="426"/>
      <c r="H140" s="5"/>
      <c r="I140" s="426"/>
      <c r="J140" s="426"/>
      <c r="K140" s="5"/>
      <c r="L140" s="426"/>
      <c r="M140" s="426"/>
      <c r="N140" s="5"/>
      <c r="O140" s="426"/>
      <c r="P140" s="426"/>
      <c r="Q140" s="47"/>
      <c r="R140" s="238"/>
      <c r="S140" s="238"/>
      <c r="T140" s="238"/>
      <c r="U140" s="238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>
      <c r="A141" s="1"/>
      <c r="B141" s="447"/>
      <c r="C141" s="447"/>
      <c r="D141" s="447"/>
      <c r="E141" s="5"/>
      <c r="F141" s="426"/>
      <c r="G141" s="426"/>
      <c r="H141" s="5"/>
      <c r="I141" s="426"/>
      <c r="J141" s="426"/>
      <c r="K141" s="5"/>
      <c r="L141" s="426"/>
      <c r="M141" s="426"/>
      <c r="N141" s="5"/>
      <c r="O141" s="426"/>
      <c r="P141" s="426"/>
      <c r="Q141" s="47"/>
      <c r="R141" s="238"/>
      <c r="S141" s="238"/>
      <c r="T141" s="238"/>
      <c r="U141" s="238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5.75" customHeight="1">
      <c r="A142" s="1"/>
      <c r="B142" s="48" t="s">
        <v>7</v>
      </c>
      <c r="C142" s="206">
        <f>+'Cash-Flow-2018-Leva'!C142</f>
        <v>0</v>
      </c>
      <c r="D142" s="50" t="s">
        <v>6</v>
      </c>
      <c r="E142" s="5"/>
      <c r="F142" s="423"/>
      <c r="G142" s="423">
        <f>+'Cash-Flow-2018-Leva'!G142:G142</f>
        <v>0</v>
      </c>
      <c r="H142" s="423">
        <f>+'Cash-Flow-2018-Leva'!H142:H142</f>
        <v>0</v>
      </c>
      <c r="I142" s="423">
        <f>+'Cash-Flow-2018-Leva'!I142:I142</f>
        <v>0</v>
      </c>
      <c r="J142" s="125" t="s">
        <v>127</v>
      </c>
      <c r="K142" s="5"/>
      <c r="L142" s="426"/>
      <c r="M142" s="426"/>
      <c r="N142" s="5"/>
      <c r="O142" s="426"/>
      <c r="P142" s="426"/>
      <c r="Q142" s="47"/>
      <c r="R142" s="238"/>
      <c r="S142" s="238"/>
      <c r="T142" s="238"/>
      <c r="U142" s="238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5" customHeight="1">
      <c r="A143" s="1"/>
      <c r="B143" s="49"/>
      <c r="C143" s="49"/>
      <c r="D143" s="49"/>
      <c r="E143" s="49"/>
      <c r="F143" s="425"/>
      <c r="G143" s="424">
        <f>+'Cash-Flow-2018-Leva'!G143:G143</f>
        <v>0</v>
      </c>
      <c r="H143" s="424">
        <f>+'Cash-Flow-2018-Leva'!H143:H143</f>
        <v>0</v>
      </c>
      <c r="I143" s="424">
        <f>+'Cash-Flow-2018-Leva'!I143:I143</f>
        <v>0</v>
      </c>
      <c r="J143" s="49"/>
      <c r="K143" s="49"/>
      <c r="L143" s="440" t="str">
        <f>+'Cash-Flow-2018-Leva'!L143:O143</f>
        <v>име и фамилия</v>
      </c>
      <c r="M143" s="424"/>
      <c r="N143" s="425"/>
      <c r="O143" s="425"/>
      <c r="P143" s="425"/>
      <c r="Q143" s="47"/>
      <c r="R143" s="238"/>
      <c r="S143" s="238"/>
      <c r="T143" s="238"/>
      <c r="U143" s="238"/>
      <c r="V143" s="8"/>
      <c r="W143" s="8"/>
      <c r="X143" s="8"/>
      <c r="Y143" s="8"/>
      <c r="Z143" s="8"/>
      <c r="AA143" s="9"/>
      <c r="AB143" s="8"/>
      <c r="AC143" s="8"/>
    </row>
    <row r="144" spans="1:27" s="3" customFormat="1" ht="13.5" thickBot="1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8"/>
      <c r="S144" s="238"/>
      <c r="T144" s="238"/>
      <c r="U144" s="10"/>
      <c r="AA144" s="4"/>
    </row>
    <row r="145" spans="1:27" s="3" customFormat="1" ht="15.75" customHeight="1">
      <c r="A145" s="10"/>
      <c r="B145" s="499" t="s">
        <v>283</v>
      </c>
      <c r="C145" s="500"/>
      <c r="D145" s="501"/>
      <c r="E145" s="113"/>
      <c r="F145" s="510" t="str">
        <f>+IF(+F148=0,"O K","НЕРАВНЕНИЕ!")</f>
        <v>O K</v>
      </c>
      <c r="G145" s="511" t="str">
        <f>+IF(+G148=0,"O K","НЕРАВНЕНИЕ!")</f>
        <v>O K</v>
      </c>
      <c r="H145" s="113"/>
      <c r="I145" s="506" t="str">
        <f>+IF(+I148=0,"O K","НЕРАВНЕНИЕ!")</f>
        <v>O K</v>
      </c>
      <c r="J145" s="507" t="str">
        <f>+IF(+J148=0,"O K","НЕРАВНЕНИЕ!")</f>
        <v>O K</v>
      </c>
      <c r="K145" s="114"/>
      <c r="L145" s="502" t="str">
        <f>+IF(+L148=0,"O K","НЕРАВНЕНИЕ!")</f>
        <v>O K</v>
      </c>
      <c r="M145" s="503" t="str">
        <f>+IF(+M148=0,"O K","НЕРАВНЕНИЕ!")</f>
        <v>O K</v>
      </c>
      <c r="N145" s="115"/>
      <c r="O145" s="514" t="str">
        <f>+IF(+O148=0,"O K","НЕРАВНЕНИЕ!")</f>
        <v>O K</v>
      </c>
      <c r="P145" s="421" t="str">
        <f>+IF(+P148=0,"O K","НЕРАВНЕНИЕ!")</f>
        <v>O K</v>
      </c>
      <c r="Q145" s="10"/>
      <c r="R145" s="239"/>
      <c r="S145" s="239"/>
      <c r="T145" s="239"/>
      <c r="U145" s="10"/>
      <c r="AA145" s="4"/>
    </row>
    <row r="146" spans="1:27" s="3" customFormat="1" ht="15.75" customHeight="1" thickBot="1">
      <c r="A146" s="10"/>
      <c r="B146" s="499" t="s">
        <v>284</v>
      </c>
      <c r="C146" s="500"/>
      <c r="D146" s="501"/>
      <c r="E146" s="113"/>
      <c r="F146" s="510" t="str">
        <f>+IF(+F149=0,"O K","НЕРАВНЕНИЕ!")</f>
        <v>O K</v>
      </c>
      <c r="G146" s="511" t="str">
        <f>+IF(+G149=0,"O K","НЕРАВНЕНИЕ!")</f>
        <v>O K</v>
      </c>
      <c r="H146" s="113"/>
      <c r="I146" s="506" t="str">
        <f>+IF(+I149=0,"O K","НЕРАВНЕНИЕ!")</f>
        <v>O K</v>
      </c>
      <c r="J146" s="507" t="str">
        <f>+IF(+J149=0,"O K","НЕРАВНЕНИЕ!")</f>
        <v>O K</v>
      </c>
      <c r="K146" s="114"/>
      <c r="L146" s="502" t="str">
        <f>+IF(+L149=0,"O K","НЕРАВНЕНИЕ!")</f>
        <v>O K</v>
      </c>
      <c r="M146" s="503" t="str">
        <f>+IF(+M149=0,"O K","НЕРАВНЕНИЕ!")</f>
        <v>O K</v>
      </c>
      <c r="N146" s="115"/>
      <c r="O146" s="515" t="str">
        <f>+IF(+O149=0,"O K","НЕРАВНЕНИЕ!")</f>
        <v>O K</v>
      </c>
      <c r="P146" s="422" t="str">
        <f>+IF(+P149=0,"O K","НЕРАВНЕНИЕ!")</f>
        <v>O K</v>
      </c>
      <c r="Q146" s="10"/>
      <c r="R146" s="239"/>
      <c r="S146" s="239"/>
      <c r="T146" s="239"/>
      <c r="U146" s="10"/>
      <c r="AA146" s="4"/>
    </row>
    <row r="147" spans="1:27" s="3" customFormat="1" ht="13.5" thickBot="1">
      <c r="A147" s="10"/>
      <c r="B147" s="10"/>
      <c r="C147" s="10"/>
      <c r="D147" s="10"/>
      <c r="E147" s="115"/>
      <c r="F147" s="115"/>
      <c r="G147" s="115"/>
      <c r="H147" s="115"/>
      <c r="I147" s="115"/>
      <c r="J147" s="119"/>
      <c r="K147" s="115"/>
      <c r="L147" s="119"/>
      <c r="M147" s="119"/>
      <c r="N147" s="115"/>
      <c r="O147" s="115"/>
      <c r="P147" s="119"/>
      <c r="Q147" s="10"/>
      <c r="R147" s="238"/>
      <c r="S147" s="238"/>
      <c r="T147" s="238"/>
      <c r="U147" s="10"/>
      <c r="AA147" s="4"/>
    </row>
    <row r="148" spans="1:27" s="3" customFormat="1" ht="15.75">
      <c r="A148" s="10"/>
      <c r="B148" s="499" t="s">
        <v>281</v>
      </c>
      <c r="C148" s="500"/>
      <c r="D148" s="501"/>
      <c r="E148" s="113"/>
      <c r="F148" s="512">
        <f>+ROUND(+F85+F86,0)</f>
        <v>0</v>
      </c>
      <c r="G148" s="513">
        <f>+ROUND(+G85+G86,0)</f>
        <v>0</v>
      </c>
      <c r="H148" s="113"/>
      <c r="I148" s="508">
        <f>+ROUND(+I85+I86,0)</f>
        <v>0</v>
      </c>
      <c r="J148" s="509">
        <f>+ROUND(+J85+J86,0)</f>
        <v>0</v>
      </c>
      <c r="K148" s="114"/>
      <c r="L148" s="504">
        <f>+ROUND(+L85+L86,0)</f>
        <v>0</v>
      </c>
      <c r="M148" s="505">
        <f>+ROUND(+M85+M86,0)</f>
        <v>0</v>
      </c>
      <c r="N148" s="115"/>
      <c r="O148" s="516">
        <f>+ROUND(+O85+O86,0)</f>
        <v>0</v>
      </c>
      <c r="P148" s="421">
        <f>+ROUND(+P85+P86,0)</f>
        <v>0</v>
      </c>
      <c r="Q148" s="10"/>
      <c r="R148" s="238"/>
      <c r="S148" s="238"/>
      <c r="T148" s="238"/>
      <c r="U148" s="10"/>
      <c r="AA148" s="4"/>
    </row>
    <row r="149" spans="1:27" s="3" customFormat="1" ht="16.5" thickBot="1">
      <c r="A149" s="10"/>
      <c r="B149" s="499" t="s">
        <v>282</v>
      </c>
      <c r="C149" s="500"/>
      <c r="D149" s="501"/>
      <c r="E149" s="113"/>
      <c r="F149" s="512">
        <f>ROUND(SUM(+F85+F103+F122+F129+F131+F132)-F133,0)</f>
        <v>0</v>
      </c>
      <c r="G149" s="513">
        <f>ROUND(SUM(+G85+G103+G122+G129+G131+G132)-G133,0)</f>
        <v>0</v>
      </c>
      <c r="H149" s="113"/>
      <c r="I149" s="508">
        <f>ROUND(SUM(+I85+I103+I122+I129+I131+I132)-I133,0)</f>
        <v>0</v>
      </c>
      <c r="J149" s="509">
        <f>ROUND(SUM(+J85+J103+J122+J129+J131+J132)-J133,0)</f>
        <v>0</v>
      </c>
      <c r="K149" s="114"/>
      <c r="L149" s="504">
        <f>ROUND(SUM(+L85+L103+L122+L129+L131+L132)-L133,0)</f>
        <v>0</v>
      </c>
      <c r="M149" s="505">
        <f>ROUND(SUM(+M85+M103+M122+M129+M131+M132)-M133,0)</f>
        <v>0</v>
      </c>
      <c r="N149" s="115"/>
      <c r="O149" s="517">
        <f>ROUND(SUM(+O85+O103+O122+O129+O131+O132)-O133,0)</f>
        <v>0</v>
      </c>
      <c r="P149" s="422">
        <f>ROUND(SUM(+P85+P103+P122+P129+P131+P132)-P133,0)</f>
        <v>0</v>
      </c>
      <c r="Q149" s="10"/>
      <c r="R149" s="238"/>
      <c r="S149" s="238"/>
      <c r="T149" s="238"/>
      <c r="U149" s="10"/>
      <c r="AA149" s="4"/>
    </row>
    <row r="150" spans="1:27" s="3" customFormat="1" ht="13.5" thickBot="1">
      <c r="A150" s="10"/>
      <c r="B150" s="10"/>
      <c r="C150" s="10"/>
      <c r="D150" s="10"/>
      <c r="E150" s="10"/>
      <c r="F150" s="11"/>
      <c r="G150" s="11"/>
      <c r="H150" s="10"/>
      <c r="I150" s="11"/>
      <c r="J150" s="11"/>
      <c r="K150" s="10"/>
      <c r="L150" s="11"/>
      <c r="M150" s="11"/>
      <c r="N150" s="10"/>
      <c r="O150" s="11"/>
      <c r="P150" s="11"/>
      <c r="Q150" s="10"/>
      <c r="R150" s="238"/>
      <c r="S150" s="238"/>
      <c r="T150" s="238"/>
      <c r="U150" s="10"/>
      <c r="AA150" s="4"/>
    </row>
    <row r="151" spans="1:27" s="3" customFormat="1" ht="18" customHeight="1">
      <c r="A151" s="131"/>
      <c r="B151" s="204" t="s">
        <v>307</v>
      </c>
      <c r="C151" s="207"/>
      <c r="D151" s="132"/>
      <c r="E151" s="10"/>
      <c r="F151" s="129">
        <f>+IF(AND(+(F84-F128)&lt;&gt;0,+'Cash-Flow-2018-Leva'!F85+'Cash-Flow-2018-Leva'!F86=0),+(F84-F128),0)</f>
        <v>0</v>
      </c>
      <c r="G151" s="128">
        <f>+IF(AND(+(G84-G128)&lt;&gt;0,+'Cash-Flow-2018-Leva'!G85+'Cash-Flow-2018-Leva'!G86=0),+(G84-G128),0)</f>
        <v>0</v>
      </c>
      <c r="H151" s="10"/>
      <c r="I151" s="129">
        <f>+IF(AND(+(I84-I128)&lt;&gt;0,+'Cash-Flow-2018-Leva'!I85+'Cash-Flow-2018-Leva'!I86=0),+(I84-I128),0)</f>
        <v>0</v>
      </c>
      <c r="J151" s="128">
        <f>+IF(AND(+(J84-J128)&lt;&gt;0,+'Cash-Flow-2018-Leva'!J85+'Cash-Flow-2018-Leva'!J86=0),+(J84-J128),0)</f>
        <v>0</v>
      </c>
      <c r="K151" s="10"/>
      <c r="L151" s="129">
        <f>+IF(AND(+(L84-L128)&lt;&gt;0,+'Cash-Flow-2018-Leva'!L85+'Cash-Flow-2018-Leva'!L86=0),+(L84-L128),0)</f>
        <v>0</v>
      </c>
      <c r="M151" s="128">
        <f>+IF(AND(+(M84-M128)&lt;&gt;0,+'Cash-Flow-2018-Leva'!M85+'Cash-Flow-2018-Leva'!M86=0),+(M84-M128),0)</f>
        <v>0</v>
      </c>
      <c r="N151" s="10"/>
      <c r="O151" s="518">
        <f>+IF(AND(+(O84-O128)&lt;&gt;0,+'Cash-Flow-2018-Leva'!O85+'Cash-Flow-2018-Leva'!O86=0),+(O84-O128),0)</f>
        <v>0</v>
      </c>
      <c r="P151" s="519">
        <f>+IF(AND(+(P84-P128)&lt;&gt;0,+'Cash-Flow-2018-Leva'!P85+'Cash-Flow-2018-Leva'!P86=0),+(P84-P128),0)</f>
        <v>0</v>
      </c>
      <c r="Q151" s="10"/>
      <c r="R151" s="238"/>
      <c r="S151" s="238"/>
      <c r="T151" s="238"/>
      <c r="U151" s="10"/>
      <c r="AA151" s="4"/>
    </row>
    <row r="152" spans="1:27" s="3" customFormat="1" ht="18" customHeight="1" thickBot="1">
      <c r="A152" s="476" t="s">
        <v>308</v>
      </c>
      <c r="B152" s="203"/>
      <c r="C152" s="203"/>
      <c r="D152" s="133"/>
      <c r="E152" s="10"/>
      <c r="F152" s="363"/>
      <c r="G152" s="130"/>
      <c r="H152" s="10"/>
      <c r="I152" s="363"/>
      <c r="J152" s="130"/>
      <c r="K152" s="10"/>
      <c r="L152" s="363"/>
      <c r="M152" s="130"/>
      <c r="N152" s="10"/>
      <c r="O152" s="520"/>
      <c r="P152" s="521"/>
      <c r="Q152" s="10"/>
      <c r="R152" s="238"/>
      <c r="S152" s="238"/>
      <c r="T152" s="238"/>
      <c r="U152" s="10"/>
      <c r="AA152" s="4"/>
    </row>
    <row r="153" spans="1:27" s="3" customFormat="1" ht="12.75">
      <c r="A153" s="10"/>
      <c r="B153" s="10"/>
      <c r="C153" s="10"/>
      <c r="D153" s="10"/>
      <c r="E153" s="10"/>
      <c r="F153" s="11"/>
      <c r="G153" s="11"/>
      <c r="H153" s="10"/>
      <c r="I153" s="11"/>
      <c r="J153" s="11"/>
      <c r="K153" s="10"/>
      <c r="L153" s="11"/>
      <c r="M153" s="11"/>
      <c r="N153" s="10"/>
      <c r="O153" s="11"/>
      <c r="P153" s="11"/>
      <c r="Q153" s="10"/>
      <c r="R153" s="238"/>
      <c r="S153" s="238"/>
      <c r="T153" s="238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8"/>
      <c r="S154" s="238"/>
      <c r="T154" s="238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8"/>
      <c r="S155" s="238"/>
      <c r="T155" s="238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8"/>
      <c r="S156" s="238"/>
      <c r="T156" s="238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8"/>
      <c r="S157" s="238"/>
      <c r="T157" s="238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8"/>
      <c r="S158" s="238"/>
      <c r="T158" s="238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8"/>
      <c r="S159" s="238"/>
      <c r="T159" s="238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8"/>
      <c r="S160" s="238"/>
      <c r="T160" s="238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8"/>
      <c r="S161" s="238"/>
      <c r="T161" s="238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8"/>
      <c r="S162" s="238"/>
      <c r="T162" s="238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8"/>
      <c r="S163" s="238"/>
      <c r="T163" s="238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8"/>
      <c r="S164" s="238"/>
      <c r="T164" s="238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8"/>
      <c r="S165" s="238"/>
      <c r="T165" s="238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8"/>
      <c r="S166" s="238"/>
      <c r="T166" s="238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8"/>
      <c r="S167" s="238"/>
      <c r="T167" s="238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8"/>
      <c r="S168" s="238"/>
      <c r="T168" s="238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8"/>
      <c r="S169" s="238"/>
      <c r="T169" s="238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8"/>
      <c r="S170" s="238"/>
      <c r="T170" s="238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8"/>
      <c r="S171" s="238"/>
      <c r="T171" s="238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8"/>
      <c r="S172" s="238"/>
      <c r="T172" s="238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8"/>
      <c r="S173" s="238"/>
      <c r="T173" s="238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8"/>
      <c r="S174" s="238"/>
      <c r="T174" s="238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8"/>
      <c r="S175" s="238"/>
      <c r="T175" s="238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8"/>
      <c r="S176" s="238"/>
      <c r="T176" s="238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8"/>
      <c r="S177" s="238"/>
      <c r="T177" s="238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8"/>
      <c r="S178" s="238"/>
      <c r="T178" s="238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8"/>
      <c r="S179" s="238"/>
      <c r="T179" s="238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8"/>
      <c r="S180" s="238"/>
      <c r="T180" s="238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8"/>
      <c r="S181" s="238"/>
      <c r="T181" s="238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8"/>
      <c r="S182" s="238"/>
      <c r="T182" s="238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8"/>
      <c r="S183" s="238"/>
      <c r="T183" s="238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8"/>
      <c r="S184" s="238"/>
      <c r="T184" s="238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8"/>
      <c r="S185" s="238"/>
      <c r="T185" s="238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8"/>
      <c r="S186" s="238"/>
      <c r="T186" s="238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8"/>
      <c r="S187" s="238"/>
      <c r="T187" s="238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8"/>
      <c r="S188" s="238"/>
      <c r="T188" s="238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8"/>
      <c r="S189" s="238"/>
      <c r="T189" s="238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8"/>
      <c r="S190" s="238"/>
      <c r="T190" s="238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8"/>
      <c r="S191" s="238"/>
      <c r="T191" s="238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8"/>
      <c r="S192" s="238"/>
      <c r="T192" s="238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8"/>
      <c r="S193" s="238"/>
      <c r="T193" s="238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40"/>
      <c r="S194" s="240"/>
      <c r="T194" s="240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40"/>
      <c r="S195" s="240"/>
      <c r="T195" s="240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40"/>
      <c r="S196" s="240"/>
      <c r="T196" s="240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40"/>
      <c r="S197" s="240"/>
      <c r="T197" s="240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40"/>
      <c r="S198" s="240"/>
      <c r="T198" s="240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40"/>
      <c r="S199" s="240"/>
      <c r="T199" s="240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40"/>
      <c r="S200" s="240"/>
      <c r="T200" s="240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40"/>
      <c r="S201" s="240"/>
      <c r="T201" s="240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40"/>
      <c r="S202" s="240"/>
      <c r="T202" s="240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40"/>
      <c r="S203" s="240"/>
      <c r="T203" s="240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40"/>
      <c r="S204" s="240"/>
      <c r="T204" s="240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40"/>
      <c r="S205" s="240"/>
      <c r="T205" s="240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40"/>
      <c r="S206" s="240"/>
      <c r="T206" s="240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40"/>
      <c r="S207" s="240"/>
      <c r="T207" s="240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40"/>
      <c r="S208" s="240"/>
      <c r="T208" s="240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40"/>
      <c r="S209" s="240"/>
      <c r="T209" s="240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40"/>
      <c r="S210" s="240"/>
      <c r="T210" s="240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40"/>
      <c r="S211" s="240"/>
      <c r="T211" s="240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40"/>
      <c r="S212" s="240"/>
      <c r="T212" s="240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40"/>
      <c r="S213" s="240"/>
      <c r="T213" s="240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40"/>
      <c r="S214" s="240"/>
      <c r="T214" s="240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40"/>
      <c r="S215" s="240"/>
      <c r="T215" s="240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40"/>
      <c r="S216" s="240"/>
      <c r="T216" s="240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40"/>
      <c r="S217" s="240"/>
      <c r="T217" s="240"/>
      <c r="U217" s="10"/>
      <c r="AA217" s="4"/>
    </row>
  </sheetData>
  <sheetProtection password="889B" sheet="1"/>
  <mergeCells count="15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</mergeCells>
  <conditionalFormatting sqref="F135:G136 I135:J141 F84:G84 I84:J84 F139:G141">
    <cfRule type="cellIs" priority="103" dxfId="106" operator="notEqual" stopIfTrue="1">
      <formula>0</formula>
    </cfRule>
  </conditionalFormatting>
  <conditionalFormatting sqref="B135:B141">
    <cfRule type="cellIs" priority="101" dxfId="107" operator="notEqual" stopIfTrue="1">
      <formula>0</formula>
    </cfRule>
    <cfRule type="cellIs" priority="82" dxfId="116" operator="equal">
      <formula>0</formula>
    </cfRule>
  </conditionalFormatting>
  <conditionalFormatting sqref="F145:G146">
    <cfRule type="cellIs" priority="90" dxfId="109" operator="equal" stopIfTrue="1">
      <formula>"НЕРАВНЕНИЕ!"</formula>
    </cfRule>
    <cfRule type="cellIs" priority="91" dxfId="8" operator="equal" stopIfTrue="1">
      <formula>"НЕРАВНЕНИЕ!"</formula>
    </cfRule>
  </conditionalFormatting>
  <conditionalFormatting sqref="O145:O146 I145:J146">
    <cfRule type="cellIs" priority="89" dxfId="109" operator="equal" stopIfTrue="1">
      <formula>"НЕРАВНЕНИЕ!"</formula>
    </cfRule>
  </conditionalFormatting>
  <conditionalFormatting sqref="L145:L146 N145:N146">
    <cfRule type="cellIs" priority="88" dxfId="109" operator="equal" stopIfTrue="1">
      <formula>"НЕРАВНЕНИЕ!"</formula>
    </cfRule>
  </conditionalFormatting>
  <conditionalFormatting sqref="F148:G149">
    <cfRule type="cellIs" priority="86" dxfId="109" operator="equal" stopIfTrue="1">
      <formula>"НЕРАВНЕНИЕ !"</formula>
    </cfRule>
    <cfRule type="cellIs" priority="87" dxfId="8" operator="equal" stopIfTrue="1">
      <formula>"НЕРАВНЕНИЕ !"</formula>
    </cfRule>
  </conditionalFormatting>
  <conditionalFormatting sqref="O148:O149 I148:J149">
    <cfRule type="cellIs" priority="85" dxfId="109" operator="equal" stopIfTrue="1">
      <formula>"НЕРАВНЕНИЕ !"</formula>
    </cfRule>
  </conditionalFormatting>
  <conditionalFormatting sqref="L148:L149 N148:N149">
    <cfRule type="cellIs" priority="84" dxfId="109" operator="equal" stopIfTrue="1">
      <formula>"НЕРАВНЕНИЕ !"</formula>
    </cfRule>
  </conditionalFormatting>
  <conditionalFormatting sqref="L148:L149 O148:O149 F148:G149 I148:J149">
    <cfRule type="cellIs" priority="83" dxfId="109" operator="notEqual">
      <formula>0</formula>
    </cfRule>
  </conditionalFormatting>
  <conditionalFormatting sqref="L84">
    <cfRule type="cellIs" priority="76" dxfId="106" operator="notEqual" stopIfTrue="1">
      <formula>0</formula>
    </cfRule>
  </conditionalFormatting>
  <conditionalFormatting sqref="O84">
    <cfRule type="cellIs" priority="75" dxfId="106" operator="notEqual" stopIfTrue="1">
      <formula>0</formula>
    </cfRule>
  </conditionalFormatting>
  <conditionalFormatting sqref="L135:L141">
    <cfRule type="cellIs" priority="80" dxfId="106" operator="notEqual" stopIfTrue="1">
      <formula>0</formula>
    </cfRule>
  </conditionalFormatting>
  <conditionalFormatting sqref="O135:O141">
    <cfRule type="cellIs" priority="79" dxfId="106" operator="notEqual" stopIfTrue="1">
      <formula>0</formula>
    </cfRule>
  </conditionalFormatting>
  <conditionalFormatting sqref="F151">
    <cfRule type="cellIs" priority="72" dxfId="111" operator="equal">
      <formula>0</formula>
    </cfRule>
  </conditionalFormatting>
  <conditionalFormatting sqref="G151">
    <cfRule type="cellIs" priority="67" dxfId="111" operator="equal">
      <formula>0</formula>
    </cfRule>
  </conditionalFormatting>
  <conditionalFormatting sqref="I151">
    <cfRule type="cellIs" priority="66" dxfId="111" operator="equal">
      <formula>0</formula>
    </cfRule>
  </conditionalFormatting>
  <conditionalFormatting sqref="J151">
    <cfRule type="cellIs" priority="65" dxfId="111" operator="equal">
      <formula>0</formula>
    </cfRule>
  </conditionalFormatting>
  <conditionalFormatting sqref="L151">
    <cfRule type="cellIs" priority="64" dxfId="111" operator="equal">
      <formula>0</formula>
    </cfRule>
  </conditionalFormatting>
  <conditionalFormatting sqref="O151">
    <cfRule type="cellIs" priority="63" dxfId="111" operator="equal">
      <formula>0</formula>
    </cfRule>
  </conditionalFormatting>
  <conditionalFormatting sqref="M135:M141 M84">
    <cfRule type="cellIs" priority="51" dxfId="106" operator="notEqual" stopIfTrue="1">
      <formula>0</formula>
    </cfRule>
  </conditionalFormatting>
  <conditionalFormatting sqref="M145:M146">
    <cfRule type="cellIs" priority="50" dxfId="109" operator="equal" stopIfTrue="1">
      <formula>"НЕРАВНЕНИЕ!"</formula>
    </cfRule>
  </conditionalFormatting>
  <conditionalFormatting sqref="M148:M149">
    <cfRule type="cellIs" priority="49" dxfId="109" operator="equal" stopIfTrue="1">
      <formula>"НЕРАВНЕНИЕ !"</formula>
    </cfRule>
  </conditionalFormatting>
  <conditionalFormatting sqref="M148:M149">
    <cfRule type="cellIs" priority="48" dxfId="109" operator="notEqual">
      <formula>0</formula>
    </cfRule>
  </conditionalFormatting>
  <conditionalFormatting sqref="M151">
    <cfRule type="cellIs" priority="47" dxfId="111" operator="equal">
      <formula>0</formula>
    </cfRule>
  </conditionalFormatting>
  <conditionalFormatting sqref="P135:P141 P84">
    <cfRule type="cellIs" priority="45" dxfId="106" operator="notEqual" stopIfTrue="1">
      <formula>0</formula>
    </cfRule>
  </conditionalFormatting>
  <conditionalFormatting sqref="P145:P146">
    <cfRule type="cellIs" priority="44" dxfId="109" operator="equal" stopIfTrue="1">
      <formula>"НЕРАВНЕНИЕ!"</formula>
    </cfRule>
  </conditionalFormatting>
  <conditionalFormatting sqref="P148:P149">
    <cfRule type="cellIs" priority="43" dxfId="109" operator="equal" stopIfTrue="1">
      <formula>"НЕРАВНЕНИЕ !"</formula>
    </cfRule>
  </conditionalFormatting>
  <conditionalFormatting sqref="P148:P149">
    <cfRule type="cellIs" priority="42" dxfId="109" operator="notEqual">
      <formula>0</formula>
    </cfRule>
  </conditionalFormatting>
  <conditionalFormatting sqref="P151">
    <cfRule type="cellIs" priority="41" dxfId="111" operator="equal">
      <formula>0</formula>
    </cfRule>
  </conditionalFormatting>
  <conditionalFormatting sqref="L142">
    <cfRule type="cellIs" priority="39" dxfId="106" operator="notEqual" stopIfTrue="1">
      <formula>0</formula>
    </cfRule>
  </conditionalFormatting>
  <conditionalFormatting sqref="O142">
    <cfRule type="cellIs" priority="38" dxfId="106" operator="notEqual" stopIfTrue="1">
      <formula>0</formula>
    </cfRule>
  </conditionalFormatting>
  <conditionalFormatting sqref="M142">
    <cfRule type="cellIs" priority="37" dxfId="106" operator="notEqual" stopIfTrue="1">
      <formula>0</formula>
    </cfRule>
  </conditionalFormatting>
  <conditionalFormatting sqref="P142">
    <cfRule type="cellIs" priority="34" dxfId="106" operator="notEqual" stopIfTrue="1">
      <formula>0</formula>
    </cfRule>
  </conditionalFormatting>
  <conditionalFormatting sqref="B1">
    <cfRule type="cellIs" priority="33" dxfId="110" operator="equal" stopIfTrue="1">
      <formula>0</formula>
    </cfRule>
  </conditionalFormatting>
  <conditionalFormatting sqref="B3">
    <cfRule type="cellIs" priority="32" dxfId="110" operator="equal" stopIfTrue="1">
      <formula>0</formula>
    </cfRule>
  </conditionalFormatting>
  <conditionalFormatting sqref="G2:H2">
    <cfRule type="cellIs" priority="30" dxfId="109" operator="equal">
      <formula>"отчетено НЕРАВНЕНИЕ в таблица 'Status'!"</formula>
    </cfRule>
    <cfRule type="cellIs" priority="31" dxfId="111" operator="equal">
      <formula>0</formula>
    </cfRule>
  </conditionalFormatting>
  <conditionalFormatting sqref="J2">
    <cfRule type="cellIs" priority="29" dxfId="109" operator="notEqual">
      <formula>0</formula>
    </cfRule>
  </conditionalFormatting>
  <conditionalFormatting sqref="M2:N2">
    <cfRule type="cellIs" priority="28" dxfId="109" operator="notEqual">
      <formula>0</formula>
    </cfRule>
  </conditionalFormatting>
  <conditionalFormatting sqref="H1">
    <cfRule type="cellIs" priority="26" dxfId="109" operator="equal">
      <formula>"отчетено НЕРАВНЕНИЕ в таблица 'Status'!"</formula>
    </cfRule>
    <cfRule type="cellIs" priority="27" dxfId="111" operator="equal">
      <formula>0</formula>
    </cfRule>
  </conditionalFormatting>
  <conditionalFormatting sqref="K1">
    <cfRule type="cellIs" priority="25" dxfId="109" operator="notEqual">
      <formula>0</formula>
    </cfRule>
  </conditionalFormatting>
  <conditionalFormatting sqref="M1">
    <cfRule type="cellIs" priority="24" dxfId="110" operator="equal" stopIfTrue="1">
      <formula>0</formula>
    </cfRule>
  </conditionalFormatting>
  <conditionalFormatting sqref="N1">
    <cfRule type="cellIs" priority="23" dxfId="109" operator="notEqual">
      <formula>0</formula>
    </cfRule>
  </conditionalFormatting>
  <conditionalFormatting sqref="P1">
    <cfRule type="cellIs" priority="22" dxfId="110" operator="equal" stopIfTrue="1">
      <formula>0</formula>
    </cfRule>
  </conditionalFormatting>
  <conditionalFormatting sqref="S1:T1">
    <cfRule type="cellIs" priority="18" dxfId="112" operator="between" stopIfTrue="1">
      <formula>1000000000000</formula>
      <formula>9999999999999990</formula>
    </cfRule>
    <cfRule type="cellIs" priority="19" dxfId="113" operator="between" stopIfTrue="1">
      <formula>10000000000</formula>
      <formula>999999999999</formula>
    </cfRule>
    <cfRule type="cellIs" priority="20" dxfId="114" operator="between" stopIfTrue="1">
      <formula>1000000</formula>
      <formula>99999999</formula>
    </cfRule>
    <cfRule type="cellIs" priority="21" dxfId="115" operator="between" stopIfTrue="1">
      <formula>100</formula>
      <formula>9999</formula>
    </cfRule>
  </conditionalFormatting>
  <conditionalFormatting sqref="B84">
    <cfRule type="cellIs" priority="11" dxfId="107" operator="notEqual" stopIfTrue="1">
      <formula>0</formula>
    </cfRule>
    <cfRule type="cellIs" priority="10" dxfId="116" operator="equal">
      <formula>0</formula>
    </cfRule>
  </conditionalFormatting>
  <conditionalFormatting sqref="B127">
    <cfRule type="expression" priority="9" dxfId="117" stopIfTrue="1">
      <formula>$M$1=9900</formula>
    </cfRule>
  </conditionalFormatting>
  <conditionalFormatting sqref="F137:G138">
    <cfRule type="cellIs" priority="8" dxfId="106" operator="notEqual" stopIfTrue="1">
      <formula>0</formula>
    </cfRule>
  </conditionalFormatting>
  <conditionalFormatting sqref="F138">
    <cfRule type="cellIs" priority="7" dxfId="109" operator="notEqual" stopIfTrue="1">
      <formula>0</formula>
    </cfRule>
  </conditionalFormatting>
  <conditionalFormatting sqref="G138">
    <cfRule type="cellIs" priority="6" dxfId="109" operator="notEqual" stopIfTrue="1">
      <formula>0</formula>
    </cfRule>
  </conditionalFormatting>
  <conditionalFormatting sqref="G138">
    <cfRule type="cellIs" priority="5" dxfId="109" operator="notEqual" stopIfTrue="1">
      <formula>0</formula>
    </cfRule>
  </conditionalFormatting>
  <conditionalFormatting sqref="G138">
    <cfRule type="cellIs" priority="4" dxfId="109" operator="notEqual" stopIfTrue="1">
      <formula>0</formula>
    </cfRule>
  </conditionalFormatting>
  <conditionalFormatting sqref="F138">
    <cfRule type="cellIs" priority="3" dxfId="109" operator="notEqual" stopIfTrue="1">
      <formula>0</formula>
    </cfRule>
  </conditionalFormatting>
  <conditionalFormatting sqref="F138">
    <cfRule type="cellIs" priority="2" dxfId="109" operator="notEqual" stopIfTrue="1">
      <formula>0</formula>
    </cfRule>
  </conditionalFormatting>
  <conditionalFormatting sqref="F138">
    <cfRule type="cellIs" priority="1" dxfId="109" operator="notEqual" stopIfTrue="1">
      <formula>0</formula>
    </cfRule>
  </conditionalFormatting>
  <dataValidations count="2">
    <dataValidation type="whole" allowBlank="1" showInputMessage="1" showErrorMessage="1" error="въведете цяло число" sqref="O142:P142 L142:M142 F137:G138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35:E141 H135:P141 F135:G136 F139:G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Елена Аврамова</cp:lastModifiedBy>
  <cp:lastPrinted>2018-01-03T17:05:49Z</cp:lastPrinted>
  <dcterms:created xsi:type="dcterms:W3CDTF">2015-12-01T07:17:04Z</dcterms:created>
  <dcterms:modified xsi:type="dcterms:W3CDTF">2018-03-27T13:14:54Z</dcterms:modified>
  <cp:category/>
  <cp:version/>
  <cp:contentType/>
  <cp:contentStatus/>
</cp:coreProperties>
</file>