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990" yWindow="705" windowWidth="15150" windowHeight="10815" activeTab="0"/>
  </bookViews>
  <sheets>
    <sheet name="Ноември 2017" sheetId="1" r:id="rId1"/>
  </sheets>
  <definedNames>
    <definedName name="_xlnm.Print_Area" localSheetId="0">'Ноември 2017'!$A$1:$N$31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<sst xmlns="http://schemas.openxmlformats.org/spreadsheetml/2006/main" count="76" uniqueCount="68">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</sst>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18" applyFont="1"/>
    <xf numFmtId="43" fontId="11" fillId="0" borderId="0" xfId="18" applyFont="1"/>
    <xf numFmtId="43" fontId="0" fillId="0" borderId="0" xfId="18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workbookViewId="0" topLeftCell="A13">
      <selection activeCell="N29" sqref="N29"/>
    </sheetView>
  </sheetViews>
  <sheetFormatPr defaultColWidth="9.140625" defaultRowHeight="15"/>
  <cols>
    <col min="1" max="1" width="1.28515625" style="1" customWidth="1"/>
    <col min="2" max="2" width="29.57421875" style="1" customWidth="1"/>
    <col min="3" max="3" width="43.00390625" style="1" customWidth="1"/>
    <col min="4" max="4" width="13.7109375" style="1" customWidth="1"/>
    <col min="5" max="7" width="14.00390625" style="1" customWidth="1"/>
    <col min="8" max="8" width="19.28125" style="1" customWidth="1"/>
    <col min="9" max="9" width="21.421875" style="1" customWidth="1"/>
    <col min="10" max="10" width="26.42187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9.28125" style="1" customWidth="1"/>
    <col min="17" max="17" width="19.00390625" style="1" customWidth="1"/>
    <col min="18" max="18" width="15.00390625" style="1" customWidth="1"/>
    <col min="19" max="16384" width="9.140625" style="1" customWidth="1"/>
  </cols>
  <sheetData>
    <row r="1" spans="1:14" ht="1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43069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3" t="s">
        <v>53</v>
      </c>
      <c r="K4" s="51" t="s">
        <v>60</v>
      </c>
      <c r="L4" s="52"/>
      <c r="M4" s="53"/>
      <c r="N4" s="43" t="s">
        <v>47</v>
      </c>
      <c r="O4" s="7"/>
    </row>
    <row r="5" spans="1:15" ht="1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4"/>
      <c r="K5" s="16" t="s">
        <v>58</v>
      </c>
      <c r="L5" s="16" t="s">
        <v>59</v>
      </c>
      <c r="M5" s="16" t="s">
        <v>57</v>
      </c>
      <c r="N5" s="44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855611.857+(-637.57)+36303+34872</f>
        <v>926149.287</v>
      </c>
      <c r="J7" s="28">
        <f>I7/H7</f>
        <v>0.4547526696454876</v>
      </c>
      <c r="K7" s="29">
        <v>166000</v>
      </c>
      <c r="L7" s="29">
        <f>223100+206395+52523+68956+54170+44648+36755+60185+74891+65000+116675+120000+19545</f>
        <v>1142843</v>
      </c>
      <c r="M7" s="27">
        <f>K7+L7</f>
        <v>1308843</v>
      </c>
      <c r="N7" s="28">
        <f aca="true" t="shared" si="0" ref="N7:N20">M7/(E7+F7)</f>
        <v>0.6426608072277324</v>
      </c>
      <c r="O7" s="7"/>
      <c r="P7" s="34"/>
      <c r="Q7" s="34"/>
      <c r="R7" s="34"/>
    </row>
    <row r="8" spans="1:18" ht="25.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5886250.393+333365+547917+454188+68190.85+39234+77772+407240.25</f>
        <v>7814157.493</v>
      </c>
      <c r="J8" s="28">
        <f aca="true" t="shared" si="1" ref="J8:J29">I8/H8</f>
        <v>0.8302542076858059</v>
      </c>
      <c r="K8" s="29">
        <f>2280840</f>
        <v>2280840</v>
      </c>
      <c r="L8" s="29">
        <f>24331+403104+381927+1126022+1782438+968856+234869+695326</f>
        <v>5616873</v>
      </c>
      <c r="M8" s="27">
        <f aca="true" t="shared" si="2" ref="M8:M19">K8+L8</f>
        <v>7897713</v>
      </c>
      <c r="N8" s="28">
        <f t="shared" si="0"/>
        <v>0.987214125</v>
      </c>
      <c r="O8" s="7"/>
      <c r="P8" s="34"/>
      <c r="Q8" s="34"/>
      <c r="R8" s="34"/>
    </row>
    <row r="9" spans="1:18" ht="25.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6">
        <f>3678874.649+93581+821745+517484+215911.75-135+120896+44711+80001.23</f>
        <v>5573069.629000001</v>
      </c>
      <c r="J9" s="28">
        <f t="shared" si="1"/>
        <v>0.5921386295769179</v>
      </c>
      <c r="K9" s="29">
        <f>40000+1579084</f>
        <v>1619084</v>
      </c>
      <c r="L9" s="29">
        <f>309992+2393044+973943+1743046+339613</f>
        <v>5759638</v>
      </c>
      <c r="M9" s="27">
        <f t="shared" si="2"/>
        <v>7378722</v>
      </c>
      <c r="N9" s="28">
        <f t="shared" si="0"/>
        <v>0.92234025</v>
      </c>
      <c r="O9" s="7"/>
      <c r="P9" s="34"/>
      <c r="Q9" s="34"/>
      <c r="R9" s="34"/>
    </row>
    <row r="10" spans="1:18" ht="38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8364400.843+279852+650388+135138.64+315138+273763+80103+72639+658644+894239.38</f>
        <v>11724305.863000002</v>
      </c>
      <c r="J10" s="28">
        <f t="shared" si="1"/>
        <v>0.7515441934789923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0.94138411469773</v>
      </c>
      <c r="O10" s="7"/>
      <c r="Q10" s="34"/>
      <c r="R10" s="34"/>
    </row>
    <row r="11" spans="1:18" ht="33.75" customHeight="1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6">
        <f>8768207.004+18515+20190+(-607)+95248.66+10801+2593+71338+150817</f>
        <v>9137102.664</v>
      </c>
      <c r="J11" s="28">
        <f t="shared" si="1"/>
        <v>0.8999346073908258</v>
      </c>
      <c r="K11" s="29">
        <f>39300+198616</f>
        <v>237916</v>
      </c>
      <c r="L11" s="29">
        <f>7553478+334622</f>
        <v>7888100</v>
      </c>
      <c r="M11" s="27">
        <f t="shared" si="2"/>
        <v>8126016</v>
      </c>
      <c r="N11" s="28">
        <f t="shared" si="0"/>
        <v>0.9415885979708493</v>
      </c>
      <c r="O11" s="7"/>
      <c r="P11" s="34"/>
      <c r="Q11" s="34"/>
      <c r="R11" s="34"/>
    </row>
    <row r="12" spans="1:18" ht="30" customHeight="1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6954533.781+74747+454235+449434+2307122.18+48576+47828+2676+1983687+238170+42155.31</f>
        <v>12603164.271000002</v>
      </c>
      <c r="J12" s="28">
        <f t="shared" si="1"/>
        <v>0.7985605359986563</v>
      </c>
      <c r="K12" s="29">
        <v>2110282</v>
      </c>
      <c r="L12" s="29">
        <f>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7689158.257+233839+227049+1204081+284822.35+167708+686183+(-210450.19)</f>
        <v>10282390.417</v>
      </c>
      <c r="J13" s="28">
        <f t="shared" si="1"/>
        <v>0.6242879985219714</v>
      </c>
      <c r="K13" s="29">
        <f>25000+2811102</f>
        <v>2836102</v>
      </c>
      <c r="L13" s="29">
        <f>2225+3783761+2443970+2142583+116525</f>
        <v>8489064</v>
      </c>
      <c r="M13" s="27">
        <f t="shared" si="2"/>
        <v>11325166</v>
      </c>
      <c r="N13" s="28">
        <f t="shared" si="0"/>
        <v>0.8089404285714286</v>
      </c>
      <c r="O13" s="7"/>
      <c r="P13" s="34"/>
      <c r="Q13" s="34"/>
      <c r="R13" s="34"/>
    </row>
    <row r="14" spans="1:18" ht="25.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>1190570</f>
        <v>1190570</v>
      </c>
      <c r="M14" s="27">
        <f t="shared" si="2"/>
        <v>1485985</v>
      </c>
      <c r="N14" s="28">
        <f t="shared" si="0"/>
        <v>0.9906566666666666</v>
      </c>
      <c r="O14" s="7"/>
      <c r="P14" s="34"/>
      <c r="Q14" s="34"/>
      <c r="R14" s="34"/>
    </row>
    <row r="15" spans="1:18" ht="46.5" customHeight="1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0.9308590703547778</v>
      </c>
      <c r="K15" s="29">
        <f>10080+206472</f>
        <v>216552</v>
      </c>
      <c r="L15" s="29">
        <f>1760221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  <c r="Q15" s="34"/>
      <c r="R15" s="34"/>
    </row>
    <row r="16" spans="1:18" ht="26.25" customHeight="1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1054037.074+30619+60091+62131+32870.61+15306+10824+318767+54743.34</f>
        <v>1639389.0240000002</v>
      </c>
      <c r="J16" s="28">
        <f t="shared" si="1"/>
        <v>0.6967403874555291</v>
      </c>
      <c r="K16" s="29">
        <f>10000+395260</f>
        <v>405260</v>
      </c>
      <c r="L16" s="29">
        <f>46750+278800+846171+170000</f>
        <v>1341721</v>
      </c>
      <c r="M16" s="27">
        <f t="shared" si="2"/>
        <v>1746981</v>
      </c>
      <c r="N16" s="28">
        <f t="shared" si="0"/>
        <v>0.8734905</v>
      </c>
      <c r="O16" s="7"/>
      <c r="P16" s="34"/>
      <c r="Q16" s="34"/>
      <c r="R16" s="34"/>
    </row>
    <row r="17" spans="1:18" ht="46.5" customHeight="1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4284912.705+1534+438657+162935+29932+74531.49</f>
        <v>4992502.195</v>
      </c>
      <c r="J17" s="28">
        <f t="shared" si="1"/>
        <v>0.7072711973370065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</v>
      </c>
      <c r="O17" s="7"/>
      <c r="P17" s="34"/>
      <c r="Q17" s="34"/>
      <c r="R17" s="34"/>
    </row>
    <row r="18" spans="1:18" ht="28.5" customHeight="1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</v>
      </c>
      <c r="K18" s="29">
        <f>15000+483612</f>
        <v>498612</v>
      </c>
      <c r="L18" s="29">
        <f>2369852+8500+175749+5725+9849</f>
        <v>2569675</v>
      </c>
      <c r="M18" s="27">
        <f t="shared" si="2"/>
        <v>3068287</v>
      </c>
      <c r="N18" s="28">
        <f t="shared" si="0"/>
        <v>0.9926518925913944</v>
      </c>
      <c r="O18" s="7"/>
      <c r="P18" s="34"/>
      <c r="Q18" s="34"/>
      <c r="R18" s="34"/>
    </row>
    <row r="19" spans="1:18" ht="39" customHeight="1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7949984.538+63185+21003+44780+32963+24944+42263.27</f>
        <v>8179122.807999999</v>
      </c>
      <c r="J19" s="28">
        <f t="shared" si="1"/>
        <v>0.8079882459677259</v>
      </c>
      <c r="K19" s="29">
        <f>35000+1166337</f>
        <v>1201337</v>
      </c>
      <c r="L19" s="29">
        <f>4110730+33966+1653845+1426615</f>
        <v>7225156</v>
      </c>
      <c r="M19" s="27">
        <f t="shared" si="2"/>
        <v>8426493</v>
      </c>
      <c r="N19" s="28">
        <f t="shared" si="0"/>
        <v>0.9793237180977175</v>
      </c>
      <c r="O19" s="7"/>
      <c r="P19" s="34"/>
      <c r="Q19" s="34"/>
      <c r="R19" s="34"/>
    </row>
    <row r="20" spans="1:16" ht="1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79380803.857</v>
      </c>
      <c r="J20" s="31">
        <f t="shared" si="1"/>
        <v>0.747648496995445</v>
      </c>
      <c r="K20" s="30">
        <f>SUM(K7:K19)</f>
        <v>14192350</v>
      </c>
      <c r="L20" s="35">
        <f>SUM(L7:L19)</f>
        <v>69755986</v>
      </c>
      <c r="M20" s="35">
        <f aca="true" t="shared" si="4" ref="M20:M29">K20+L20</f>
        <v>83948336</v>
      </c>
      <c r="N20" s="31">
        <f t="shared" si="0"/>
        <v>0.9270593366620374</v>
      </c>
      <c r="O20" s="7"/>
      <c r="P20" s="40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45" t="s">
        <v>33</v>
      </c>
      <c r="C22" s="4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3133928.2499999995</v>
      </c>
      <c r="J22" s="28">
        <f t="shared" si="1"/>
        <v>0.7109048933107852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aca="true" t="shared" si="5" ref="N22:N29">M22/(E22+F22)</f>
        <v>0.8107427330602576</v>
      </c>
      <c r="O22" s="7"/>
    </row>
    <row r="23" spans="1:15" ht="15">
      <c r="A23" s="7"/>
      <c r="B23" s="45" t="s">
        <v>34</v>
      </c>
      <c r="C23" s="4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13387227.122000001</v>
      </c>
      <c r="J23" s="28">
        <f t="shared" si="1"/>
        <v>0.711196418631362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0.9547771875</v>
      </c>
      <c r="O23" s="7"/>
    </row>
    <row r="24" spans="1:15" ht="15">
      <c r="A24" s="7"/>
      <c r="B24" s="45" t="s">
        <v>66</v>
      </c>
      <c r="C24" s="4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11724305.863000002</v>
      </c>
      <c r="J24" s="28">
        <f t="shared" si="1"/>
        <v>0.7515441934789923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0.94138411469773</v>
      </c>
      <c r="O24" s="7"/>
    </row>
    <row r="25" spans="1:15" ht="15">
      <c r="A25" s="7"/>
      <c r="B25" s="45" t="s">
        <v>67</v>
      </c>
      <c r="C25" s="4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10360949.354</v>
      </c>
      <c r="J25" s="28">
        <f t="shared" si="1"/>
        <v>0.8693690732670011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0.948854272405451</v>
      </c>
      <c r="O25" s="7"/>
    </row>
    <row r="26" spans="1:15" ht="15">
      <c r="A26" s="7"/>
      <c r="B26" s="45" t="s">
        <v>35</v>
      </c>
      <c r="C26" s="46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12603164.271000002</v>
      </c>
      <c r="J26" s="28">
        <f t="shared" si="1"/>
        <v>0.7985605359986563</v>
      </c>
      <c r="K26" s="27">
        <f aca="true" t="shared" si="7" ref="K26:L26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5" ht="15">
      <c r="A27" s="7"/>
      <c r="B27" s="45" t="s">
        <v>36</v>
      </c>
      <c r="C27" s="4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10282390.417</v>
      </c>
      <c r="J27" s="28">
        <f t="shared" si="1"/>
        <v>0.6242879985219714</v>
      </c>
      <c r="K27" s="27">
        <f aca="true" t="shared" si="8" ref="K27:L27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0.8089404285714286</v>
      </c>
      <c r="O27" s="7"/>
    </row>
    <row r="28" spans="1:15" ht="15">
      <c r="A28" s="7"/>
      <c r="B28" s="45" t="s">
        <v>37</v>
      </c>
      <c r="C28" s="4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6631891.2190000005</v>
      </c>
      <c r="J28" s="28">
        <f t="shared" si="1"/>
        <v>0.7046384948666372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0.9206705</v>
      </c>
      <c r="O28" s="7"/>
    </row>
    <row r="29" spans="1:15" ht="15">
      <c r="A29" s="7"/>
      <c r="B29" s="45" t="s">
        <v>38</v>
      </c>
      <c r="C29" s="4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11256947.361</v>
      </c>
      <c r="J29" s="28">
        <f t="shared" si="1"/>
        <v>0.8181340222009921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0.9828462472425056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2:8" ht="15">
      <c r="B31" s="1" t="s">
        <v>46</v>
      </c>
      <c r="H31" s="40"/>
    </row>
    <row r="32" ht="15">
      <c r="H32" s="40"/>
    </row>
    <row r="33" ht="15">
      <c r="H33" s="40"/>
    </row>
    <row r="34" ht="15">
      <c r="H34" s="40"/>
    </row>
    <row r="35" ht="15">
      <c r="H35" s="40"/>
    </row>
    <row r="36" ht="15">
      <c r="H36" s="40"/>
    </row>
    <row r="37" ht="15">
      <c r="H37" s="40"/>
    </row>
    <row r="93" spans="4:14" ht="1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ht="1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ht="1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ht="1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ht="1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ht="1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ht="1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ht="1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ht="1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ht="1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ht="1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ht="1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ht="1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ht="1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ht="1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ht="1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ht="1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2017-12-14T15:57:45Z</dcterms:modified>
  <cp:category/>
  <cp:version/>
  <cp:contentType/>
  <cp:contentStatus/>
</cp:coreProperties>
</file>