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990" yWindow="705" windowWidth="15150" windowHeight="10815"/>
  </bookViews>
  <sheets>
    <sheet name="Септември 2017" sheetId="1" r:id="rId1"/>
  </sheets>
  <definedNames>
    <definedName name="_xlnm.Print_Area" localSheetId="0">'Септември 2017'!$A$1:$N$31</definedName>
  </definedNames>
  <calcPr calcId="145621"/>
</workbook>
</file>

<file path=xl/calcChain.xml><?xml version="1.0" encoding="utf-8"?>
<calcChain xmlns="http://schemas.openxmlformats.org/spreadsheetml/2006/main">
  <c r="I17" i="1" l="1"/>
  <c r="I16" i="1" l="1"/>
  <c r="I12" i="1"/>
  <c r="I10" i="1"/>
  <c r="I9" i="1"/>
  <c r="I8" i="1"/>
  <c r="I7" i="1"/>
  <c r="I19" i="1" l="1"/>
  <c r="I11" i="1"/>
  <c r="I13" i="1" l="1"/>
  <c r="L7" i="1"/>
  <c r="I18" i="1" l="1"/>
  <c r="I15" i="1"/>
  <c r="L12" i="1" l="1"/>
  <c r="L11" i="1" l="1"/>
  <c r="L10" i="1"/>
  <c r="L9" i="1"/>
  <c r="L8" i="1"/>
  <c r="I14" i="1" l="1"/>
  <c r="I20" i="1" l="1"/>
  <c r="I22" i="1"/>
  <c r="I23" i="1"/>
  <c r="I24" i="1"/>
  <c r="I25" i="1"/>
  <c r="I26" i="1"/>
  <c r="I27" i="1"/>
  <c r="I28" i="1"/>
  <c r="I29" i="1"/>
  <c r="J8" i="1"/>
  <c r="K8" i="1"/>
  <c r="M8" i="1"/>
  <c r="N8" i="1"/>
  <c r="J9" i="1"/>
  <c r="K9" i="1"/>
  <c r="M9" i="1"/>
  <c r="N9" i="1" s="1"/>
  <c r="J10" i="1"/>
  <c r="K10" i="1"/>
  <c r="M10" i="1"/>
  <c r="N10" i="1" s="1"/>
  <c r="J11" i="1"/>
  <c r="K11" i="1"/>
  <c r="M11" i="1"/>
  <c r="N11" i="1" s="1"/>
  <c r="J12" i="1"/>
  <c r="M12" i="1"/>
  <c r="N12" i="1" l="1"/>
  <c r="L15" i="1"/>
  <c r="L14" i="1"/>
  <c r="L18" i="1" l="1"/>
  <c r="L16" i="1"/>
  <c r="L13" i="1"/>
  <c r="L19" i="1" l="1"/>
  <c r="L17" i="1"/>
  <c r="M13" i="1" l="1"/>
  <c r="M14" i="1"/>
  <c r="M15" i="1"/>
  <c r="M16" i="1"/>
  <c r="M17" i="1"/>
  <c r="M18" i="1"/>
  <c r="M19" i="1"/>
  <c r="H8" i="1" l="1"/>
  <c r="H19" i="1" l="1"/>
  <c r="H11" i="1" l="1"/>
  <c r="G11" i="1"/>
  <c r="K13" i="1" l="1"/>
  <c r="F18" i="1" l="1"/>
  <c r="H12" i="1" l="1"/>
  <c r="L29" i="1" l="1"/>
  <c r="L28" i="1"/>
  <c r="L27" i="1"/>
  <c r="L26" i="1"/>
  <c r="L25" i="1"/>
  <c r="L24" i="1"/>
  <c r="L23" i="1"/>
  <c r="L22" i="1"/>
  <c r="K29" i="1"/>
  <c r="K28" i="1"/>
  <c r="K27" i="1"/>
  <c r="K26" i="1"/>
  <c r="K25" i="1"/>
  <c r="K24" i="1"/>
  <c r="K23" i="1"/>
  <c r="K22" i="1"/>
  <c r="K19" i="1" l="1"/>
  <c r="K18" i="1"/>
  <c r="K16" i="1"/>
  <c r="K15" i="1"/>
  <c r="K14" i="1"/>
  <c r="L20" i="1" l="1"/>
  <c r="K20" i="1"/>
  <c r="N13" i="1"/>
  <c r="N14" i="1"/>
  <c r="N15" i="1"/>
  <c r="N16" i="1"/>
  <c r="N17" i="1"/>
  <c r="N18" i="1"/>
  <c r="N19" i="1"/>
  <c r="M7" i="1"/>
  <c r="N7" i="1" s="1"/>
  <c r="M20" i="1" l="1"/>
  <c r="F29" i="1" l="1"/>
  <c r="F28" i="1"/>
  <c r="F27" i="1"/>
  <c r="F26" i="1"/>
  <c r="F25" i="1"/>
  <c r="F24" i="1"/>
  <c r="F23" i="1"/>
  <c r="F22" i="1"/>
  <c r="E29" i="1"/>
  <c r="E28" i="1"/>
  <c r="E27" i="1"/>
  <c r="E26" i="1"/>
  <c r="E25" i="1"/>
  <c r="E24" i="1"/>
  <c r="E23" i="1"/>
  <c r="E22" i="1"/>
  <c r="G9" i="1" l="1"/>
  <c r="G8" i="1"/>
  <c r="G10" i="1"/>
  <c r="G12" i="1"/>
  <c r="G13" i="1"/>
  <c r="G14" i="1"/>
  <c r="G15" i="1"/>
  <c r="G16" i="1"/>
  <c r="G17" i="1"/>
  <c r="F20" i="1"/>
  <c r="G27" i="1" l="1"/>
  <c r="G26" i="1"/>
  <c r="G25" i="1"/>
  <c r="G29" i="1"/>
  <c r="G24" i="1"/>
  <c r="G28" i="1"/>
  <c r="G23" i="1"/>
  <c r="H16" i="1"/>
  <c r="H7" i="1"/>
  <c r="H15" i="1"/>
  <c r="G22" i="1"/>
  <c r="H9" i="1"/>
  <c r="H14" i="1"/>
  <c r="H13" i="1"/>
  <c r="H18" i="1"/>
  <c r="H10" i="1"/>
  <c r="H17" i="1"/>
  <c r="G20" i="1"/>
  <c r="J19" i="1" l="1"/>
  <c r="J14" i="1"/>
  <c r="J15" i="1"/>
  <c r="H22" i="1"/>
  <c r="J17" i="1"/>
  <c r="H28" i="1"/>
  <c r="J7" i="1"/>
  <c r="H24" i="1"/>
  <c r="J18" i="1"/>
  <c r="H29" i="1"/>
  <c r="J16" i="1"/>
  <c r="H25" i="1"/>
  <c r="H26" i="1"/>
  <c r="J13" i="1"/>
  <c r="H27" i="1"/>
  <c r="H23" i="1"/>
  <c r="E20" i="1"/>
  <c r="H20" i="1" l="1"/>
  <c r="J20" i="1" s="1"/>
  <c r="N20" i="1"/>
  <c r="J26" i="1"/>
  <c r="J27" i="1"/>
  <c r="J28" i="1"/>
  <c r="J29" i="1"/>
  <c r="J22" i="1"/>
  <c r="J23" i="1"/>
  <c r="J24" i="1"/>
  <c r="J25" i="1"/>
  <c r="M26" i="1" l="1"/>
  <c r="N26" i="1" s="1"/>
  <c r="M22" i="1"/>
  <c r="N22" i="1" s="1"/>
  <c r="M27" i="1"/>
  <c r="N27" i="1" s="1"/>
  <c r="M24" i="1"/>
  <c r="N24" i="1" s="1"/>
  <c r="M25" i="1"/>
  <c r="N25" i="1" s="1"/>
  <c r="M23" i="1"/>
  <c r="N23" i="1" s="1"/>
  <c r="M28" i="1"/>
  <c r="N28" i="1" s="1"/>
  <c r="M29" i="1"/>
  <c r="N29" i="1" s="1"/>
</calcChain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<sst xmlns="http://schemas.openxmlformats.org/spreadsheetml/2006/main" count="76" uniqueCount="68">
  <si>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</si>
  <si>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</si>
  <si>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</si>
  <si>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</si>
  <si>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</si>
  <si>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</si>
  <si>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</si>
  <si>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</si>
  <si>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</si>
  <si>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</si>
  <si>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</si>
  <si>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</si>
  <si>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</si>
  <si>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</si>
  <si>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</si>
  <si>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</si>
  <si>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</si>
  <si>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</si>
  <si>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</si>
  <si>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</si>
  <si>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</si>
  <si>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</si>
  <si>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</si>
  <si>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</si>
  <si>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</si>
  <si>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</si>
  <si>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</si>
  <si>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</si>
  <si>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</si>
  <si>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</si>
  <si>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</si>
  <si>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</si>
  <si>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</si>
  <si>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</si>
  <si>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</si>
  <si>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</si>
  <si>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</si>
  <si>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</si>
  <si>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</si>
  <si>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</si>
  <si>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</si>
  <si>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здравеопазването</t>
  </si>
  <si>
    <t xml:space="preserve">Министерство на културата 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</si>
  <si>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</si>
  <si>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</si>
  <si>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</si>
  <si>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</si>
  <si>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</si>
  <si>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</si>
  <si>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</si>
  <si>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</si>
  <si>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</si>
  <si>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</si>
  <si>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</si>
  <si>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</si>
  <si>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</si>
  <si>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</si>
  <si>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</si>
  <si>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</si>
  <si>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</si>
  <si>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</si>
  <si>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</si>
  <si>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</si>
  <si>
    <t xml:space="preserve">Министерство на енергетиката </t>
  </si>
  <si>
    <t>Министерство на образованието и наукатa</t>
  </si>
  <si>
    <t>Министерство на образованието и науката</t>
  </si>
  <si>
    <t>ОБЩО ЗА ПРОГРАМЕН ОПЕРАТОР МИНИСТЕРСТВО НА ЕНЕРГЕТИКАТА :</t>
  </si>
  <si>
    <t>ОБЩО ЗА ПРОГРАМЕН ОПЕРАТОР МИНИСТЕРСТВО НА ОБРАЗОВАНИЕТО И НАУКАТА: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</si>
</sst>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top" wrapText="1"/>
    </xf>
    <xf numFmtId="3" fontId="0" fillId="0" borderId="0" xfId="0" applyNumberFormat="1" applyProtection="1"/>
    <xf numFmtId="3" fontId="10" fillId="2" borderId="1" xfId="0" applyNumberFormat="1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43" fontId="1" fillId="0" borderId="0" xfId="2" applyFont="1"/>
    <xf numFmtId="43" fontId="12" fillId="0" borderId="0" xfId="2" applyFont="1"/>
    <xf numFmtId="43" fontId="0" fillId="0" borderId="0" xfId="2" applyFont="1" applyProtection="1"/>
    <xf numFmtId="0" fontId="0" fillId="0" borderId="0" xfId="0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zoomScaleNormal="100" workbookViewId="0">
      <selection activeCell="Q20" sqref="Q20"/>
    </sheetView>
  </sheetViews>
  <sheetFormatPr defaultColWidth="9.140625" defaultRowHeight="15" x14ac:dyDescent="0.25"/>
  <cols>
    <col min="1" max="1" width="1.28515625" style="1" customWidth="1"/>
    <col min="2" max="2" width="29.5703125" style="1" customWidth="1"/>
    <col min="3" max="3" width="43" style="1" customWidth="1"/>
    <col min="4" max="4" width="13.7109375" style="1" customWidth="1"/>
    <col min="5" max="7" width="14" style="1" customWidth="1"/>
    <col min="8" max="8" width="19.28515625" style="1" customWidth="1"/>
    <col min="9" max="9" width="21.42578125" style="1" customWidth="1"/>
    <col min="10" max="10" width="26.42578125" style="1" customWidth="1"/>
    <col min="11" max="13" width="13.28515625" style="1" customWidth="1"/>
    <col min="14" max="14" width="15.5703125" style="1" customWidth="1"/>
    <col min="15" max="15" width="1.28515625" style="1" customWidth="1"/>
    <col min="16" max="16" width="7.7109375" style="1" customWidth="1"/>
    <col min="17" max="17" width="19" style="1" customWidth="1"/>
    <col min="18" max="18" width="15" style="1" customWidth="1"/>
    <col min="19" max="16384" width="9.140625" style="1"/>
  </cols>
  <sheetData>
    <row r="1" spans="1:18" x14ac:dyDescent="0.2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8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2"/>
      <c r="P2" s="32"/>
    </row>
    <row r="3" spans="1:18" x14ac:dyDescent="0.25">
      <c r="A3" s="6"/>
      <c r="B3" s="10"/>
      <c r="C3" s="11"/>
      <c r="D3" s="10"/>
      <c r="E3" s="10"/>
      <c r="F3" s="11" t="s">
        <v>32</v>
      </c>
      <c r="G3" s="12">
        <v>43008</v>
      </c>
      <c r="H3" s="13"/>
      <c r="I3" s="13"/>
      <c r="J3" s="13"/>
      <c r="K3" s="10"/>
      <c r="L3" s="10"/>
      <c r="M3" s="10"/>
      <c r="N3" s="10"/>
      <c r="O3" s="14"/>
    </row>
    <row r="4" spans="1:18" ht="35.25" customHeight="1" x14ac:dyDescent="0.25">
      <c r="A4" s="7"/>
      <c r="B4" s="47" t="s">
        <v>48</v>
      </c>
      <c r="C4" s="47" t="s">
        <v>49</v>
      </c>
      <c r="D4" s="47" t="s">
        <v>50</v>
      </c>
      <c r="E4" s="51" t="s">
        <v>51</v>
      </c>
      <c r="F4" s="52"/>
      <c r="G4" s="52"/>
      <c r="H4" s="53"/>
      <c r="I4" s="47" t="s">
        <v>52</v>
      </c>
      <c r="J4" s="43" t="s">
        <v>53</v>
      </c>
      <c r="K4" s="51" t="s">
        <v>60</v>
      </c>
      <c r="L4" s="52"/>
      <c r="M4" s="53"/>
      <c r="N4" s="43" t="s">
        <v>47</v>
      </c>
      <c r="O4" s="7"/>
    </row>
    <row r="5" spans="1:18" x14ac:dyDescent="0.25">
      <c r="A5" s="7"/>
      <c r="B5" s="47"/>
      <c r="C5" s="47"/>
      <c r="D5" s="47"/>
      <c r="E5" s="15" t="s">
        <v>54</v>
      </c>
      <c r="F5" s="15" t="s">
        <v>55</v>
      </c>
      <c r="G5" s="15" t="s">
        <v>56</v>
      </c>
      <c r="H5" s="15" t="s">
        <v>57</v>
      </c>
      <c r="I5" s="47"/>
      <c r="J5" s="44"/>
      <c r="K5" s="16" t="s">
        <v>58</v>
      </c>
      <c r="L5" s="16" t="s">
        <v>59</v>
      </c>
      <c r="M5" s="16" t="s">
        <v>57</v>
      </c>
      <c r="N5" s="44"/>
      <c r="O5" s="7"/>
    </row>
    <row r="6" spans="1:18" x14ac:dyDescent="0.2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45</v>
      </c>
      <c r="K6" s="2">
        <v>10</v>
      </c>
      <c r="L6" s="2">
        <v>11</v>
      </c>
      <c r="M6" s="2">
        <v>12</v>
      </c>
      <c r="N6" s="2" t="s">
        <v>61</v>
      </c>
      <c r="O6" s="7"/>
    </row>
    <row r="7" spans="1:18" ht="25.5" x14ac:dyDescent="0.25">
      <c r="A7" s="7"/>
      <c r="B7" s="3" t="s">
        <v>39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855611.857+(-637.57)+36303+34872</f>
        <v>926149.28700000001</v>
      </c>
      <c r="J7" s="28">
        <f>I7/H7</f>
        <v>0.45475266964548761</v>
      </c>
      <c r="K7" s="29">
        <v>166000</v>
      </c>
      <c r="L7" s="29">
        <f>223100+206395+52523+68956+54170+44648+36755+60185+74891+65000+116675+120000+19545</f>
        <v>1142843</v>
      </c>
      <c r="M7" s="27">
        <f>K7+L7</f>
        <v>1308843</v>
      </c>
      <c r="N7" s="28">
        <f t="shared" ref="N7:N20" si="0">M7/(E7+F7)</f>
        <v>0.64266080722773244</v>
      </c>
      <c r="O7" s="7"/>
      <c r="P7" s="34"/>
      <c r="Q7" s="34"/>
      <c r="R7" s="34"/>
    </row>
    <row r="8" spans="1:18" ht="25.5" x14ac:dyDescent="0.25">
      <c r="A8" s="7"/>
      <c r="B8" s="3" t="s">
        <v>40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5886250.393+333365+547917+454188+68190.85+39234</f>
        <v>7329145.2429999998</v>
      </c>
      <c r="J8" s="28">
        <f t="shared" ref="J8:J29" si="1">I8/H8</f>
        <v>0.77872165773369817</v>
      </c>
      <c r="K8" s="29">
        <f xml:space="preserve"> 2280840</f>
        <v>2280840</v>
      </c>
      <c r="L8" s="29">
        <f xml:space="preserve"> 24331+403104+381927+1126022+1782438+968856+234869+695326</f>
        <v>5616873</v>
      </c>
      <c r="M8" s="27">
        <f t="shared" ref="M8:M19" si="2">K8+L8</f>
        <v>7897713</v>
      </c>
      <c r="N8" s="28">
        <f t="shared" si="0"/>
        <v>0.98721412500000005</v>
      </c>
      <c r="O8" s="7"/>
      <c r="P8" s="34"/>
      <c r="Q8" s="34"/>
      <c r="R8" s="34"/>
    </row>
    <row r="9" spans="1:18" ht="25.5" x14ac:dyDescent="0.25">
      <c r="A9" s="7"/>
      <c r="B9" s="3" t="s">
        <v>40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t="shared" ref="H9:H18" si="3">SUM(E9:G9)</f>
        <v>9411765</v>
      </c>
      <c r="I9" s="36">
        <f>3678874.649+93581+821745+517484+215911.75-135+120896</f>
        <v>5448357.3990000002</v>
      </c>
      <c r="J9" s="28">
        <f t="shared" si="1"/>
        <v>0.57888795555350137</v>
      </c>
      <c r="K9" s="29">
        <f xml:space="preserve"> 40000+1579084</f>
        <v>1619084</v>
      </c>
      <c r="L9" s="29">
        <f xml:space="preserve"> 309992+2393044+973943+1743046+339613</f>
        <v>5759638</v>
      </c>
      <c r="M9" s="27">
        <f t="shared" si="2"/>
        <v>7378722</v>
      </c>
      <c r="N9" s="28">
        <f t="shared" si="0"/>
        <v>0.92234024999999997</v>
      </c>
      <c r="O9" s="7"/>
      <c r="P9" s="34"/>
      <c r="Q9" s="34"/>
      <c r="R9" s="34"/>
    </row>
    <row r="10" spans="1:18" ht="38.25" x14ac:dyDescent="0.25">
      <c r="A10" s="7"/>
      <c r="B10" s="3" t="s">
        <v>63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8364400.843+279852+650388+135138.64+315138+273763+80103+72639</f>
        <v>10171422.483000001</v>
      </c>
      <c r="J10" s="28">
        <f t="shared" si="1"/>
        <v>0.65200222476661973</v>
      </c>
      <c r="K10" s="29">
        <f>677451</f>
        <v>677451</v>
      </c>
      <c r="L10" s="29">
        <f>11805122+411</f>
        <v>11805533</v>
      </c>
      <c r="M10" s="27">
        <f t="shared" si="2"/>
        <v>12482984</v>
      </c>
      <c r="N10" s="28">
        <f t="shared" si="0"/>
        <v>0.94138411469772998</v>
      </c>
      <c r="O10" s="7"/>
      <c r="Q10" s="34"/>
      <c r="R10" s="34"/>
    </row>
    <row r="11" spans="1:18" ht="33.75" customHeight="1" x14ac:dyDescent="0.25">
      <c r="A11" s="7"/>
      <c r="B11" s="3" t="s">
        <v>64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 xml:space="preserve"> E11+G11</f>
        <v>10153074</v>
      </c>
      <c r="I11" s="36">
        <f>8768207.004+18515+20190+(-607)+95248.66+10801+2593+71338</f>
        <v>8986285.6640000008</v>
      </c>
      <c r="J11" s="28">
        <f t="shared" si="1"/>
        <v>0.88508028839344621</v>
      </c>
      <c r="K11" s="29">
        <f>39300+198616</f>
        <v>237916</v>
      </c>
      <c r="L11" s="29">
        <f xml:space="preserve"> 7553478+334622</f>
        <v>7888100</v>
      </c>
      <c r="M11" s="27">
        <f t="shared" si="2"/>
        <v>8126016</v>
      </c>
      <c r="N11" s="28">
        <f t="shared" si="0"/>
        <v>0.94158859797084926</v>
      </c>
      <c r="O11" s="7"/>
      <c r="P11" s="34"/>
      <c r="Q11" s="34"/>
      <c r="R11" s="34"/>
    </row>
    <row r="12" spans="1:18" ht="30" customHeight="1" x14ac:dyDescent="0.25">
      <c r="A12" s="7"/>
      <c r="B12" s="3" t="s">
        <v>41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6954533.781+74747+454235+449434+2307122.18+48576+47828+2676+1983687</f>
        <v>12322838.961000001</v>
      </c>
      <c r="J12" s="28">
        <f t="shared" si="1"/>
        <v>0.78079858947521963</v>
      </c>
      <c r="K12" s="29">
        <v>2110282</v>
      </c>
      <c r="L12" s="29">
        <f xml:space="preserve"> 7961094+3034614</f>
        <v>10995708</v>
      </c>
      <c r="M12" s="27">
        <f t="shared" si="2"/>
        <v>13105990</v>
      </c>
      <c r="N12" s="28">
        <f t="shared" si="0"/>
        <v>0.9769653373089825</v>
      </c>
      <c r="O12" s="7"/>
      <c r="P12" s="34"/>
      <c r="Q12" s="34"/>
      <c r="R12" s="34"/>
    </row>
    <row r="13" spans="1:18" ht="28.5" customHeight="1" x14ac:dyDescent="0.25">
      <c r="A13" s="7"/>
      <c r="B13" s="3" t="s">
        <v>42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7689158.257+233839+227049+1204081+284822.35+167708</f>
        <v>9806657.6069999989</v>
      </c>
      <c r="J13" s="28">
        <f t="shared" si="1"/>
        <v>0.59540422035934593</v>
      </c>
      <c r="K13" s="29">
        <f xml:space="preserve"> 25000+2811102</f>
        <v>2836102</v>
      </c>
      <c r="L13" s="29">
        <f xml:space="preserve"> 2225 +3783761+2443970+2142583+116525</f>
        <v>8489064</v>
      </c>
      <c r="M13" s="27">
        <f t="shared" si="2"/>
        <v>11325166</v>
      </c>
      <c r="N13" s="28">
        <f t="shared" si="0"/>
        <v>0.80894042857142856</v>
      </c>
      <c r="O13" s="7"/>
      <c r="P13" s="34"/>
      <c r="Q13" s="34"/>
      <c r="R13" s="34"/>
    </row>
    <row r="14" spans="1:18" ht="25.5" x14ac:dyDescent="0.25">
      <c r="A14" s="7"/>
      <c r="B14" s="3" t="s">
        <v>65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1133212.69+90634</f>
        <v>1223846.69</v>
      </c>
      <c r="J14" s="28">
        <f t="shared" si="1"/>
        <v>0.6935130780991281</v>
      </c>
      <c r="K14" s="29">
        <f>7500+287915</f>
        <v>295415</v>
      </c>
      <c r="L14" s="29">
        <f xml:space="preserve"> 1190570</f>
        <v>1190570</v>
      </c>
      <c r="M14" s="27">
        <f t="shared" si="2"/>
        <v>1485985</v>
      </c>
      <c r="N14" s="28">
        <f t="shared" si="0"/>
        <v>0.99065666666666663</v>
      </c>
      <c r="O14" s="7"/>
      <c r="P14" s="34"/>
      <c r="Q14" s="34"/>
      <c r="R14" s="34"/>
    </row>
    <row r="15" spans="1:18" ht="46.5" customHeight="1" x14ac:dyDescent="0.25">
      <c r="A15" s="7"/>
      <c r="B15" s="3" t="s">
        <v>39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2016983.623+(-24952)+(-6)+203436+12317.34</f>
        <v>2207778.9629999995</v>
      </c>
      <c r="J15" s="28">
        <f t="shared" si="1"/>
        <v>0.93085907035477777</v>
      </c>
      <c r="K15" s="29">
        <f>10080+206472</f>
        <v>216552</v>
      </c>
      <c r="L15" s="29">
        <f xml:space="preserve"> 1760221</f>
        <v>1760221</v>
      </c>
      <c r="M15" s="27">
        <f t="shared" si="2"/>
        <v>1976773</v>
      </c>
      <c r="N15" s="28">
        <f t="shared" si="0"/>
        <v>0.98054216269841266</v>
      </c>
      <c r="O15" s="7"/>
      <c r="P15" s="34"/>
      <c r="Q15" s="34"/>
      <c r="R15" s="34"/>
    </row>
    <row r="16" spans="1:18" ht="26.25" customHeight="1" x14ac:dyDescent="0.25">
      <c r="A16" s="7"/>
      <c r="B16" s="3" t="s">
        <v>43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1054037.074+30619+60091+62131+32870.61+15306+10824+318767</f>
        <v>1584645.6840000001</v>
      </c>
      <c r="J16" s="28">
        <f t="shared" si="1"/>
        <v>0.67347446621058504</v>
      </c>
      <c r="K16" s="29">
        <f>10000+395260</f>
        <v>405260</v>
      </c>
      <c r="L16" s="29">
        <f xml:space="preserve"> 46750+ 278800+846171+170000</f>
        <v>1341721</v>
      </c>
      <c r="M16" s="27">
        <f t="shared" si="2"/>
        <v>1746981</v>
      </c>
      <c r="N16" s="28">
        <f t="shared" si="0"/>
        <v>0.87349049999999995</v>
      </c>
      <c r="O16" s="7"/>
      <c r="P16" s="34"/>
      <c r="Q16" s="34"/>
      <c r="R16" s="34"/>
    </row>
    <row r="17" spans="1:18" ht="46.5" customHeight="1" x14ac:dyDescent="0.25">
      <c r="A17" s="7"/>
      <c r="B17" s="3" t="s">
        <v>43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4284912.705+1534+438657+162935+29932</f>
        <v>4917970.7050000001</v>
      </c>
      <c r="J17" s="28">
        <f t="shared" si="1"/>
        <v>0.69671256879510934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0.93639716666666661</v>
      </c>
      <c r="O17" s="7"/>
      <c r="P17" s="34"/>
      <c r="Q17" s="34"/>
      <c r="R17" s="34"/>
    </row>
    <row r="18" spans="1:18" ht="28.5" customHeight="1" x14ac:dyDescent="0.25">
      <c r="A18" s="7"/>
      <c r="B18" s="3" t="s">
        <v>44</v>
      </c>
      <c r="C18" s="3" t="s">
        <v>24</v>
      </c>
      <c r="D18" s="4" t="s">
        <v>11</v>
      </c>
      <c r="E18" s="26">
        <v>0</v>
      </c>
      <c r="F18" s="26">
        <f xml:space="preserve"> 3091000</f>
        <v>3091000</v>
      </c>
      <c r="G18" s="26">
        <v>545471</v>
      </c>
      <c r="H18" s="27">
        <f t="shared" si="3"/>
        <v>3636471</v>
      </c>
      <c r="I18" s="36">
        <f>3025249.473+27929+24646.08</f>
        <v>3077824.5530000003</v>
      </c>
      <c r="J18" s="28">
        <f t="shared" si="1"/>
        <v>0.84637676280107843</v>
      </c>
      <c r="K18" s="29">
        <f>15000+483612</f>
        <v>498612</v>
      </c>
      <c r="L18" s="29">
        <f xml:space="preserve"> 2369852+8500+175749+5725+9849</f>
        <v>2569675</v>
      </c>
      <c r="M18" s="27">
        <f t="shared" si="2"/>
        <v>3068287</v>
      </c>
      <c r="N18" s="28">
        <f t="shared" si="0"/>
        <v>0.99265189259139441</v>
      </c>
      <c r="O18" s="7"/>
      <c r="P18" s="34"/>
      <c r="Q18" s="34"/>
      <c r="R18" s="34"/>
    </row>
    <row r="19" spans="1:18" ht="39" customHeight="1" x14ac:dyDescent="0.25">
      <c r="A19" s="7"/>
      <c r="B19" s="3" t="s">
        <v>44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7949984.538+63185+21003+44780+32963</f>
        <v>8111915.5379999997</v>
      </c>
      <c r="J19" s="28">
        <f t="shared" si="1"/>
        <v>0.80134906405564299</v>
      </c>
      <c r="K19" s="29">
        <f>35000+1166337</f>
        <v>1201337</v>
      </c>
      <c r="L19" s="29">
        <f xml:space="preserve"> 4110730+33966+1653845+1426615</f>
        <v>7225156</v>
      </c>
      <c r="M19" s="27">
        <f t="shared" si="2"/>
        <v>8426493</v>
      </c>
      <c r="N19" s="28">
        <f t="shared" si="0"/>
        <v>0.97932371809771745</v>
      </c>
      <c r="O19" s="7"/>
      <c r="P19" s="34"/>
      <c r="Q19" s="34"/>
      <c r="R19" s="34"/>
    </row>
    <row r="20" spans="1:18" x14ac:dyDescent="0.25">
      <c r="A20" s="7"/>
      <c r="B20" s="48" t="s">
        <v>31</v>
      </c>
      <c r="C20" s="49"/>
      <c r="D20" s="50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76114838.776999995</v>
      </c>
      <c r="J20" s="31">
        <f t="shared" si="1"/>
        <v>0.71688798860225267</v>
      </c>
      <c r="K20" s="30">
        <f>SUM(K7:K19)</f>
        <v>14192350</v>
      </c>
      <c r="L20" s="35">
        <f>SUM(L7:L19)</f>
        <v>69755986</v>
      </c>
      <c r="M20" s="35">
        <f t="shared" ref="M20:M29" si="4">K20+L20</f>
        <v>83948336</v>
      </c>
      <c r="N20" s="31">
        <f t="shared" si="0"/>
        <v>0.92705933666203744</v>
      </c>
      <c r="O20" s="7"/>
    </row>
    <row r="21" spans="1:18" ht="9.75" customHeight="1" x14ac:dyDescent="0.25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8" x14ac:dyDescent="0.25">
      <c r="A22" s="7"/>
      <c r="B22" s="45" t="s">
        <v>33</v>
      </c>
      <c r="C22" s="46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3133928.2499999995</v>
      </c>
      <c r="J22" s="28">
        <f t="shared" si="1"/>
        <v>0.71090489331078521</v>
      </c>
      <c r="K22" s="27">
        <f>K15+K7</f>
        <v>382552</v>
      </c>
      <c r="L22" s="27">
        <f>L15+L7</f>
        <v>2903064</v>
      </c>
      <c r="M22" s="27">
        <f t="shared" si="4"/>
        <v>3285616</v>
      </c>
      <c r="N22" s="28">
        <f t="shared" ref="N22:N29" si="5">M22/(E22+F22)</f>
        <v>0.81074273306025757</v>
      </c>
      <c r="O22" s="7"/>
    </row>
    <row r="23" spans="1:18" x14ac:dyDescent="0.25">
      <c r="A23" s="7"/>
      <c r="B23" s="45" t="s">
        <v>34</v>
      </c>
      <c r="C23" s="46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12777502.642000001</v>
      </c>
      <c r="J23" s="28">
        <f t="shared" si="1"/>
        <v>0.67880480664359988</v>
      </c>
      <c r="K23" s="27">
        <f>K8+K9</f>
        <v>3899924</v>
      </c>
      <c r="L23" s="27">
        <f>L8+L9</f>
        <v>11376511</v>
      </c>
      <c r="M23" s="27">
        <f t="shared" si="4"/>
        <v>15276435</v>
      </c>
      <c r="N23" s="28">
        <f t="shared" si="5"/>
        <v>0.95477718749999996</v>
      </c>
      <c r="O23" s="7"/>
    </row>
    <row r="24" spans="1:18" x14ac:dyDescent="0.25">
      <c r="A24" s="7"/>
      <c r="B24" s="45" t="s">
        <v>66</v>
      </c>
      <c r="C24" s="46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10171422.483000001</v>
      </c>
      <c r="J24" s="28">
        <f t="shared" si="1"/>
        <v>0.65200222476661973</v>
      </c>
      <c r="K24" s="27">
        <f>K10</f>
        <v>677451</v>
      </c>
      <c r="L24" s="27">
        <f>L10</f>
        <v>11805533</v>
      </c>
      <c r="M24" s="27">
        <f t="shared" si="4"/>
        <v>12482984</v>
      </c>
      <c r="N24" s="28">
        <f t="shared" si="5"/>
        <v>0.94138411469772998</v>
      </c>
      <c r="O24" s="7"/>
    </row>
    <row r="25" spans="1:18" x14ac:dyDescent="0.25">
      <c r="A25" s="7"/>
      <c r="B25" s="45" t="s">
        <v>67</v>
      </c>
      <c r="C25" s="46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10210132.354</v>
      </c>
      <c r="J25" s="28">
        <f t="shared" si="1"/>
        <v>0.85671428353267143</v>
      </c>
      <c r="K25" s="27">
        <f>K11+K14</f>
        <v>533331</v>
      </c>
      <c r="L25" s="27">
        <f>L11+L14</f>
        <v>9078670</v>
      </c>
      <c r="M25" s="27">
        <f t="shared" si="4"/>
        <v>9612001</v>
      </c>
      <c r="N25" s="28">
        <f t="shared" si="5"/>
        <v>0.94885427240545095</v>
      </c>
      <c r="O25" s="7"/>
    </row>
    <row r="26" spans="1:18" x14ac:dyDescent="0.25">
      <c r="A26" s="7"/>
      <c r="B26" s="45" t="s">
        <v>35</v>
      </c>
      <c r="C26" s="46"/>
      <c r="D26" s="5" t="s">
        <v>5</v>
      </c>
      <c r="E26" s="27">
        <f t="shared" ref="E26:I27" si="6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12322838.961000001</v>
      </c>
      <c r="J26" s="28">
        <f t="shared" si="1"/>
        <v>0.78079858947521963</v>
      </c>
      <c r="K26" s="27">
        <f t="shared" ref="K26:L26" si="7">K12</f>
        <v>2110282</v>
      </c>
      <c r="L26" s="27">
        <f t="shared" si="7"/>
        <v>10995708</v>
      </c>
      <c r="M26" s="27">
        <f t="shared" si="4"/>
        <v>13105990</v>
      </c>
      <c r="N26" s="28">
        <f t="shared" si="5"/>
        <v>0.9769653373089825</v>
      </c>
      <c r="O26" s="7"/>
    </row>
    <row r="27" spans="1:18" x14ac:dyDescent="0.25">
      <c r="A27" s="7"/>
      <c r="B27" s="45" t="s">
        <v>36</v>
      </c>
      <c r="C27" s="46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9806657.6069999989</v>
      </c>
      <c r="J27" s="28">
        <f t="shared" si="1"/>
        <v>0.59540422035934593</v>
      </c>
      <c r="K27" s="27">
        <f t="shared" ref="K27:L27" si="8">K13</f>
        <v>2836102</v>
      </c>
      <c r="L27" s="27">
        <f t="shared" si="8"/>
        <v>8489064</v>
      </c>
      <c r="M27" s="27">
        <f t="shared" si="4"/>
        <v>11325166</v>
      </c>
      <c r="N27" s="28">
        <f t="shared" si="5"/>
        <v>0.80894042857142856</v>
      </c>
      <c r="O27" s="7"/>
    </row>
    <row r="28" spans="1:18" x14ac:dyDescent="0.25">
      <c r="A28" s="7"/>
      <c r="B28" s="45" t="s">
        <v>37</v>
      </c>
      <c r="C28" s="46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6502616.3890000004</v>
      </c>
      <c r="J28" s="28">
        <f t="shared" si="1"/>
        <v>0.69090304314897832</v>
      </c>
      <c r="K28" s="27">
        <f>K17+K16</f>
        <v>2052759</v>
      </c>
      <c r="L28" s="27">
        <f>L17+L16</f>
        <v>5312605</v>
      </c>
      <c r="M28" s="27">
        <f t="shared" si="4"/>
        <v>7365364</v>
      </c>
      <c r="N28" s="28">
        <f t="shared" si="5"/>
        <v>0.92067049999999995</v>
      </c>
      <c r="O28" s="7"/>
    </row>
    <row r="29" spans="1:18" x14ac:dyDescent="0.25">
      <c r="A29" s="7"/>
      <c r="B29" s="45" t="s">
        <v>38</v>
      </c>
      <c r="C29" s="46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11189740.091</v>
      </c>
      <c r="J29" s="28">
        <f t="shared" si="1"/>
        <v>0.81324952266813089</v>
      </c>
      <c r="K29" s="27">
        <f>K18+K19</f>
        <v>1699949</v>
      </c>
      <c r="L29" s="27">
        <f>L18+L19</f>
        <v>9794831</v>
      </c>
      <c r="M29" s="27">
        <f t="shared" si="4"/>
        <v>11494780</v>
      </c>
      <c r="N29" s="28">
        <f t="shared" si="5"/>
        <v>0.98284624724250558</v>
      </c>
      <c r="O29" s="7"/>
    </row>
    <row r="30" spans="1:18" ht="8.25" customHeight="1" x14ac:dyDescent="0.25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1:18" x14ac:dyDescent="0.25">
      <c r="B31" s="1" t="s">
        <v>46</v>
      </c>
      <c r="H31" s="40"/>
    </row>
    <row r="32" spans="1:18" x14ac:dyDescent="0.25">
      <c r="H32" s="40"/>
    </row>
    <row r="33" spans="8:8" x14ac:dyDescent="0.25">
      <c r="H33" s="40"/>
    </row>
    <row r="34" spans="8:8" x14ac:dyDescent="0.25">
      <c r="H34" s="40"/>
    </row>
    <row r="35" spans="8:8" x14ac:dyDescent="0.25">
      <c r="H35" s="40"/>
    </row>
    <row r="36" spans="8:8" x14ac:dyDescent="0.25">
      <c r="H36" s="40"/>
    </row>
    <row r="37" spans="8:8" x14ac:dyDescent="0.25">
      <c r="H37" s="40"/>
    </row>
    <row r="93" spans="4:14" x14ac:dyDescent="0.25">
      <c r="D93" s="37"/>
      <c r="E93" s="37"/>
      <c r="F93" s="37"/>
      <c r="G93" s="37"/>
      <c r="H93" s="37"/>
      <c r="I93" s="37"/>
      <c r="J93" s="38"/>
      <c r="K93" s="37"/>
      <c r="L93" s="37"/>
      <c r="M93" s="37"/>
      <c r="N93" s="37"/>
    </row>
    <row r="94" spans="4:14" x14ac:dyDescent="0.25"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</row>
    <row r="95" spans="4:14" x14ac:dyDescent="0.25"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</row>
    <row r="96" spans="4:14" x14ac:dyDescent="0.25">
      <c r="D96" s="37"/>
      <c r="E96" s="37"/>
      <c r="F96" s="37"/>
      <c r="G96" s="37"/>
      <c r="H96" s="37"/>
      <c r="I96" s="37"/>
      <c r="J96" s="38"/>
      <c r="K96" s="37"/>
      <c r="L96" s="37"/>
      <c r="M96" s="37"/>
      <c r="N96" s="37"/>
    </row>
    <row r="97" spans="4:14" x14ac:dyDescent="0.25"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</row>
    <row r="98" spans="4:14" x14ac:dyDescent="0.25">
      <c r="D98" s="37"/>
      <c r="E98" s="37"/>
      <c r="F98" s="37"/>
      <c r="G98" s="37"/>
      <c r="H98" s="37"/>
      <c r="I98" s="37"/>
      <c r="J98" s="38"/>
      <c r="K98" s="37"/>
      <c r="L98" s="37"/>
      <c r="M98" s="37"/>
      <c r="N98" s="37"/>
    </row>
    <row r="99" spans="4:14" x14ac:dyDescent="0.25"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</row>
    <row r="100" spans="4:14" x14ac:dyDescent="0.25">
      <c r="D100" s="37"/>
      <c r="E100" s="37"/>
      <c r="F100" s="37"/>
      <c r="G100" s="37"/>
      <c r="H100" s="37"/>
      <c r="I100" s="37"/>
      <c r="J100" s="38"/>
      <c r="K100" s="37"/>
      <c r="L100" s="37"/>
      <c r="M100" s="37"/>
      <c r="N100" s="37"/>
    </row>
    <row r="101" spans="4:14" x14ac:dyDescent="0.25">
      <c r="D101" s="37"/>
      <c r="E101" s="37"/>
      <c r="F101" s="37"/>
      <c r="G101" s="37"/>
      <c r="H101" s="37"/>
      <c r="I101" s="37"/>
      <c r="J101" s="38"/>
      <c r="K101" s="37"/>
      <c r="L101" s="37"/>
      <c r="M101" s="37"/>
      <c r="N101" s="37"/>
    </row>
    <row r="102" spans="4:14" x14ac:dyDescent="0.25">
      <c r="D102" s="37"/>
      <c r="E102" s="37"/>
      <c r="F102" s="37"/>
      <c r="G102" s="37"/>
      <c r="H102" s="37"/>
      <c r="I102" s="37"/>
      <c r="J102" s="39"/>
      <c r="K102" s="37"/>
      <c r="L102" s="37"/>
      <c r="M102" s="37"/>
      <c r="N102" s="37"/>
    </row>
    <row r="103" spans="4:14" x14ac:dyDescent="0.25">
      <c r="D103" s="37"/>
      <c r="E103" s="37"/>
      <c r="F103" s="37"/>
      <c r="G103" s="37"/>
      <c r="H103" s="37"/>
      <c r="I103" s="37"/>
      <c r="J103" s="39"/>
      <c r="K103" s="37"/>
      <c r="L103" s="37"/>
      <c r="M103" s="37"/>
      <c r="N103" s="37"/>
    </row>
    <row r="104" spans="4:14" x14ac:dyDescent="0.25">
      <c r="D104" s="37"/>
      <c r="E104" s="37"/>
      <c r="F104" s="37"/>
      <c r="G104" s="37"/>
      <c r="H104" s="37"/>
      <c r="I104" s="37"/>
      <c r="J104" s="38"/>
      <c r="K104" s="37"/>
      <c r="L104" s="37"/>
      <c r="M104" s="37"/>
      <c r="N104" s="37"/>
    </row>
    <row r="105" spans="4:14" x14ac:dyDescent="0.25">
      <c r="D105" s="37"/>
      <c r="E105" s="37"/>
      <c r="F105" s="37"/>
      <c r="G105" s="37"/>
      <c r="H105" s="37"/>
      <c r="I105" s="37"/>
      <c r="J105" s="38"/>
      <c r="K105" s="37"/>
      <c r="L105" s="37"/>
      <c r="M105" s="37"/>
      <c r="N105" s="37"/>
    </row>
    <row r="106" spans="4:14" x14ac:dyDescent="0.25"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</row>
    <row r="107" spans="4:14" x14ac:dyDescent="0.25">
      <c r="D107" s="37"/>
      <c r="E107" s="37"/>
      <c r="F107" s="37"/>
      <c r="G107" s="37"/>
      <c r="H107" s="37"/>
      <c r="I107" s="37"/>
      <c r="J107" s="38"/>
      <c r="K107" s="37"/>
      <c r="L107" s="37"/>
      <c r="M107" s="37"/>
      <c r="N107" s="37"/>
    </row>
    <row r="108" spans="4:14" x14ac:dyDescent="0.25"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</row>
    <row r="109" spans="4:14" x14ac:dyDescent="0.25"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</row>
  </sheetData>
  <mergeCells count="18">
    <mergeCell ref="B25:C25"/>
    <mergeCell ref="B26:C26"/>
    <mergeCell ref="B27:C27"/>
    <mergeCell ref="B28:C28"/>
    <mergeCell ref="B29:C29"/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Септември 2017</vt:lpstr>
      <vt:lpstr>'Септември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2017-10-16T14:34:03Z</dcterms:modified>
</cp:coreProperties>
</file>