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3515" windowHeight="862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5" i="5" l="1"/>
  <c r="L7" i="5"/>
  <c r="L6" i="5"/>
  <c r="O15" i="5" l="1"/>
  <c r="J14" i="5" l="1"/>
  <c r="I14" i="5" s="1"/>
  <c r="K11" i="5" l="1"/>
  <c r="K8" i="5"/>
  <c r="K5" i="5"/>
  <c r="J6" i="5"/>
  <c r="J7" i="5"/>
  <c r="I7" i="5" s="1"/>
  <c r="J9" i="5"/>
  <c r="I9" i="5" s="1"/>
  <c r="J10" i="5"/>
  <c r="I10" i="5" s="1"/>
  <c r="J12" i="5"/>
  <c r="I12" i="5" s="1"/>
  <c r="J13" i="5"/>
  <c r="I13" i="5" s="1"/>
  <c r="J16" i="5"/>
  <c r="J18" i="5"/>
  <c r="I18" i="5" s="1"/>
  <c r="J19" i="5"/>
  <c r="I19" i="5" s="1"/>
  <c r="I16" i="5" l="1"/>
  <c r="I6" i="5"/>
  <c r="J5" i="5"/>
  <c r="J11" i="5"/>
  <c r="I11" i="5" s="1"/>
  <c r="I8" i="5"/>
  <c r="I5" i="5"/>
  <c r="J8" i="5"/>
  <c r="I20" i="5" l="1"/>
  <c r="J20" i="5"/>
  <c r="L19" i="5"/>
  <c r="L16" i="5"/>
  <c r="L18" i="5"/>
  <c r="L14" i="5"/>
  <c r="L10" i="5"/>
  <c r="L9" i="5"/>
  <c r="F18" i="5"/>
  <c r="F15" i="5"/>
  <c r="F13" i="5"/>
  <c r="L17" i="5" l="1"/>
  <c r="L8" i="5"/>
  <c r="L5" i="5"/>
  <c r="F11" i="5" l="1"/>
  <c r="F5" i="5"/>
  <c r="F8" i="5"/>
  <c r="F20" i="5" l="1"/>
  <c r="G8" i="5" l="1"/>
  <c r="G5" i="5" l="1"/>
  <c r="G20" i="5" s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H11" i="5" l="1"/>
  <c r="L20" i="5"/>
  <c r="L23" i="5" s="1"/>
  <c r="H5" i="5"/>
  <c r="H9" i="5"/>
  <c r="H8" i="5" s="1"/>
  <c r="H20" i="5" l="1"/>
  <c r="K20" i="5" l="1"/>
  <c r="N20" i="5" s="1"/>
  <c r="N22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<sst xmlns="http://schemas.openxmlformats.org/spreadsheetml/2006/main" count="46" uniqueCount="29">
  <si>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</si>
  <si>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</si>
  <si>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</si>
  <si>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</si>
  <si>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</si>
  <si>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</si>
  <si>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</si>
  <si>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</si>
  <si>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</si>
  <si>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</si>
  <si>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</si>
  <si>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</si>
  <si>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</si>
  <si>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</si>
  <si>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</si>
  <si>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</si>
  <si>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</si>
  <si>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</si>
  <si>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</si>
  <si>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</si>
  <si>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</si>
  <si>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</si>
  <si>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30.09.2017 г.</t>
  </si>
  <si>
    <t>Получени средства от ЕК на основание изпратени заявления за плащане към 30.09.2017</t>
  </si>
  <si>
    <t>Общо получени средства от ЕК към 30.09.2017</t>
  </si>
  <si>
    <t>Платено към  30.09.2017</t>
  </si>
  <si>
    <t>Общо платено към  30.09.2017</t>
  </si>
  <si>
    <t>Обща сума на публичните разходи, декларирани пред ЕК със Заявления за плащане 
към 30.09.2017 г.</t>
  </si>
  <si>
    <t>Обща сума на публичните разходи, сертифицрани пред ЕК с Годишен счетоводен отчет 
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</si>
</sst>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6" t="s">
        <v>0</v>
      </c>
      <c r="B2" s="66" t="s">
        <v>1</v>
      </c>
      <c r="C2" s="68" t="s">
        <v>18</v>
      </c>
      <c r="D2" s="70" t="s">
        <v>19</v>
      </c>
      <c r="E2" s="68" t="s">
        <v>20</v>
      </c>
      <c r="F2" s="62" t="s">
        <v>22</v>
      </c>
      <c r="G2" s="62" t="s">
        <v>23</v>
      </c>
      <c r="H2" s="62" t="s">
        <v>24</v>
      </c>
      <c r="I2" s="72" t="s">
        <v>25</v>
      </c>
      <c r="J2" s="73"/>
      <c r="K2" s="62" t="s">
        <v>26</v>
      </c>
      <c r="L2" s="62" t="s">
        <v>27</v>
      </c>
      <c r="M2" s="62" t="s">
        <v>28</v>
      </c>
    </row>
    <row r="3" spans="1:20" s="13" customFormat="1" ht="98.25" customHeight="1" x14ac:dyDescent="0.2">
      <c r="A3" s="67"/>
      <c r="B3" s="67"/>
      <c r="C3" s="69"/>
      <c r="D3" s="71"/>
      <c r="E3" s="69"/>
      <c r="F3" s="74"/>
      <c r="G3" s="74"/>
      <c r="H3" s="74"/>
      <c r="I3" s="43" t="s">
        <v>2</v>
      </c>
      <c r="J3" s="43" t="s">
        <v>5</v>
      </c>
      <c r="K3" s="63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4">
        <f>+C5+D5</f>
        <v>1887587260</v>
      </c>
      <c r="F5" s="34">
        <f>F6+F7</f>
        <v>88077377.280000001</v>
      </c>
      <c r="G5" s="34">
        <f>G6+G7</f>
        <v>131156852.81999999</v>
      </c>
      <c r="H5" s="34">
        <f t="shared" ref="H5:M5" si="0">+H6+H7</f>
        <v>219234230.10000002</v>
      </c>
      <c r="I5" s="34">
        <f t="shared" si="0"/>
        <v>226129328.40089753</v>
      </c>
      <c r="J5" s="45">
        <f t="shared" si="0"/>
        <v>39905175.600158386</v>
      </c>
      <c r="K5" s="45">
        <f t="shared" si="0"/>
        <v>266034504.00105593</v>
      </c>
      <c r="L5" s="45">
        <f t="shared" si="0"/>
        <v>171446866.69</v>
      </c>
      <c r="M5" s="45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6">
        <f>+C6+D6</f>
        <v>540896363</v>
      </c>
      <c r="F6" s="46">
        <v>27552038.373750001</v>
      </c>
      <c r="G6" s="46">
        <v>78276165.390000001</v>
      </c>
      <c r="H6" s="46">
        <f t="shared" ref="H6:H19" si="1">+F6+G6</f>
        <v>105828203.76375</v>
      </c>
      <c r="I6" s="46">
        <f t="shared" ref="I6:I18" si="2">K6-J6</f>
        <v>138831977.82910579</v>
      </c>
      <c r="J6" s="50">
        <f>K6*15%</f>
        <v>24499760.79337161</v>
      </c>
      <c r="K6" s="46">
        <v>163331738.62247741</v>
      </c>
      <c r="L6" s="46">
        <f>(38142677.87+44104878.3+16579965.86+3494262.98)</f>
        <v>102321785.00999999</v>
      </c>
      <c r="M6" s="46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6">
        <f>+C7+D7</f>
        <v>1346690897</v>
      </c>
      <c r="F7" s="46">
        <v>60525338.90625</v>
      </c>
      <c r="G7" s="46">
        <v>52880687.43</v>
      </c>
      <c r="H7" s="46">
        <f t="shared" si="1"/>
        <v>113406026.33625001</v>
      </c>
      <c r="I7" s="46">
        <f t="shared" si="2"/>
        <v>87297350.571791738</v>
      </c>
      <c r="J7" s="50">
        <f>K7*15%</f>
        <v>15405414.806786776</v>
      </c>
      <c r="K7" s="46">
        <v>102702765.37857851</v>
      </c>
      <c r="L7" s="46">
        <f>30233858.04+38088142.55+803081.09</f>
        <v>69125081.680000007</v>
      </c>
      <c r="M7" s="46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4">
        <f>+C8+D8</f>
        <v>1770381345</v>
      </c>
      <c r="F8" s="34">
        <f>F9+F10</f>
        <v>79660903.311250001</v>
      </c>
      <c r="G8" s="34">
        <f>G9+G10</f>
        <v>26635079.630000003</v>
      </c>
      <c r="H8" s="34">
        <f t="shared" ref="H8:M8" si="3">+H9+H10</f>
        <v>106295982.94125</v>
      </c>
      <c r="I8" s="34">
        <f t="shared" si="3"/>
        <v>64165485.95860178</v>
      </c>
      <c r="J8" s="45">
        <f t="shared" si="3"/>
        <v>11323321.05151796</v>
      </c>
      <c r="K8" s="45">
        <f t="shared" si="3"/>
        <v>75488807.010119736</v>
      </c>
      <c r="L8" s="45">
        <f t="shared" si="3"/>
        <v>34817097.670000002</v>
      </c>
      <c r="M8" s="45">
        <f t="shared" si="3"/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6">
        <f t="shared" ref="E9:E10" si="4">+C9+D9</f>
        <v>436710893</v>
      </c>
      <c r="F9" s="46">
        <v>19720751.998749997</v>
      </c>
      <c r="G9" s="46">
        <v>8497010.9399999995</v>
      </c>
      <c r="H9" s="46">
        <f t="shared" si="1"/>
        <v>28217762.938749999</v>
      </c>
      <c r="I9" s="46">
        <f t="shared" si="2"/>
        <v>11450879.299025031</v>
      </c>
      <c r="J9" s="50">
        <f t="shared" ref="J9:J13" si="5">K9*15%</f>
        <v>2020743.4057102993</v>
      </c>
      <c r="K9" s="46">
        <v>13471622.704735329</v>
      </c>
      <c r="L9" s="46">
        <f>(1097962.73+9172311.53+836929.68)</f>
        <v>11107203.939999999</v>
      </c>
      <c r="M9" s="46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6">
        <f t="shared" si="4"/>
        <v>1333670452</v>
      </c>
      <c r="F10" s="46">
        <v>59940151.3125</v>
      </c>
      <c r="G10" s="46">
        <v>18138068.690000001</v>
      </c>
      <c r="H10" s="46">
        <f t="shared" si="1"/>
        <v>78078220.002499998</v>
      </c>
      <c r="I10" s="46">
        <f t="shared" si="2"/>
        <v>52714606.659576751</v>
      </c>
      <c r="J10" s="50">
        <f t="shared" si="5"/>
        <v>9302577.6458076611</v>
      </c>
      <c r="K10" s="46">
        <v>62017184.305384412</v>
      </c>
      <c r="L10" s="46">
        <f>19395187.86+4314705.87</f>
        <v>23709893.73</v>
      </c>
      <c r="M10" s="46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4">
        <f>+C11+D11</f>
        <v>701177274</v>
      </c>
      <c r="F11" s="34">
        <f>F12+F13</f>
        <v>31514187.6675</v>
      </c>
      <c r="G11" s="34">
        <v>0</v>
      </c>
      <c r="H11" s="34">
        <f>+H12+H13</f>
        <v>31514187.6675</v>
      </c>
      <c r="I11" s="34">
        <f>K11-J11</f>
        <v>41974382.275752991</v>
      </c>
      <c r="J11" s="45">
        <f>+J12+J13</f>
        <v>7407243.9310152335</v>
      </c>
      <c r="K11" s="47">
        <f>+K12+K13</f>
        <v>49381626.206768222</v>
      </c>
      <c r="L11" s="47">
        <v>0</v>
      </c>
      <c r="M11" s="47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6">
        <f t="shared" ref="E12:E20" si="6">+C12+D12</f>
        <v>286330751</v>
      </c>
      <c r="F12" s="46">
        <v>12868777.6875</v>
      </c>
      <c r="G12" s="46">
        <v>0</v>
      </c>
      <c r="H12" s="46">
        <f t="shared" si="1"/>
        <v>12868777.6875</v>
      </c>
      <c r="I12" s="46">
        <f t="shared" si="2"/>
        <v>0</v>
      </c>
      <c r="J12" s="51">
        <f t="shared" si="5"/>
        <v>0</v>
      </c>
      <c r="K12" s="48">
        <v>0</v>
      </c>
      <c r="L12" s="48">
        <v>0</v>
      </c>
      <c r="M12" s="48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6">
        <f t="shared" si="6"/>
        <v>414846523</v>
      </c>
      <c r="F13" s="46">
        <f>16573697.75+2071712.23</f>
        <v>18645409.98</v>
      </c>
      <c r="G13" s="46">
        <v>0</v>
      </c>
      <c r="H13" s="46">
        <f t="shared" si="1"/>
        <v>18645409.98</v>
      </c>
      <c r="I13" s="46">
        <f t="shared" si="2"/>
        <v>41974382.275752991</v>
      </c>
      <c r="J13" s="50">
        <f t="shared" si="5"/>
        <v>7407243.9310152335</v>
      </c>
      <c r="K13" s="46">
        <v>49381626.206768222</v>
      </c>
      <c r="L13" s="46">
        <v>0</v>
      </c>
      <c r="M13" s="46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4">
        <f t="shared" si="6"/>
        <v>1543182113</v>
      </c>
      <c r="F14" s="34">
        <v>69356390.90625</v>
      </c>
      <c r="G14" s="34">
        <v>44388943.630000003</v>
      </c>
      <c r="H14" s="34">
        <f t="shared" si="1"/>
        <v>113745334.53625</v>
      </c>
      <c r="I14" s="34">
        <f>K14-J14</f>
        <v>158817588.78110898</v>
      </c>
      <c r="J14" s="32">
        <f>K14*15%</f>
        <v>28026633.314313348</v>
      </c>
      <c r="K14" s="47">
        <v>186844222.09542233</v>
      </c>
      <c r="L14" s="47">
        <f>57495305.88+529457.19</f>
        <v>58024763.07</v>
      </c>
      <c r="M14" s="47">
        <v>0</v>
      </c>
      <c r="N14" s="55"/>
      <c r="O14" s="55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9">
        <f t="shared" si="6"/>
        <v>1092248077</v>
      </c>
      <c r="F15" s="49">
        <f>60268898.7+8377059.78+811732.89</f>
        <v>69457691.370000005</v>
      </c>
      <c r="G15" s="49">
        <v>112596877.47</v>
      </c>
      <c r="H15" s="49">
        <f t="shared" si="1"/>
        <v>182054568.84</v>
      </c>
      <c r="I15" s="49">
        <v>185270707.72640482</v>
      </c>
      <c r="J15" s="49">
        <v>28183492.363476858</v>
      </c>
      <c r="K15" s="49">
        <v>213454200.08988166</v>
      </c>
      <c r="L15" s="49">
        <f>(42271200.17+47064722.76+27021652.03+11335076.88+3003343.95+13051405.56)</f>
        <v>143747401.34999999</v>
      </c>
      <c r="M15" s="49">
        <v>42271200.170000002</v>
      </c>
      <c r="N15" s="55">
        <v>143745196.44999999</v>
      </c>
      <c r="O15" s="55">
        <f>+L15-N15</f>
        <v>2204.9000000059605</v>
      </c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46">
        <f t="shared" si="6"/>
        <v>1270135903</v>
      </c>
      <c r="F16" s="46">
        <v>57172110.956249997</v>
      </c>
      <c r="G16" s="46">
        <v>158485667.55000001</v>
      </c>
      <c r="H16" s="46">
        <f t="shared" si="1"/>
        <v>215657778.50625002</v>
      </c>
      <c r="I16" s="46">
        <f t="shared" ref="I16" si="7">K16-J16</f>
        <v>214729819.70243555</v>
      </c>
      <c r="J16" s="51">
        <f t="shared" ref="J16" si="8">K16*15%</f>
        <v>37893497.594547451</v>
      </c>
      <c r="K16" s="47">
        <v>252623317.296983</v>
      </c>
      <c r="L16" s="47">
        <f>(7545178.38+146337913.69+53013663.69)</f>
        <v>206896755.75999999</v>
      </c>
      <c r="M16" s="47">
        <v>7545178.3799999999</v>
      </c>
      <c r="N16" s="55"/>
      <c r="O16" s="55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46">
        <f t="shared" si="6"/>
        <v>102000000</v>
      </c>
      <c r="F17" s="46">
        <v>5737500</v>
      </c>
      <c r="G17" s="46">
        <v>85802186.099999994</v>
      </c>
      <c r="H17" s="46">
        <f t="shared" si="1"/>
        <v>91539686.099999994</v>
      </c>
      <c r="I17" s="46">
        <v>81034155</v>
      </c>
      <c r="J17" s="51">
        <v>14300145</v>
      </c>
      <c r="K17" s="47">
        <v>95334300.000511289</v>
      </c>
      <c r="L17" s="47">
        <f>95335762.33</f>
        <v>95335762.329999998</v>
      </c>
      <c r="M17" s="47">
        <v>0</v>
      </c>
      <c r="N17" s="55"/>
      <c r="O17" s="55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4">
        <f t="shared" si="6"/>
        <v>335919605</v>
      </c>
      <c r="F18" s="34">
        <f>13603648.6+1700456.08</f>
        <v>15304104.68</v>
      </c>
      <c r="G18" s="34">
        <v>5077203.09</v>
      </c>
      <c r="H18" s="34">
        <f t="shared" si="1"/>
        <v>20381307.77</v>
      </c>
      <c r="I18" s="34">
        <f t="shared" si="2"/>
        <v>13931714.378550284</v>
      </c>
      <c r="J18" s="32">
        <f t="shared" ref="J18" si="9">15%*K18</f>
        <v>2458537.8315088735</v>
      </c>
      <c r="K18" s="47">
        <v>16390252.210059157</v>
      </c>
      <c r="L18" s="47">
        <f>5013681.63+1623185.16</f>
        <v>6636866.79</v>
      </c>
      <c r="M18" s="47">
        <v>0</v>
      </c>
      <c r="N18" s="55"/>
      <c r="O18" s="55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4">
        <f t="shared" si="6"/>
        <v>123312076</v>
      </c>
      <c r="F19" s="34">
        <v>11529679.040000001</v>
      </c>
      <c r="G19" s="34">
        <v>21936027.469999999</v>
      </c>
      <c r="H19" s="34">
        <f t="shared" si="1"/>
        <v>33465706.509999998</v>
      </c>
      <c r="I19" s="34">
        <f>K19-J19</f>
        <v>32201639.250185058</v>
      </c>
      <c r="J19" s="32">
        <f>15%*K19</f>
        <v>5682642.220620892</v>
      </c>
      <c r="K19" s="47">
        <v>37884281.47080595</v>
      </c>
      <c r="L19" s="47">
        <f>6107182.58+3384163.96-32264.88+5224687.81+13581939.95</f>
        <v>28265709.419999998</v>
      </c>
      <c r="M19" s="47">
        <v>3679528.1</v>
      </c>
      <c r="N19" s="55"/>
      <c r="O19" s="55"/>
      <c r="P19" s="17"/>
      <c r="Q19" s="36"/>
      <c r="R19" s="37"/>
      <c r="S19" s="22"/>
    </row>
    <row r="20" spans="1:19" s="18" customFormat="1" ht="29.25" customHeight="1" x14ac:dyDescent="0.25">
      <c r="A20" s="64" t="s">
        <v>4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45">
        <f t="shared" si="6"/>
        <v>8825943653</v>
      </c>
      <c r="F20" s="45">
        <f>+F5+F8+F11+F14+F15+F16+F17+F18+F19</f>
        <v>427809945.21125001</v>
      </c>
      <c r="G20" s="45">
        <f t="shared" ref="G20:H20" si="10">+G5+G8+G11+G14+G15+G16+G17+G18+G19</f>
        <v>586078837.75999999</v>
      </c>
      <c r="H20" s="45">
        <f t="shared" si="10"/>
        <v>1013888782.9712501</v>
      </c>
      <c r="I20" s="45">
        <f>SUM(I5+I8+I11+I14+I15+I16+I17+I18+I19)</f>
        <v>1018254821.473937</v>
      </c>
      <c r="J20" s="45">
        <f>+J5+J8+J11+J14+J15+J16+J17+J18+J19</f>
        <v>175180688.907159</v>
      </c>
      <c r="K20" s="34">
        <f t="shared" ref="K20" si="11">+K5+K8+K11+K14+K15+K16+K17+K18+K19</f>
        <v>1193435510.3816073</v>
      </c>
      <c r="L20" s="34">
        <f>+L5+L8+L11+L14+L15+L16+L17+L18+L19</f>
        <v>745171223.07999992</v>
      </c>
      <c r="M20" s="34">
        <f>+M5+M8+M11+M14+M15+M16+M17+M18+M19</f>
        <v>92736547.249999985</v>
      </c>
      <c r="N20" s="54">
        <f>K20/E20</f>
        <v>0.13521902669024521</v>
      </c>
      <c r="O20" s="55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52"/>
      <c r="J21" s="53"/>
      <c r="K21" s="4"/>
      <c r="L21" s="29"/>
      <c r="M21" s="4"/>
      <c r="N21" s="54">
        <v>0.11290608892135777</v>
      </c>
      <c r="O21" s="56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38"/>
      <c r="J22" s="38"/>
      <c r="K22" s="38"/>
      <c r="L22" s="38">
        <v>745171223.19000006</v>
      </c>
      <c r="M22" s="38"/>
      <c r="N22" s="54">
        <f>N20-N21</f>
        <v>2.2312937768887445E-2</v>
      </c>
      <c r="O22" s="57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38"/>
      <c r="J23" s="38"/>
      <c r="K23" s="38"/>
      <c r="L23" s="60">
        <f>+L20-L22</f>
        <v>-0.1100001335144043</v>
      </c>
      <c r="M23" s="38"/>
      <c r="N23" s="56"/>
      <c r="O23" s="56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/>
      <c r="H24" s="4"/>
      <c r="I24" s="61"/>
      <c r="J24" s="38"/>
      <c r="K24" s="38"/>
      <c r="L24" s="58"/>
      <c r="M24" s="59"/>
      <c r="N24" s="56"/>
      <c r="O24" s="56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2017-10-05T12:36:36Z</cp:lastPrinted>
  <dcterms:created xsi:type="dcterms:W3CDTF">2007-11-29T09:10:22Z</dcterms:created>
  <dcterms:modified xsi:type="dcterms:W3CDTF">2017-10-06T06:39:37Z</dcterms:modified>
</cp:coreProperties>
</file>