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300" windowWidth="13515" windowHeight="916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L16" i="5" l="1"/>
  <c r="L15" i="5"/>
  <c r="M8" i="5"/>
  <c r="M5" i="5"/>
  <c r="M20" i="5" l="1"/>
  <c r="K5" i="5"/>
  <c r="K8" i="5"/>
  <c r="K11" i="5"/>
  <c r="F20" i="5" l="1"/>
  <c r="L19" i="5"/>
  <c r="H19" i="5"/>
  <c r="E19" i="5"/>
  <c r="L18" i="5"/>
  <c r="J18" i="5"/>
  <c r="I18" i="5"/>
  <c r="H18" i="5"/>
  <c r="E18" i="5"/>
  <c r="J17" i="5"/>
  <c r="I17" i="5" s="1"/>
  <c r="H17" i="5"/>
  <c r="E17" i="5"/>
  <c r="J16" i="5"/>
  <c r="I16" i="5" s="1"/>
  <c r="H16" i="5"/>
  <c r="E16" i="5"/>
  <c r="H15" i="5"/>
  <c r="E15" i="5"/>
  <c r="J14" i="5"/>
  <c r="I14" i="5" s="1"/>
  <c r="H14" i="5"/>
  <c r="E14" i="5"/>
  <c r="J13" i="5"/>
  <c r="I13" i="5" s="1"/>
  <c r="H13" i="5"/>
  <c r="H11" i="5" s="1"/>
  <c r="E13" i="5"/>
  <c r="J12" i="5"/>
  <c r="I12" i="5" s="1"/>
  <c r="H12" i="5"/>
  <c r="E12" i="5"/>
  <c r="E11" i="5"/>
  <c r="D11" i="5"/>
  <c r="C11" i="5"/>
  <c r="L10" i="5"/>
  <c r="J10" i="5"/>
  <c r="I10" i="5" s="1"/>
  <c r="H10" i="5"/>
  <c r="E10" i="5"/>
  <c r="L9" i="5"/>
  <c r="J9" i="5"/>
  <c r="I9" i="5"/>
  <c r="G20" i="5"/>
  <c r="E9" i="5"/>
  <c r="L8" i="5"/>
  <c r="E8" i="5"/>
  <c r="D8" i="5"/>
  <c r="C8" i="5"/>
  <c r="J7" i="5"/>
  <c r="I7" i="5" s="1"/>
  <c r="H7" i="5"/>
  <c r="E7" i="5"/>
  <c r="L6" i="5"/>
  <c r="L5" i="5" s="1"/>
  <c r="L20" i="5" s="1"/>
  <c r="J6" i="5"/>
  <c r="H6" i="5"/>
  <c r="E6" i="5"/>
  <c r="E5" i="5"/>
  <c r="D5" i="5"/>
  <c r="D20" i="5" s="1"/>
  <c r="C5" i="5"/>
  <c r="C20" i="5" s="1"/>
  <c r="E20" i="5" s="1"/>
  <c r="H5" i="5" l="1"/>
  <c r="J11" i="5"/>
  <c r="I11" i="5" s="1"/>
  <c r="K20" i="5"/>
  <c r="J5" i="5"/>
  <c r="I8" i="5"/>
  <c r="J8" i="5"/>
  <c r="H9" i="5"/>
  <c r="H8" i="5" s="1"/>
  <c r="H20" i="5" s="1"/>
  <c r="I6" i="5"/>
  <c r="I5" i="5" s="1"/>
  <c r="I20" i="5" l="1"/>
  <c r="J20" i="5"/>
</calcChain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<sst xmlns="http://schemas.openxmlformats.org/spreadsheetml/2006/main" count="45" uniqueCount="28">
  <si>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</si>
  <si>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</si>
  <si>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</si>
  <si>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</si>
  <si>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</si>
  <si>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</si>
  <si>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</si>
  <si>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</si>
  <si>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</si>
  <si>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</si>
  <si>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</si>
  <si>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</si>
  <si>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</si>
  <si>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</si>
  <si>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</si>
  <si>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</si>
  <si>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</si>
  <si>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</si>
  <si>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</si>
  <si>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</si>
  <si>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</si>
  <si>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Платено към  28.02.2017</t>
  </si>
  <si>
    <t>Обща сума на получените средства от ЕК като предварително финансиране към  28.02.2017 г.</t>
  </si>
  <si>
    <t>Получени средства от ЕК на основание изпратени заявления за плащане,  към 28.02.2017 г.</t>
  </si>
  <si>
    <t>Общо получени средства от ЕК към 28.02.2017</t>
  </si>
  <si>
    <t>Общо платено към  28.02.2017</t>
  </si>
  <si>
    <t>Обща сума на публичните разходи, сертифицрани пред ЕК с Годишен счетоводен отчет 
към 28.02.2017 г.</t>
  </si>
  <si>
    <t>Обща сума на публичните разходи, декларирани пред ЕК със Заявления за плащане 
към 28.02.2017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</si>
</sst>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3" fillId="0" borderId="0" xfId="0" applyNumberFormat="1" applyFont="1"/>
    <xf numFmtId="168" fontId="3" fillId="3" borderId="0" xfId="2" applyNumberFormat="1" applyFont="1" applyFill="1" applyBorder="1" applyAlignment="1">
      <alignment horizontal="center" vertical="center" wrapText="1"/>
    </xf>
    <xf numFmtId="170" fontId="3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6" fontId="5" fillId="3" borderId="0" xfId="0" applyNumberFormat="1" applyFont="1" applyFill="1"/>
    <xf numFmtId="169" fontId="5" fillId="3" borderId="0" xfId="0" applyNumberFormat="1" applyFont="1" applyFill="1"/>
    <xf numFmtId="3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" fontId="7" fillId="0" borderId="0" xfId="0" applyNumberFormat="1" applyFont="1"/>
    <xf numFmtId="3" fontId="5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2" borderId="0" xfId="0" applyFont="1" applyFill="1" applyBorder="1"/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68" fontId="5" fillId="2" borderId="3" xfId="0" applyNumberFormat="1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3" xfId="0" applyNumberFormat="1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Normal="90" zoomScaleSheetLayoutView="10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I7" sqref="I7"/>
    </sheetView>
  </sheetViews>
  <sheetFormatPr defaultColWidth="9.140625" defaultRowHeight="15" outlineLevelRow="1" x14ac:dyDescent="0.25"/>
  <cols>
    <col min="1" max="1" width="46.140625" style="9" customWidth="1"/>
    <col min="2" max="2" width="7.85546875" style="12" customWidth="1"/>
    <col min="3" max="3" width="19.5703125" style="13" customWidth="1"/>
    <col min="4" max="4" width="21" style="13" customWidth="1"/>
    <col min="5" max="5" width="18.7109375" style="13" customWidth="1"/>
    <col min="6" max="8" width="19.42578125" style="13" customWidth="1"/>
    <col min="9" max="11" width="19.42578125" style="27" customWidth="1"/>
    <col min="12" max="12" width="23.85546875" style="39" customWidth="1"/>
    <col min="13" max="13" width="24.7109375" style="39" customWidth="1"/>
    <col min="14" max="14" width="15.42578125" style="9" customWidth="1"/>
    <col min="15" max="15" width="17.7109375" style="9" customWidth="1"/>
    <col min="16" max="16" width="15.42578125" style="9" customWidth="1"/>
    <col min="17" max="17" width="11.28515625" style="9" bestFit="1" customWidth="1"/>
    <col min="18" max="18" width="14.5703125" style="9" customWidth="1"/>
    <col min="19" max="16384" width="9.140625" style="9"/>
  </cols>
  <sheetData>
    <row r="1" spans="1:19" s="3" customFormat="1" ht="11.25" customHeight="1" x14ac:dyDescent="0.2">
      <c r="A1" s="1"/>
      <c r="B1" s="1"/>
      <c r="C1" s="2"/>
      <c r="D1" s="2"/>
      <c r="E1" s="2"/>
      <c r="F1" s="2"/>
      <c r="G1" s="2"/>
      <c r="H1" s="2"/>
      <c r="I1" s="52"/>
      <c r="J1" s="52"/>
      <c r="K1" s="52"/>
      <c r="L1" s="34"/>
      <c r="M1" s="34"/>
    </row>
    <row r="2" spans="1:19" s="4" customFormat="1" ht="12.75" customHeight="1" x14ac:dyDescent="0.2">
      <c r="A2" s="45" t="s">
        <v>0</v>
      </c>
      <c r="B2" s="45" t="s">
        <v>1</v>
      </c>
      <c r="C2" s="47" t="s">
        <v>18</v>
      </c>
      <c r="D2" s="49" t="s">
        <v>19</v>
      </c>
      <c r="E2" s="47" t="s">
        <v>20</v>
      </c>
      <c r="F2" s="47" t="s">
        <v>22</v>
      </c>
      <c r="G2" s="47" t="s">
        <v>23</v>
      </c>
      <c r="H2" s="47" t="s">
        <v>24</v>
      </c>
      <c r="I2" s="53" t="s">
        <v>21</v>
      </c>
      <c r="J2" s="54"/>
      <c r="K2" s="55" t="s">
        <v>25</v>
      </c>
      <c r="L2" s="47" t="s">
        <v>27</v>
      </c>
      <c r="M2" s="47" t="s">
        <v>26</v>
      </c>
    </row>
    <row r="3" spans="1:19" s="4" customFormat="1" ht="98.25" customHeight="1" x14ac:dyDescent="0.2">
      <c r="A3" s="46"/>
      <c r="B3" s="46"/>
      <c r="C3" s="48"/>
      <c r="D3" s="50"/>
      <c r="E3" s="48"/>
      <c r="F3" s="48"/>
      <c r="G3" s="48"/>
      <c r="H3" s="48"/>
      <c r="I3" s="56" t="s">
        <v>2</v>
      </c>
      <c r="J3" s="56" t="s">
        <v>5</v>
      </c>
      <c r="K3" s="57"/>
      <c r="L3" s="51"/>
      <c r="M3" s="51"/>
    </row>
    <row r="4" spans="1:19" s="4" customFormat="1" ht="18.75" customHeight="1" x14ac:dyDescent="0.2">
      <c r="A4" s="31">
        <v>1</v>
      </c>
      <c r="B4" s="32">
        <v>2</v>
      </c>
      <c r="C4" s="5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58">
        <v>9</v>
      </c>
      <c r="J4" s="59">
        <v>10</v>
      </c>
      <c r="K4" s="59">
        <v>11</v>
      </c>
      <c r="L4" s="33">
        <v>12</v>
      </c>
      <c r="M4" s="40">
        <v>13</v>
      </c>
    </row>
    <row r="5" spans="1:19" s="8" customFormat="1" ht="29.25" customHeight="1" x14ac:dyDescent="0.2">
      <c r="A5" s="16" t="s">
        <v>6</v>
      </c>
      <c r="B5" s="14" t="s">
        <v>3</v>
      </c>
      <c r="C5" s="19">
        <f>C6+C7</f>
        <v>1604449168</v>
      </c>
      <c r="D5" s="19">
        <f>D6+D7</f>
        <v>283138092</v>
      </c>
      <c r="E5" s="19">
        <f>+C5+D5</f>
        <v>1887587260</v>
      </c>
      <c r="F5" s="19">
        <v>75409110.799999997</v>
      </c>
      <c r="G5" s="19">
        <v>62569604.859999999</v>
      </c>
      <c r="H5" s="19">
        <f>+H6+H7</f>
        <v>137978715.66</v>
      </c>
      <c r="I5" s="60">
        <f>+I6+I7</f>
        <v>138169184.61974066</v>
      </c>
      <c r="J5" s="61">
        <f>+J6+J7</f>
        <v>24382797.285836592</v>
      </c>
      <c r="K5" s="61">
        <f>K6+K7</f>
        <v>162551981.90557727</v>
      </c>
      <c r="L5" s="35">
        <f>+L6+L7</f>
        <v>81790333.269999981</v>
      </c>
      <c r="M5" s="35">
        <f>+M6+M7</f>
        <v>38142677.869999997</v>
      </c>
      <c r="N5" s="24"/>
      <c r="O5" s="24"/>
      <c r="P5" s="24"/>
      <c r="Q5" s="24"/>
    </row>
    <row r="6" spans="1:19" ht="29.25" customHeight="1" outlineLevel="1" x14ac:dyDescent="0.25">
      <c r="A6" s="15" t="s">
        <v>9</v>
      </c>
      <c r="B6" s="7" t="s">
        <v>3</v>
      </c>
      <c r="C6" s="20">
        <v>459761907</v>
      </c>
      <c r="D6" s="20">
        <v>81134456</v>
      </c>
      <c r="E6" s="20">
        <f>+C6+D6</f>
        <v>540896363</v>
      </c>
      <c r="F6" s="20">
        <v>21608809.550000001</v>
      </c>
      <c r="G6" s="19">
        <v>61396921.390000001</v>
      </c>
      <c r="H6" s="23">
        <f t="shared" ref="H6:H19" si="0">+F6+G6</f>
        <v>83005730.939999998</v>
      </c>
      <c r="I6" s="62">
        <f t="shared" ref="I6:I14" si="1">K6-J6</f>
        <v>82844181.001671925</v>
      </c>
      <c r="J6" s="63">
        <f>K6*15%</f>
        <v>14619561.353236223</v>
      </c>
      <c r="K6" s="62">
        <v>97463742.354908153</v>
      </c>
      <c r="L6" s="30">
        <f>38142677.87+42114735.83</f>
        <v>80257413.699999988</v>
      </c>
      <c r="M6" s="30">
        <v>38142677.869999997</v>
      </c>
      <c r="N6" s="24"/>
      <c r="O6" s="24"/>
      <c r="P6" s="24"/>
      <c r="Q6" s="24"/>
    </row>
    <row r="7" spans="1:19" ht="29.25" customHeight="1" outlineLevel="1" x14ac:dyDescent="0.25">
      <c r="A7" s="15" t="s">
        <v>10</v>
      </c>
      <c r="B7" s="7" t="s">
        <v>3</v>
      </c>
      <c r="C7" s="20">
        <v>1144687261</v>
      </c>
      <c r="D7" s="20">
        <v>202003636</v>
      </c>
      <c r="E7" s="20">
        <f>+C7+D7</f>
        <v>1346690897</v>
      </c>
      <c r="F7" s="20">
        <v>53800301.25</v>
      </c>
      <c r="G7" s="19">
        <v>1172683.47</v>
      </c>
      <c r="H7" s="23">
        <f t="shared" si="0"/>
        <v>54972984.719999999</v>
      </c>
      <c r="I7" s="62">
        <f t="shared" si="1"/>
        <v>55325003.618068755</v>
      </c>
      <c r="J7" s="63">
        <f>K7*15%</f>
        <v>9763235.9326003678</v>
      </c>
      <c r="K7" s="62">
        <v>65088239.550669126</v>
      </c>
      <c r="L7" s="30">
        <v>1532919.57</v>
      </c>
      <c r="M7" s="30">
        <v>0</v>
      </c>
      <c r="N7" s="24"/>
      <c r="O7" s="24"/>
      <c r="P7" s="24"/>
      <c r="Q7" s="24"/>
    </row>
    <row r="8" spans="1:19" s="8" customFormat="1" ht="29.25" customHeight="1" x14ac:dyDescent="0.2">
      <c r="A8" s="16" t="s">
        <v>7</v>
      </c>
      <c r="B8" s="14" t="s">
        <v>3</v>
      </c>
      <c r="C8" s="21">
        <f>C9+C10</f>
        <v>1504824141</v>
      </c>
      <c r="D8" s="21">
        <f>D9+D10</f>
        <v>265557204</v>
      </c>
      <c r="E8" s="19">
        <f>+C8+D8</f>
        <v>1770381345</v>
      </c>
      <c r="F8" s="19">
        <v>70726734.650000006</v>
      </c>
      <c r="G8" s="19">
        <v>12084660.279999999</v>
      </c>
      <c r="H8" s="19">
        <f>+H9+H10</f>
        <v>82811394.930000007</v>
      </c>
      <c r="I8" s="60">
        <f>+I9+I10</f>
        <v>34209194.75307779</v>
      </c>
      <c r="J8" s="61">
        <f>+J9+J10</f>
        <v>6036916.7211313741</v>
      </c>
      <c r="K8" s="61">
        <f>K9+K10</f>
        <v>40246111.47420916</v>
      </c>
      <c r="L8" s="35">
        <f>+L9+L10</f>
        <v>15796941.59</v>
      </c>
      <c r="M8" s="35">
        <f>+M9+M10</f>
        <v>1097962.73</v>
      </c>
      <c r="N8" s="24"/>
      <c r="O8" s="24"/>
      <c r="P8" s="24"/>
      <c r="Q8" s="24"/>
    </row>
    <row r="9" spans="1:19" ht="29.25" customHeight="1" outlineLevel="1" x14ac:dyDescent="0.25">
      <c r="A9" s="15" t="s">
        <v>9</v>
      </c>
      <c r="B9" s="7" t="s">
        <v>3</v>
      </c>
      <c r="C9" s="20">
        <v>371204258</v>
      </c>
      <c r="D9" s="20">
        <v>65506635</v>
      </c>
      <c r="E9" s="20">
        <f t="shared" ref="E9:E10" si="2">+C9+D9</f>
        <v>436710893</v>
      </c>
      <c r="F9" s="20">
        <v>17446600.149999999</v>
      </c>
      <c r="G9" s="19">
        <v>2065451.9700000002</v>
      </c>
      <c r="H9" s="23">
        <f t="shared" si="0"/>
        <v>19512052.119999997</v>
      </c>
      <c r="I9" s="62">
        <f t="shared" si="1"/>
        <v>4450926.6198555725</v>
      </c>
      <c r="J9" s="63">
        <f t="shared" ref="J9:J14" si="3">K9*15%</f>
        <v>785457.6387980422</v>
      </c>
      <c r="K9" s="62">
        <v>5236384.2586536147</v>
      </c>
      <c r="L9" s="30">
        <f>1097962.73+841145.63+760828.9</f>
        <v>2699937.26</v>
      </c>
      <c r="M9" s="30">
        <v>1097962.73</v>
      </c>
      <c r="N9" s="24"/>
      <c r="O9" s="24"/>
      <c r="P9" s="41"/>
      <c r="Q9" s="24"/>
      <c r="R9" s="42"/>
      <c r="S9" s="42"/>
    </row>
    <row r="10" spans="1:19" ht="29.25" customHeight="1" outlineLevel="1" x14ac:dyDescent="0.25">
      <c r="A10" s="15" t="s">
        <v>10</v>
      </c>
      <c r="B10" s="7" t="s">
        <v>3</v>
      </c>
      <c r="C10" s="20">
        <v>1133619883</v>
      </c>
      <c r="D10" s="20">
        <v>200050569</v>
      </c>
      <c r="E10" s="20">
        <f t="shared" si="2"/>
        <v>1333670452</v>
      </c>
      <c r="F10" s="20">
        <v>53280134.5</v>
      </c>
      <c r="G10" s="19">
        <v>10019208.309999999</v>
      </c>
      <c r="H10" s="23">
        <f t="shared" si="0"/>
        <v>63299342.810000002</v>
      </c>
      <c r="I10" s="62">
        <f t="shared" si="1"/>
        <v>29758268.133222215</v>
      </c>
      <c r="J10" s="63">
        <f t="shared" si="3"/>
        <v>5251459.0823333319</v>
      </c>
      <c r="K10" s="62">
        <v>35009727.215555549</v>
      </c>
      <c r="L10" s="30">
        <f>955825.22+12141179.11</f>
        <v>13097004.33</v>
      </c>
      <c r="M10" s="30">
        <v>0</v>
      </c>
      <c r="N10" s="24"/>
      <c r="O10" s="24"/>
      <c r="P10" s="41"/>
      <c r="Q10" s="24"/>
      <c r="R10" s="42"/>
      <c r="S10" s="42"/>
    </row>
    <row r="11" spans="1:19" s="8" customFormat="1" ht="29.25" customHeight="1" x14ac:dyDescent="0.25">
      <c r="A11" s="16" t="s">
        <v>13</v>
      </c>
      <c r="B11" s="14" t="s">
        <v>3</v>
      </c>
      <c r="C11" s="21">
        <f>C12+C13</f>
        <v>596000681</v>
      </c>
      <c r="D11" s="21">
        <f>D12+D13</f>
        <v>105176593</v>
      </c>
      <c r="E11" s="19">
        <f>+C11+D11</f>
        <v>701177274</v>
      </c>
      <c r="F11" s="19">
        <v>28012611.25</v>
      </c>
      <c r="G11" s="19">
        <v>0</v>
      </c>
      <c r="H11" s="19">
        <f>+H12+H13</f>
        <v>28012611.25</v>
      </c>
      <c r="I11" s="60">
        <f>K11-J11</f>
        <v>17548321.388814967</v>
      </c>
      <c r="J11" s="61">
        <f>+J12+J13</f>
        <v>3096762.5980261709</v>
      </c>
      <c r="K11" s="64">
        <f>K12+K13</f>
        <v>20645083.986841138</v>
      </c>
      <c r="L11" s="35">
        <v>0</v>
      </c>
      <c r="M11" s="35">
        <v>0</v>
      </c>
      <c r="N11" s="24"/>
      <c r="O11" s="24"/>
      <c r="P11" s="41"/>
      <c r="Q11" s="24"/>
      <c r="R11" s="42"/>
      <c r="S11" s="42"/>
    </row>
    <row r="12" spans="1:19" s="10" customFormat="1" ht="29.25" customHeight="1" x14ac:dyDescent="0.25">
      <c r="A12" s="15" t="s">
        <v>9</v>
      </c>
      <c r="B12" s="7" t="s">
        <v>3</v>
      </c>
      <c r="C12" s="20">
        <v>243381138</v>
      </c>
      <c r="D12" s="20">
        <v>42949613</v>
      </c>
      <c r="E12" s="20">
        <f t="shared" ref="E12:E20" si="4">+C12+D12</f>
        <v>286330751</v>
      </c>
      <c r="F12" s="20">
        <v>11438913.5</v>
      </c>
      <c r="G12" s="19">
        <v>0</v>
      </c>
      <c r="H12" s="23">
        <f t="shared" si="0"/>
        <v>11438913.5</v>
      </c>
      <c r="I12" s="62">
        <f t="shared" si="1"/>
        <v>0</v>
      </c>
      <c r="J12" s="65">
        <f t="shared" si="3"/>
        <v>0</v>
      </c>
      <c r="K12" s="66">
        <v>0</v>
      </c>
      <c r="L12" s="36">
        <v>0</v>
      </c>
      <c r="M12" s="36">
        <v>0</v>
      </c>
      <c r="N12" s="24"/>
      <c r="O12" s="24"/>
      <c r="P12" s="24"/>
      <c r="Q12" s="24"/>
      <c r="R12" s="42"/>
      <c r="S12" s="42"/>
    </row>
    <row r="13" spans="1:19" s="8" customFormat="1" ht="29.25" customHeight="1" x14ac:dyDescent="0.25">
      <c r="A13" s="15" t="s">
        <v>11</v>
      </c>
      <c r="B13" s="7" t="s">
        <v>3</v>
      </c>
      <c r="C13" s="20">
        <v>352619543</v>
      </c>
      <c r="D13" s="20">
        <v>62226980</v>
      </c>
      <c r="E13" s="20">
        <f t="shared" si="4"/>
        <v>414846523</v>
      </c>
      <c r="F13" s="20">
        <v>16573697.75</v>
      </c>
      <c r="G13" s="19">
        <v>0</v>
      </c>
      <c r="H13" s="23">
        <f t="shared" si="0"/>
        <v>16573697.75</v>
      </c>
      <c r="I13" s="62">
        <f t="shared" si="1"/>
        <v>17548321.388814967</v>
      </c>
      <c r="J13" s="63">
        <f t="shared" si="3"/>
        <v>3096762.5980261709</v>
      </c>
      <c r="K13" s="62">
        <v>20645083.986841138</v>
      </c>
      <c r="L13" s="36">
        <v>0</v>
      </c>
      <c r="M13" s="36">
        <v>0</v>
      </c>
      <c r="N13" s="24"/>
      <c r="O13" s="24"/>
      <c r="P13" s="24"/>
      <c r="Q13" s="24"/>
      <c r="R13" s="42"/>
      <c r="S13" s="42"/>
    </row>
    <row r="14" spans="1:19" s="10" customFormat="1" ht="29.25" customHeight="1" x14ac:dyDescent="0.25">
      <c r="A14" s="16" t="s">
        <v>12</v>
      </c>
      <c r="B14" s="14" t="s">
        <v>3</v>
      </c>
      <c r="C14" s="21">
        <v>1311704793</v>
      </c>
      <c r="D14" s="21">
        <v>231477320</v>
      </c>
      <c r="E14" s="19">
        <f t="shared" si="4"/>
        <v>1543182113</v>
      </c>
      <c r="F14" s="19">
        <v>61650125.250000007</v>
      </c>
      <c r="G14" s="19">
        <v>40736452.079999998</v>
      </c>
      <c r="H14" s="19">
        <f t="shared" si="0"/>
        <v>102386577.33000001</v>
      </c>
      <c r="I14" s="60">
        <f t="shared" si="1"/>
        <v>68549891.107998312</v>
      </c>
      <c r="J14" s="67">
        <f t="shared" si="3"/>
        <v>12097039.607293818</v>
      </c>
      <c r="K14" s="64">
        <v>80646930.715292126</v>
      </c>
      <c r="L14" s="37">
        <v>53250264.289999999</v>
      </c>
      <c r="M14" s="37">
        <v>0</v>
      </c>
      <c r="N14" s="24"/>
      <c r="O14" s="24"/>
      <c r="P14" s="41"/>
      <c r="Q14" s="24"/>
      <c r="R14" s="42"/>
      <c r="S14" s="42"/>
    </row>
    <row r="15" spans="1:19" s="10" customFormat="1" ht="29.25" customHeight="1" x14ac:dyDescent="0.25">
      <c r="A15" s="17" t="s">
        <v>8</v>
      </c>
      <c r="B15" s="14" t="s">
        <v>3</v>
      </c>
      <c r="C15" s="21">
        <v>938665315</v>
      </c>
      <c r="D15" s="21">
        <v>153582762</v>
      </c>
      <c r="E15" s="19">
        <f t="shared" si="4"/>
        <v>1092248077</v>
      </c>
      <c r="F15" s="19">
        <v>60268898.700000003</v>
      </c>
      <c r="G15" s="19">
        <v>62165376.800000004</v>
      </c>
      <c r="H15" s="19">
        <f t="shared" si="0"/>
        <v>122434275.5</v>
      </c>
      <c r="I15" s="68">
        <v>118196633</v>
      </c>
      <c r="J15" s="68">
        <v>17296928</v>
      </c>
      <c r="K15" s="68">
        <v>147431984.08440062</v>
      </c>
      <c r="L15" s="19">
        <f>79075957.39</f>
        <v>79075957.390000001</v>
      </c>
      <c r="M15" s="19">
        <v>42271200.170000002</v>
      </c>
      <c r="N15" s="24"/>
      <c r="O15" s="24"/>
      <c r="P15" s="41"/>
      <c r="Q15" s="24"/>
      <c r="R15" s="42"/>
      <c r="S15" s="42"/>
    </row>
    <row r="16" spans="1:19" s="10" customFormat="1" ht="29.25" customHeight="1" x14ac:dyDescent="0.25">
      <c r="A16" s="16" t="s">
        <v>17</v>
      </c>
      <c r="B16" s="14" t="s">
        <v>3</v>
      </c>
      <c r="C16" s="21">
        <v>1079615516</v>
      </c>
      <c r="D16" s="21">
        <v>190520387</v>
      </c>
      <c r="E16" s="19">
        <f t="shared" si="4"/>
        <v>1270135903</v>
      </c>
      <c r="F16" s="19">
        <v>50435929.25</v>
      </c>
      <c r="G16" s="19">
        <v>81595253.13000001</v>
      </c>
      <c r="H16" s="19">
        <f t="shared" si="0"/>
        <v>132031182.38000001</v>
      </c>
      <c r="I16" s="60">
        <f t="shared" ref="I16" si="5">K16-J16</f>
        <v>131865912.45819651</v>
      </c>
      <c r="J16" s="67">
        <f t="shared" ref="J16" si="6">15%*K16</f>
        <v>23270455.139681738</v>
      </c>
      <c r="K16" s="64">
        <v>155136367.59787825</v>
      </c>
      <c r="L16" s="37">
        <f>85078030.07+21582431.66</f>
        <v>106660461.72999999</v>
      </c>
      <c r="M16" s="37">
        <v>7545178.3799999999</v>
      </c>
      <c r="N16" s="24"/>
      <c r="O16" s="24"/>
      <c r="P16" s="41"/>
      <c r="Q16" s="24"/>
      <c r="R16" s="42"/>
      <c r="S16" s="42"/>
    </row>
    <row r="17" spans="1:19" s="10" customFormat="1" ht="29.25" customHeight="1" x14ac:dyDescent="0.25">
      <c r="A17" s="18" t="s">
        <v>14</v>
      </c>
      <c r="B17" s="14" t="s">
        <v>3</v>
      </c>
      <c r="C17" s="21">
        <v>102000000</v>
      </c>
      <c r="D17" s="21">
        <v>0</v>
      </c>
      <c r="E17" s="19">
        <f t="shared" si="4"/>
        <v>102000000</v>
      </c>
      <c r="F17" s="19">
        <v>5100000</v>
      </c>
      <c r="G17" s="19">
        <v>85802186.099999994</v>
      </c>
      <c r="H17" s="19">
        <f t="shared" si="0"/>
        <v>90902186.099999994</v>
      </c>
      <c r="I17" s="60">
        <f>K17-J17</f>
        <v>81034155.000434592</v>
      </c>
      <c r="J17" s="67">
        <f>15%*K17</f>
        <v>14300145.000076693</v>
      </c>
      <c r="K17" s="64">
        <v>95334300.000511289</v>
      </c>
      <c r="L17" s="37">
        <v>95335762.329999998</v>
      </c>
      <c r="M17" s="37">
        <v>0</v>
      </c>
      <c r="N17" s="24"/>
      <c r="O17" s="24"/>
      <c r="P17" s="24"/>
      <c r="Q17" s="24"/>
      <c r="R17" s="42"/>
      <c r="S17" s="42"/>
    </row>
    <row r="18" spans="1:19" s="10" customFormat="1" ht="29.25" customHeight="1" x14ac:dyDescent="0.25">
      <c r="A18" s="16" t="s">
        <v>15</v>
      </c>
      <c r="B18" s="14" t="s">
        <v>3</v>
      </c>
      <c r="C18" s="21">
        <v>285531663</v>
      </c>
      <c r="D18" s="21">
        <v>50387942</v>
      </c>
      <c r="E18" s="19">
        <f t="shared" si="4"/>
        <v>335919605</v>
      </c>
      <c r="F18" s="19">
        <v>13603648.600000001</v>
      </c>
      <c r="G18" s="19">
        <v>1850913.74</v>
      </c>
      <c r="H18" s="19">
        <f t="shared" si="0"/>
        <v>15454562.340000002</v>
      </c>
      <c r="I18" s="60">
        <f t="shared" ref="I18" si="7">K18-J18</f>
        <v>6246069.6550824977</v>
      </c>
      <c r="J18" s="67">
        <f t="shared" ref="J18" si="8">15%*K18</f>
        <v>1102247.5861910288</v>
      </c>
      <c r="K18" s="64">
        <v>7348317.2412735261</v>
      </c>
      <c r="L18" s="37">
        <f>1461024.16+958470.93</f>
        <v>2419495.09</v>
      </c>
      <c r="M18" s="37">
        <v>0</v>
      </c>
      <c r="N18" s="24"/>
      <c r="O18" s="24"/>
      <c r="P18" s="41"/>
      <c r="Q18" s="24"/>
      <c r="R18" s="42"/>
      <c r="S18" s="42"/>
    </row>
    <row r="19" spans="1:19" s="10" customFormat="1" ht="29.25" customHeight="1" x14ac:dyDescent="0.25">
      <c r="A19" s="16" t="s">
        <v>16</v>
      </c>
      <c r="B19" s="14" t="s">
        <v>3</v>
      </c>
      <c r="C19" s="21">
        <v>104815264</v>
      </c>
      <c r="D19" s="21">
        <v>18496812</v>
      </c>
      <c r="E19" s="19">
        <f t="shared" si="4"/>
        <v>123312076</v>
      </c>
      <c r="F19" s="19">
        <v>11529679.040000001</v>
      </c>
      <c r="G19" s="19">
        <v>7260880.0600000005</v>
      </c>
      <c r="H19" s="19">
        <f t="shared" si="0"/>
        <v>18790559.100000001</v>
      </c>
      <c r="I19" s="60">
        <v>13204249</v>
      </c>
      <c r="J19" s="67">
        <v>2330162</v>
      </c>
      <c r="K19" s="64">
        <v>18722009.299911752</v>
      </c>
      <c r="L19" s="37">
        <f>6107182.58+3384163.96</f>
        <v>9491346.5399999991</v>
      </c>
      <c r="M19" s="37">
        <v>3679528.1</v>
      </c>
      <c r="N19" s="24"/>
      <c r="O19" s="24"/>
      <c r="P19" s="41"/>
      <c r="Q19" s="24"/>
      <c r="R19" s="42"/>
      <c r="S19" s="42"/>
    </row>
    <row r="20" spans="1:19" s="8" customFormat="1" ht="29.25" customHeight="1" x14ac:dyDescent="0.25">
      <c r="A20" s="43" t="s">
        <v>4</v>
      </c>
      <c r="B20" s="44"/>
      <c r="C20" s="22">
        <f>+C5+C8+C11+C14+C15+C16+C17+C18+C19</f>
        <v>7527606541</v>
      </c>
      <c r="D20" s="22">
        <f>+D5+D8+D11+D14+D15+D16+D17+D18+D19</f>
        <v>1298337112</v>
      </c>
      <c r="E20" s="19">
        <f t="shared" si="4"/>
        <v>8825943653</v>
      </c>
      <c r="F20" s="22">
        <f t="shared" ref="F20:H20" si="9">+F5+F8+F11+F14+F15+F16+F17+F18+F19</f>
        <v>376736737.54000002</v>
      </c>
      <c r="G20" s="22">
        <f t="shared" si="9"/>
        <v>354065327.05000001</v>
      </c>
      <c r="H20" s="22">
        <f t="shared" si="9"/>
        <v>730802064.59000015</v>
      </c>
      <c r="I20" s="60">
        <f>SUM(I5+I8+I11+I14+I15+I16+I17+I18+I19)</f>
        <v>609023610.98334539</v>
      </c>
      <c r="J20" s="60">
        <f t="shared" ref="J20:K20" si="10">+J5+J8+J11+J14+J15+J16+J17+J18+J19</f>
        <v>103913453.93823741</v>
      </c>
      <c r="K20" s="60">
        <f t="shared" si="10"/>
        <v>728063086.30589509</v>
      </c>
      <c r="L20" s="22">
        <f>+L5+L8+L11+L14+L15+L16+L17+L18+L19</f>
        <v>443820562.22999996</v>
      </c>
      <c r="M20" s="22">
        <f>+M5+M8+M11+M14+M15+M16+M17+M18+M19</f>
        <v>92736547.249999985</v>
      </c>
      <c r="N20" s="24"/>
      <c r="O20" s="24"/>
      <c r="P20" s="24"/>
      <c r="Q20" s="24"/>
      <c r="R20" s="42"/>
      <c r="S20" s="9"/>
    </row>
    <row r="21" spans="1:19" s="8" customFormat="1" ht="29.25" customHeight="1" x14ac:dyDescent="0.2">
      <c r="A21" s="1"/>
      <c r="B21" s="1"/>
      <c r="C21" s="11"/>
      <c r="D21" s="11"/>
      <c r="E21" s="11"/>
      <c r="F21" s="11"/>
      <c r="G21" s="11"/>
      <c r="H21" s="11"/>
      <c r="I21" s="25"/>
      <c r="J21" s="25"/>
      <c r="K21" s="25"/>
      <c r="L21" s="11"/>
      <c r="M21" s="11"/>
    </row>
    <row r="22" spans="1:19" s="8" customFormat="1" ht="29.25" customHeight="1" x14ac:dyDescent="0.2">
      <c r="A22" s="1"/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9" s="8" customFormat="1" ht="29.25" customHeight="1" x14ac:dyDescent="0.2">
      <c r="A23" s="1"/>
      <c r="B23" s="1"/>
      <c r="C23" s="11"/>
      <c r="D23" s="11"/>
      <c r="E23" s="11"/>
      <c r="F23" s="11"/>
      <c r="G23" s="11"/>
      <c r="H23" s="11"/>
      <c r="I23" s="25"/>
      <c r="J23" s="25"/>
      <c r="K23" s="25"/>
      <c r="L23" s="11"/>
      <c r="M23" s="11"/>
    </row>
    <row r="24" spans="1:19" s="8" customFormat="1" ht="29.25" customHeight="1" x14ac:dyDescent="0.2">
      <c r="A24" s="1"/>
      <c r="B24" s="1"/>
      <c r="C24" s="11"/>
      <c r="D24" s="11"/>
      <c r="E24" s="11"/>
      <c r="F24" s="11"/>
      <c r="G24" s="11"/>
      <c r="H24" s="11"/>
      <c r="I24" s="26"/>
      <c r="J24" s="25"/>
      <c r="K24" s="25"/>
      <c r="L24" s="38"/>
      <c r="M24" s="38"/>
    </row>
    <row r="25" spans="1:19" s="8" customFormat="1" ht="29.25" customHeight="1" x14ac:dyDescent="0.2">
      <c r="A25" s="1"/>
      <c r="B25" s="1"/>
      <c r="C25" s="11"/>
      <c r="D25" s="11"/>
      <c r="E25" s="11"/>
      <c r="F25" s="11"/>
      <c r="G25" s="11"/>
      <c r="H25" s="11"/>
      <c r="I25" s="26"/>
      <c r="J25" s="25"/>
      <c r="K25" s="25"/>
      <c r="L25" s="38"/>
      <c r="M25" s="38"/>
    </row>
    <row r="26" spans="1:19" s="8" customFormat="1" ht="29.25" customHeight="1" x14ac:dyDescent="0.2">
      <c r="A26" s="1"/>
      <c r="B26" s="1"/>
      <c r="C26" s="11"/>
      <c r="D26" s="11"/>
      <c r="E26" s="11"/>
      <c r="F26" s="11"/>
      <c r="G26" s="11"/>
      <c r="H26" s="11"/>
      <c r="I26" s="26"/>
      <c r="J26" s="25"/>
      <c r="K26" s="25"/>
      <c r="L26" s="38"/>
      <c r="M26" s="38"/>
    </row>
    <row r="27" spans="1:19" s="8" customFormat="1" ht="29.25" customHeight="1" x14ac:dyDescent="0.2">
      <c r="A27" s="1"/>
      <c r="B27" s="1"/>
      <c r="C27" s="11"/>
      <c r="D27" s="11"/>
      <c r="E27" s="11"/>
      <c r="F27" s="11"/>
      <c r="G27" s="11"/>
      <c r="H27" s="11"/>
      <c r="I27" s="26"/>
      <c r="J27" s="25"/>
      <c r="K27" s="25"/>
      <c r="L27" s="38"/>
      <c r="M27" s="38"/>
    </row>
    <row r="28" spans="1:19" s="8" customFormat="1" ht="29.25" customHeight="1" x14ac:dyDescent="0.25">
      <c r="A28" s="1"/>
      <c r="B28" s="1"/>
      <c r="C28" s="13"/>
      <c r="D28" s="13"/>
      <c r="E28" s="13"/>
      <c r="F28" s="13"/>
      <c r="G28" s="13"/>
      <c r="H28" s="13"/>
      <c r="I28" s="27"/>
      <c r="J28" s="27"/>
      <c r="K28" s="28"/>
      <c r="L28" s="38"/>
      <c r="M28" s="38"/>
    </row>
    <row r="29" spans="1:19" s="8" customFormat="1" ht="29.25" customHeight="1" x14ac:dyDescent="0.25">
      <c r="A29" s="1"/>
      <c r="B29" s="1"/>
      <c r="C29" s="13"/>
      <c r="D29" s="13"/>
      <c r="E29" s="13"/>
      <c r="F29" s="13"/>
      <c r="G29" s="13"/>
      <c r="H29" s="13"/>
      <c r="I29" s="27"/>
      <c r="J29" s="27"/>
      <c r="K29" s="29"/>
      <c r="L29" s="38"/>
      <c r="M29" s="38"/>
    </row>
    <row r="30" spans="1:19" x14ac:dyDescent="0.25">
      <c r="K30" s="29"/>
    </row>
    <row r="31" spans="1:19" x14ac:dyDescent="0.25">
      <c r="K31" s="29"/>
    </row>
    <row r="32" spans="1:19" x14ac:dyDescent="0.25">
      <c r="K32" s="29"/>
    </row>
    <row r="33" spans="11:11" x14ac:dyDescent="0.25">
      <c r="K33" s="29"/>
    </row>
    <row r="34" spans="11:11" x14ac:dyDescent="0.25">
      <c r="K34" s="29"/>
    </row>
    <row r="35" spans="11:11" x14ac:dyDescent="0.25">
      <c r="K35" s="29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Станка Рашкова</cp:lastModifiedBy>
  <cp:lastPrinted>2016-07-21T10:59:16Z</cp:lastPrinted>
  <dcterms:created xsi:type="dcterms:W3CDTF">2007-11-29T09:10:22Z</dcterms:created>
  <dcterms:modified xsi:type="dcterms:W3CDTF">2017-03-10T07:52:17Z</dcterms:modified>
</cp:coreProperties>
</file>