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30" windowWidth="11355" windowHeight="7710" activeTab="0"/>
  </bookViews>
  <sheets>
    <sheet name="SCF_financial info_EUR_eng" sheetId="6" r:id="rId1"/>
  </sheets>
  <definedNames>
    <definedName name="_xlnm.Print_Area" localSheetId="0">'SCF_financial info_EUR_eng'!$A$1:$L$20</definedName>
  </definedNames>
  <calcPr calcId="145621"/>
</workbook>
</file>

<file path=xl/sharedStrings.xml><?xml version="1.0" encoding="utf-8"?>
<sst xmlns="http://schemas.openxmlformats.org/spreadsheetml/2006/main" count="44" uniqueCount="28">
  <si>
    <t>1. OP Transport and Transport Infrastructure / ERDF &amp; CF</t>
  </si>
  <si>
    <t>ERDF</t>
  </si>
  <si>
    <t>CF</t>
  </si>
  <si>
    <t xml:space="preserve">OP / FUND 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</si>
  <si>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</si>
  <si>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</si>
  <si>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</si>
  <si>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</si>
  <si>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</si>
  <si>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</si>
  <si>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6. OP Innovation and Competitiveness 2014-2020  / ERDF</t>
  </si>
  <si>
    <t>7. OP SME Initiative /ERDF</t>
  </si>
  <si>
    <t>9. OP Fund for EU Aid for the most deprived</t>
  </si>
  <si>
    <t>8. OP Good Governance / ESF</t>
  </si>
  <si>
    <t>Total</t>
  </si>
  <si>
    <t>currency</t>
  </si>
  <si>
    <t>Euro</t>
  </si>
  <si>
    <t>EC part</t>
  </si>
  <si>
    <t>National Co-financing part</t>
  </si>
  <si>
    <t xml:space="preserve">OP Budget - EC financing </t>
  </si>
  <si>
    <t>OP Budget - national Co-financing</t>
  </si>
  <si>
    <t>OP Budget  - Total</t>
  </si>
  <si>
    <t>Total pre-financing received from the EC up to 30.09.2016</t>
  </si>
  <si>
    <t>Funds received from the EC based on submitted applications for payment up to 31.10.2016</t>
  </si>
  <si>
    <t>Total funds received from the EC up to 31.10.2016</t>
  </si>
  <si>
    <t>Paid up to 31.10.2016</t>
  </si>
  <si>
    <t>Total paid up to   31.10.2016</t>
  </si>
  <si>
    <t>Total public expenditure declared to the EC up to 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</si>
</sst>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5">
    <font>
      <sz val="10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7" fontId="1" fillId="0" borderId="0" xfId="16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/>
    <xf numFmtId="0" fontId="2" fillId="2" borderId="0" xfId="0" applyFont="1" applyFill="1" applyBorder="1"/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0" xfId="0" applyFont="1"/>
    <xf numFmtId="170" fontId="4" fillId="2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center" vertical="center"/>
    </xf>
    <xf numFmtId="168" fontId="1" fillId="0" borderId="0" xfId="16" applyNumberFormat="1" applyFont="1" applyFill="1" applyBorder="1" applyAlignment="1">
      <alignment horizontal="center" vertical="center" wrapText="1"/>
    </xf>
    <xf numFmtId="170" fontId="1" fillId="0" borderId="0" xfId="16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6" fontId="3" fillId="0" borderId="0" xfId="0" applyNumberFormat="1" applyFont="1" applyFill="1"/>
    <xf numFmtId="0" fontId="4" fillId="2" borderId="0" xfId="0" applyFont="1" applyFill="1"/>
    <xf numFmtId="169" fontId="3" fillId="0" borderId="0" xfId="0" applyNumberFormat="1" applyFont="1" applyFill="1"/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169" fontId="3" fillId="3" borderId="0" xfId="0" applyNumberFormat="1" applyFont="1" applyFill="1"/>
    <xf numFmtId="0" fontId="1" fillId="3" borderId="2" xfId="0" applyFont="1" applyFill="1" applyBorder="1" applyAlignment="1">
      <alignment vertical="center" wrapText="1"/>
    </xf>
    <xf numFmtId="170" fontId="2" fillId="2" borderId="0" xfId="0" applyNumberFormat="1" applyFont="1" applyFill="1"/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171" fontId="2" fillId="3" borderId="0" xfId="0" applyNumberFormat="1" applyFont="1" applyFill="1" applyAlignment="1">
      <alignment horizontal="center" vertical="center"/>
    </xf>
    <xf numFmtId="3" fontId="1" fillId="0" borderId="2" xfId="18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3" fillId="3" borderId="2" xfId="18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1" fillId="3" borderId="2" xfId="18" applyNumberFormat="1" applyFont="1" applyFill="1" applyBorder="1" applyAlignment="1">
      <alignment vertical="center" wrapText="1"/>
    </xf>
    <xf numFmtId="3" fontId="1" fillId="0" borderId="2" xfId="18" applyNumberFormat="1" applyFont="1" applyFill="1" applyBorder="1" applyAlignment="1">
      <alignment vertical="center"/>
    </xf>
    <xf numFmtId="3" fontId="1" fillId="0" borderId="2" xfId="16" applyNumberFormat="1" applyFont="1" applyFill="1" applyBorder="1" applyAlignment="1">
      <alignment vertical="center" wrapText="1"/>
    </xf>
    <xf numFmtId="3" fontId="3" fillId="0" borderId="2" xfId="18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3" borderId="2" xfId="18" applyNumberFormat="1" applyFont="1" applyFill="1" applyBorder="1" applyAlignment="1">
      <alignment vertical="center"/>
    </xf>
    <xf numFmtId="0" fontId="2" fillId="3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vertical="center"/>
    </xf>
    <xf numFmtId="3" fontId="3" fillId="3" borderId="2" xfId="18" applyNumberFormat="1" applyFont="1" applyFill="1" applyBorder="1" applyAlignment="1">
      <alignment vertical="center"/>
    </xf>
    <xf numFmtId="3" fontId="1" fillId="3" borderId="2" xfId="16" applyNumberFormat="1" applyFont="1" applyFill="1" applyBorder="1" applyAlignment="1">
      <alignment vertical="center" wrapText="1"/>
    </xf>
    <xf numFmtId="0" fontId="4" fillId="3" borderId="0" xfId="0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8" fontId="1" fillId="3" borderId="2" xfId="0" applyNumberFormat="1" applyFont="1" applyFill="1" applyBorder="1" applyAlignment="1">
      <alignment horizontal="center" vertical="center"/>
    </xf>
    <xf numFmtId="170" fontId="3" fillId="3" borderId="2" xfId="0" applyNumberFormat="1" applyFont="1" applyFill="1" applyBorder="1" applyAlignment="1">
      <alignment horizontal="center" vertical="center"/>
    </xf>
    <xf numFmtId="170" fontId="1" fillId="3" borderId="2" xfId="18" applyNumberFormat="1" applyFont="1" applyFill="1" applyBorder="1" applyAlignment="1">
      <alignment horizontal="right" vertical="center"/>
    </xf>
    <xf numFmtId="170" fontId="3" fillId="3" borderId="2" xfId="18" applyNumberFormat="1" applyFont="1" applyFill="1" applyBorder="1" applyAlignment="1">
      <alignment horizontal="right" vertical="center"/>
    </xf>
    <xf numFmtId="168" fontId="1" fillId="3" borderId="2" xfId="18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SheetLayoutView="100" workbookViewId="0" topLeftCell="A1">
      <pane xSplit="5" ySplit="8" topLeftCell="G9" activePane="bottomRight" state="frozen"/>
      <selection pane="topRight" activeCell="G1" sqref="G1"/>
      <selection pane="bottomLeft" activeCell="A9" sqref="A9"/>
      <selection pane="bottomRight" activeCell="L4" sqref="L4"/>
    </sheetView>
  </sheetViews>
  <sheetFormatPr defaultColWidth="9.140625" defaultRowHeight="12.75" outlineLevelRow="1"/>
  <cols>
    <col min="1" max="1" width="46.140625" style="13" customWidth="1"/>
    <col min="2" max="2" width="12.421875" style="17" customWidth="1"/>
    <col min="3" max="3" width="19.00390625" style="18" customWidth="1"/>
    <col min="4" max="4" width="19.7109375" style="18" customWidth="1"/>
    <col min="5" max="5" width="18.00390625" style="18" customWidth="1"/>
    <col min="6" max="8" width="20.57421875" style="18" customWidth="1"/>
    <col min="9" max="11" width="20.57421875" style="19" customWidth="1"/>
    <col min="12" max="12" width="20.57421875" style="49" customWidth="1"/>
    <col min="13" max="13" width="15.7109375" style="21" bestFit="1" customWidth="1"/>
    <col min="14" max="16384" width="9.140625" style="13" customWidth="1"/>
  </cols>
  <sheetData>
    <row r="1" spans="1:13" s="4" customFormat="1" ht="11.25" customHeight="1">
      <c r="A1" s="1"/>
      <c r="B1" s="1"/>
      <c r="C1" s="2"/>
      <c r="D1" s="2"/>
      <c r="E1" s="2"/>
      <c r="F1" s="2"/>
      <c r="G1" s="2"/>
      <c r="H1" s="2"/>
      <c r="I1" s="3"/>
      <c r="J1" s="3"/>
      <c r="K1" s="3"/>
      <c r="L1" s="44"/>
      <c r="M1" s="5"/>
    </row>
    <row r="2" spans="1:13" s="7" customFormat="1" ht="12.75" customHeight="1">
      <c r="A2" s="61" t="s">
        <v>3</v>
      </c>
      <c r="B2" s="62" t="s">
        <v>15</v>
      </c>
      <c r="C2" s="64" t="s">
        <v>19</v>
      </c>
      <c r="D2" s="64" t="s">
        <v>20</v>
      </c>
      <c r="E2" s="64" t="s">
        <v>21</v>
      </c>
      <c r="F2" s="56" t="s">
        <v>22</v>
      </c>
      <c r="G2" s="56" t="s">
        <v>23</v>
      </c>
      <c r="H2" s="56" t="s">
        <v>24</v>
      </c>
      <c r="I2" s="58" t="s">
        <v>25</v>
      </c>
      <c r="J2" s="59"/>
      <c r="K2" s="56" t="s">
        <v>26</v>
      </c>
      <c r="L2" s="52" t="s">
        <v>27</v>
      </c>
      <c r="M2" s="6"/>
    </row>
    <row r="3" spans="1:13" s="7" customFormat="1" ht="98.25" customHeight="1">
      <c r="A3" s="61"/>
      <c r="B3" s="63"/>
      <c r="C3" s="65"/>
      <c r="D3" s="65"/>
      <c r="E3" s="65"/>
      <c r="F3" s="57"/>
      <c r="G3" s="57"/>
      <c r="H3" s="57"/>
      <c r="I3" s="40" t="s">
        <v>17</v>
      </c>
      <c r="J3" s="23" t="s">
        <v>18</v>
      </c>
      <c r="K3" s="60"/>
      <c r="L3" s="53"/>
      <c r="M3" s="6"/>
    </row>
    <row r="4" spans="1:13" s="7" customFormat="1" ht="18.75" customHeight="1">
      <c r="A4" s="40">
        <v>1</v>
      </c>
      <c r="B4" s="41">
        <v>2</v>
      </c>
      <c r="C4" s="42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42">
        <v>10</v>
      </c>
      <c r="K4" s="42">
        <v>11</v>
      </c>
      <c r="L4" s="45">
        <v>12</v>
      </c>
      <c r="M4" s="6"/>
    </row>
    <row r="5" spans="1:13" s="11" customFormat="1" ht="29.25" customHeight="1">
      <c r="A5" s="26" t="s">
        <v>0</v>
      </c>
      <c r="B5" s="23" t="s">
        <v>16</v>
      </c>
      <c r="C5" s="32">
        <f>C6+C7</f>
        <v>1604449168</v>
      </c>
      <c r="D5" s="32">
        <f>D6+D7</f>
        <v>283138092</v>
      </c>
      <c r="E5" s="32">
        <f>+C5+D5</f>
        <v>1887587260</v>
      </c>
      <c r="F5" s="32">
        <v>75409110.8</v>
      </c>
      <c r="G5" s="32">
        <f>G6+G7</f>
        <v>35609755.69</v>
      </c>
      <c r="H5" s="32">
        <f>+H6+H7</f>
        <v>111018866.49</v>
      </c>
      <c r="I5" s="33">
        <f>+I6+I7</f>
        <v>106008058.58220161</v>
      </c>
      <c r="J5" s="33">
        <f>+J6+J7</f>
        <v>18707304.45568264</v>
      </c>
      <c r="K5" s="66">
        <v>124715363.03788427</v>
      </c>
      <c r="L5" s="33">
        <f>+L6+L7</f>
        <v>46548700.31999999</v>
      </c>
      <c r="M5" s="10"/>
    </row>
    <row r="6" spans="1:13" ht="29.25" customHeight="1" outlineLevel="1">
      <c r="A6" s="24" t="s">
        <v>1</v>
      </c>
      <c r="B6" s="9" t="s">
        <v>16</v>
      </c>
      <c r="C6" s="34">
        <v>459761907</v>
      </c>
      <c r="D6" s="34">
        <v>81134456</v>
      </c>
      <c r="E6" s="34">
        <f>+C6+D6</f>
        <v>540896363</v>
      </c>
      <c r="F6" s="34">
        <v>21608809.55</v>
      </c>
      <c r="G6" s="32">
        <f>29179148.53+6430607.16</f>
        <v>35609755.69</v>
      </c>
      <c r="H6" s="39">
        <f aca="true" t="shared" si="0" ref="H6:H19">+F6+G6</f>
        <v>57218565.239999995</v>
      </c>
      <c r="I6" s="35">
        <f>+K6-J6</f>
        <v>68513789.9040305</v>
      </c>
      <c r="J6" s="35">
        <f>+K6*15%</f>
        <v>12090668.80659362</v>
      </c>
      <c r="K6" s="67">
        <v>80604458.71062413</v>
      </c>
      <c r="L6" s="46">
        <f>38142677.87+8406022.45</f>
        <v>46548700.31999999</v>
      </c>
      <c r="M6" s="12"/>
    </row>
    <row r="7" spans="1:13" ht="29.25" customHeight="1" outlineLevel="1">
      <c r="A7" s="24" t="s">
        <v>2</v>
      </c>
      <c r="B7" s="9" t="s">
        <v>16</v>
      </c>
      <c r="C7" s="34">
        <v>1144687261</v>
      </c>
      <c r="D7" s="34">
        <v>202003636</v>
      </c>
      <c r="E7" s="34">
        <f>+C7+D7</f>
        <v>1346690897</v>
      </c>
      <c r="F7" s="34">
        <v>53800301.25</v>
      </c>
      <c r="G7" s="32">
        <v>0</v>
      </c>
      <c r="H7" s="39">
        <f t="shared" si="0"/>
        <v>53800301.25</v>
      </c>
      <c r="I7" s="35">
        <f>+K7-J7</f>
        <v>37494268.67817111</v>
      </c>
      <c r="J7" s="35">
        <f>+K7*15%</f>
        <v>6616635.649089021</v>
      </c>
      <c r="K7" s="67">
        <v>44110904.32726014</v>
      </c>
      <c r="L7" s="46">
        <v>0</v>
      </c>
      <c r="M7" s="12"/>
    </row>
    <row r="8" spans="1:13" s="11" customFormat="1" ht="29.25" customHeight="1">
      <c r="A8" s="26" t="s">
        <v>4</v>
      </c>
      <c r="B8" s="23" t="s">
        <v>16</v>
      </c>
      <c r="C8" s="36">
        <f>C9+C10</f>
        <v>1504824141</v>
      </c>
      <c r="D8" s="36">
        <f>D9+D10</f>
        <v>265557204</v>
      </c>
      <c r="E8" s="32">
        <f>+C8+D8</f>
        <v>1770381345</v>
      </c>
      <c r="F8" s="32">
        <v>70726734.65</v>
      </c>
      <c r="G8" s="32">
        <v>839941.48</v>
      </c>
      <c r="H8" s="32">
        <f>+H9+H10</f>
        <v>71566676.13</v>
      </c>
      <c r="I8" s="33">
        <f>+I9+I10</f>
        <v>13068816.632580541</v>
      </c>
      <c r="J8" s="33">
        <f>+J9+J10</f>
        <v>2306261.7586906836</v>
      </c>
      <c r="K8" s="66">
        <v>15375078.391271226</v>
      </c>
      <c r="L8" s="33">
        <f>+L9+L10</f>
        <v>2804813.06</v>
      </c>
      <c r="M8" s="10"/>
    </row>
    <row r="9" spans="1:13" ht="29.25" customHeight="1" outlineLevel="1">
      <c r="A9" s="24" t="s">
        <v>1</v>
      </c>
      <c r="B9" s="9" t="s">
        <v>16</v>
      </c>
      <c r="C9" s="34">
        <v>371204258</v>
      </c>
      <c r="D9" s="34">
        <v>65506635</v>
      </c>
      <c r="E9" s="34">
        <f aca="true" t="shared" si="1" ref="E9:E10">+C9+D9</f>
        <v>436710893</v>
      </c>
      <c r="F9" s="34">
        <v>17446600.15</v>
      </c>
      <c r="G9" s="32">
        <v>839941.48</v>
      </c>
      <c r="H9" s="39">
        <f t="shared" si="0"/>
        <v>18286541.63</v>
      </c>
      <c r="I9" s="35">
        <f aca="true" t="shared" si="2" ref="I9:I10">+K9-J9</f>
        <v>2603761.318979666</v>
      </c>
      <c r="J9" s="35">
        <f aca="true" t="shared" si="3" ref="J9:J14">+K9*15%</f>
        <v>459487.2915846469</v>
      </c>
      <c r="K9" s="67">
        <v>3063248.610564313</v>
      </c>
      <c r="L9" s="46">
        <f>1097962.73+812496.74</f>
        <v>1910459.47</v>
      </c>
      <c r="M9" s="12"/>
    </row>
    <row r="10" spans="1:13" ht="29.25" customHeight="1" outlineLevel="1">
      <c r="A10" s="24" t="s">
        <v>2</v>
      </c>
      <c r="B10" s="9" t="s">
        <v>16</v>
      </c>
      <c r="C10" s="34">
        <v>1133619883</v>
      </c>
      <c r="D10" s="34">
        <v>200050569</v>
      </c>
      <c r="E10" s="34">
        <f t="shared" si="1"/>
        <v>1333670452</v>
      </c>
      <c r="F10" s="34">
        <v>53280134.5</v>
      </c>
      <c r="G10" s="32">
        <v>0</v>
      </c>
      <c r="H10" s="39">
        <f t="shared" si="0"/>
        <v>53280134.5</v>
      </c>
      <c r="I10" s="35">
        <f t="shared" si="2"/>
        <v>10465055.313600875</v>
      </c>
      <c r="J10" s="35">
        <f t="shared" si="3"/>
        <v>1846774.4671060368</v>
      </c>
      <c r="K10" s="67">
        <v>12311829.780706912</v>
      </c>
      <c r="L10" s="46">
        <v>894353.59</v>
      </c>
      <c r="M10" s="12"/>
    </row>
    <row r="11" spans="1:13" s="11" customFormat="1" ht="29.25" customHeight="1">
      <c r="A11" s="26" t="s">
        <v>5</v>
      </c>
      <c r="B11" s="23" t="s">
        <v>16</v>
      </c>
      <c r="C11" s="36">
        <f>C12+C13</f>
        <v>596000681</v>
      </c>
      <c r="D11" s="36">
        <f>D12+D13</f>
        <v>105176593</v>
      </c>
      <c r="E11" s="32">
        <f>+C11+D11</f>
        <v>701177274</v>
      </c>
      <c r="F11" s="32">
        <v>28012611.25</v>
      </c>
      <c r="G11" s="32">
        <v>0</v>
      </c>
      <c r="H11" s="32">
        <f>+H12+H13</f>
        <v>28012611.25</v>
      </c>
      <c r="I11" s="33">
        <f>+I12+I13</f>
        <v>5481188.0700265365</v>
      </c>
      <c r="J11" s="33">
        <f>+J12+J13</f>
        <v>967268.4829458593</v>
      </c>
      <c r="K11" s="68">
        <v>6448456.552972396</v>
      </c>
      <c r="L11" s="33">
        <f>+L12+L13</f>
        <v>0</v>
      </c>
      <c r="M11" s="27"/>
    </row>
    <row r="12" spans="1:13" s="14" customFormat="1" ht="29.25" customHeight="1">
      <c r="A12" s="24" t="s">
        <v>6</v>
      </c>
      <c r="B12" s="9" t="s">
        <v>16</v>
      </c>
      <c r="C12" s="34">
        <v>243381138</v>
      </c>
      <c r="D12" s="34">
        <v>42949613</v>
      </c>
      <c r="E12" s="34">
        <f aca="true" t="shared" si="4" ref="E12:E20">+C12+D12</f>
        <v>286330751</v>
      </c>
      <c r="F12" s="34">
        <v>11438913.5</v>
      </c>
      <c r="G12" s="32">
        <v>0</v>
      </c>
      <c r="H12" s="39">
        <f t="shared" si="0"/>
        <v>11438913.5</v>
      </c>
      <c r="I12" s="35">
        <f aca="true" t="shared" si="5" ref="I12:I14">+K12-J12</f>
        <v>0</v>
      </c>
      <c r="J12" s="35">
        <f t="shared" si="3"/>
        <v>0</v>
      </c>
      <c r="K12" s="69">
        <v>0</v>
      </c>
      <c r="L12" s="47">
        <v>0</v>
      </c>
      <c r="M12" s="12"/>
    </row>
    <row r="13" spans="1:13" s="11" customFormat="1" ht="29.25" customHeight="1">
      <c r="A13" s="24" t="s">
        <v>7</v>
      </c>
      <c r="B13" s="9" t="s">
        <v>16</v>
      </c>
      <c r="C13" s="34">
        <v>352619543</v>
      </c>
      <c r="D13" s="34">
        <v>62226980</v>
      </c>
      <c r="E13" s="34">
        <f t="shared" si="4"/>
        <v>414846523</v>
      </c>
      <c r="F13" s="34">
        <v>16573697.75</v>
      </c>
      <c r="G13" s="32">
        <v>0</v>
      </c>
      <c r="H13" s="39">
        <f t="shared" si="0"/>
        <v>16573697.75</v>
      </c>
      <c r="I13" s="35">
        <f t="shared" si="5"/>
        <v>5481188.0700265365</v>
      </c>
      <c r="J13" s="35">
        <f t="shared" si="3"/>
        <v>967268.4829458593</v>
      </c>
      <c r="K13" s="67">
        <v>6448456.552972396</v>
      </c>
      <c r="L13" s="47">
        <v>0</v>
      </c>
      <c r="M13" s="12"/>
    </row>
    <row r="14" spans="1:13" s="14" customFormat="1" ht="29.25" customHeight="1">
      <c r="A14" s="26" t="s">
        <v>8</v>
      </c>
      <c r="B14" s="23" t="s">
        <v>16</v>
      </c>
      <c r="C14" s="36">
        <v>1311704793</v>
      </c>
      <c r="D14" s="36">
        <v>231477320</v>
      </c>
      <c r="E14" s="32">
        <f t="shared" si="4"/>
        <v>1543182113</v>
      </c>
      <c r="F14" s="32">
        <v>61650125.25000001</v>
      </c>
      <c r="G14" s="32">
        <v>0</v>
      </c>
      <c r="H14" s="32">
        <f t="shared" si="0"/>
        <v>61650125.25000001</v>
      </c>
      <c r="I14" s="36">
        <f t="shared" si="5"/>
        <v>9954449.993643066</v>
      </c>
      <c r="J14" s="36">
        <f t="shared" si="3"/>
        <v>1756667.6459370113</v>
      </c>
      <c r="K14" s="68">
        <v>11711117.639580077</v>
      </c>
      <c r="L14" s="43">
        <v>0</v>
      </c>
      <c r="M14" s="27"/>
    </row>
    <row r="15" spans="1:13" s="14" customFormat="1" ht="29.25" customHeight="1">
      <c r="A15" s="28" t="s">
        <v>9</v>
      </c>
      <c r="B15" s="23" t="s">
        <v>16</v>
      </c>
      <c r="C15" s="36">
        <v>938665315</v>
      </c>
      <c r="D15" s="36">
        <v>153582762</v>
      </c>
      <c r="E15" s="32">
        <f t="shared" si="4"/>
        <v>1092248077</v>
      </c>
      <c r="F15" s="32">
        <v>60268898.7</v>
      </c>
      <c r="G15" s="32">
        <v>32974952.67</v>
      </c>
      <c r="H15" s="32">
        <f t="shared" si="0"/>
        <v>93243851.37</v>
      </c>
      <c r="I15" s="36">
        <v>96399276.24367127</v>
      </c>
      <c r="J15" s="36">
        <v>14386507.559871685</v>
      </c>
      <c r="K15" s="70">
        <v>110785783.80354296</v>
      </c>
      <c r="L15" s="36">
        <f>42280742.91+15188160.6</f>
        <v>57468903.51</v>
      </c>
      <c r="M15" s="27"/>
    </row>
    <row r="16" spans="1:13" s="14" customFormat="1" ht="29.25" customHeight="1">
      <c r="A16" s="26" t="s">
        <v>10</v>
      </c>
      <c r="B16" s="9" t="s">
        <v>16</v>
      </c>
      <c r="C16" s="36">
        <v>1079615516</v>
      </c>
      <c r="D16" s="36">
        <v>190520387</v>
      </c>
      <c r="E16" s="32">
        <f t="shared" si="4"/>
        <v>1270135903</v>
      </c>
      <c r="F16" s="32">
        <v>50435929.25</v>
      </c>
      <c r="G16" s="32">
        <v>5981711.06</v>
      </c>
      <c r="H16" s="32">
        <f t="shared" si="0"/>
        <v>56417640.31</v>
      </c>
      <c r="I16" s="36">
        <f aca="true" t="shared" si="6" ref="I16:I19">+K16-J16</f>
        <v>83941654.01855707</v>
      </c>
      <c r="J16" s="36">
        <f aca="true" t="shared" si="7" ref="J16:J19">+K16*15%</f>
        <v>14813233.062098308</v>
      </c>
      <c r="K16" s="37">
        <v>98754887.08065538</v>
      </c>
      <c r="L16" s="43">
        <v>7819230.17</v>
      </c>
      <c r="M16" s="27"/>
    </row>
    <row r="17" spans="1:13" s="14" customFormat="1" ht="29.25" customHeight="1">
      <c r="A17" s="29" t="s">
        <v>11</v>
      </c>
      <c r="B17" s="9" t="s">
        <v>16</v>
      </c>
      <c r="C17" s="36">
        <v>102000000</v>
      </c>
      <c r="D17" s="36">
        <v>0</v>
      </c>
      <c r="E17" s="32">
        <f t="shared" si="4"/>
        <v>102000000</v>
      </c>
      <c r="F17" s="32">
        <v>5100000</v>
      </c>
      <c r="G17" s="32">
        <v>0</v>
      </c>
      <c r="H17" s="32">
        <f t="shared" si="0"/>
        <v>5100000</v>
      </c>
      <c r="I17" s="36">
        <f t="shared" si="6"/>
        <v>81034155.00043459</v>
      </c>
      <c r="J17" s="36">
        <f t="shared" si="7"/>
        <v>14300145.000076693</v>
      </c>
      <c r="K17" s="37">
        <v>95334300.00051129</v>
      </c>
      <c r="L17" s="43">
        <v>0</v>
      </c>
      <c r="M17" s="27"/>
    </row>
    <row r="18" spans="1:13" s="14" customFormat="1" ht="29.25" customHeight="1">
      <c r="A18" s="26" t="s">
        <v>13</v>
      </c>
      <c r="B18" s="23" t="s">
        <v>16</v>
      </c>
      <c r="C18" s="36">
        <v>285531663</v>
      </c>
      <c r="D18" s="36">
        <v>50387942</v>
      </c>
      <c r="E18" s="32">
        <f t="shared" si="4"/>
        <v>335919605</v>
      </c>
      <c r="F18" s="32">
        <v>13603648.600000001</v>
      </c>
      <c r="G18" s="32">
        <v>0</v>
      </c>
      <c r="H18" s="32">
        <f t="shared" si="0"/>
        <v>13603648.600000001</v>
      </c>
      <c r="I18" s="36">
        <f t="shared" si="6"/>
        <v>3564266.0952127744</v>
      </c>
      <c r="J18" s="36">
        <f t="shared" si="7"/>
        <v>628988.134449313</v>
      </c>
      <c r="K18" s="37">
        <v>4193254.2296620873</v>
      </c>
      <c r="L18" s="43">
        <v>1461024.16</v>
      </c>
      <c r="M18" s="27"/>
    </row>
    <row r="19" spans="1:13" s="14" customFormat="1" ht="29.25" customHeight="1">
      <c r="A19" s="26" t="s">
        <v>12</v>
      </c>
      <c r="B19" s="23" t="s">
        <v>16</v>
      </c>
      <c r="C19" s="36">
        <v>104815264</v>
      </c>
      <c r="D19" s="36">
        <v>18496812</v>
      </c>
      <c r="E19" s="32">
        <f t="shared" si="4"/>
        <v>123312076</v>
      </c>
      <c r="F19" s="32">
        <v>11529679.040000001</v>
      </c>
      <c r="G19" s="32">
        <v>2839521.6</v>
      </c>
      <c r="H19" s="32">
        <f t="shared" si="0"/>
        <v>14369200.64</v>
      </c>
      <c r="I19" s="36">
        <f t="shared" si="6"/>
        <v>8320364.441203985</v>
      </c>
      <c r="J19" s="36">
        <f t="shared" si="7"/>
        <v>1468299.6072712915</v>
      </c>
      <c r="K19" s="37">
        <v>9788664.048475277</v>
      </c>
      <c r="L19" s="43">
        <v>3711792.98</v>
      </c>
      <c r="M19" s="27"/>
    </row>
    <row r="20" spans="1:13" s="11" customFormat="1" ht="29.25" customHeight="1">
      <c r="A20" s="54" t="s">
        <v>14</v>
      </c>
      <c r="B20" s="55"/>
      <c r="C20" s="38">
        <f>+C5+C8+C11+C14+C15+C16+C17+C18+C19</f>
        <v>7527606541</v>
      </c>
      <c r="D20" s="38">
        <f>+D5+D8+D11+D14+D15+D16+D17+D18+D19</f>
        <v>1298337112</v>
      </c>
      <c r="E20" s="32">
        <f t="shared" si="4"/>
        <v>8825943653</v>
      </c>
      <c r="F20" s="38">
        <f aca="true" t="shared" si="8" ref="F20:L20">+F5+F8+F11+F14+F15+F16+F17+F18+F19</f>
        <v>376736737.54</v>
      </c>
      <c r="G20" s="38">
        <f t="shared" si="8"/>
        <v>78245882.5</v>
      </c>
      <c r="H20" s="38">
        <f t="shared" si="8"/>
        <v>454982620.04</v>
      </c>
      <c r="I20" s="38">
        <f t="shared" si="8"/>
        <v>407772229.0775314</v>
      </c>
      <c r="J20" s="38">
        <f t="shared" si="8"/>
        <v>69334675.7070235</v>
      </c>
      <c r="K20" s="38">
        <f t="shared" si="8"/>
        <v>477106904.78455496</v>
      </c>
      <c r="L20" s="48">
        <f t="shared" si="8"/>
        <v>119814464.19999999</v>
      </c>
      <c r="M20" s="12"/>
    </row>
    <row r="21" spans="1:13" s="11" customFormat="1" ht="29.25" customHeight="1">
      <c r="A21" s="1"/>
      <c r="B21" s="50"/>
      <c r="C21" s="15"/>
      <c r="D21" s="15"/>
      <c r="E21" s="15"/>
      <c r="F21" s="15"/>
      <c r="G21" s="15"/>
      <c r="H21" s="15"/>
      <c r="I21" s="16"/>
      <c r="J21" s="15"/>
      <c r="K21" s="15"/>
      <c r="L21" s="31"/>
      <c r="M21" s="12"/>
    </row>
    <row r="22" spans="1:13" s="11" customFormat="1" ht="29.25" customHeight="1">
      <c r="A22" s="1"/>
      <c r="B22" s="51"/>
      <c r="C22" s="15"/>
      <c r="D22" s="15"/>
      <c r="E22" s="15"/>
      <c r="F22" s="15"/>
      <c r="G22" s="15"/>
      <c r="H22" s="15"/>
      <c r="I22" s="16"/>
      <c r="J22" s="15"/>
      <c r="K22" s="15"/>
      <c r="L22" s="31"/>
      <c r="M22" s="12"/>
    </row>
    <row r="23" spans="1:13" s="11" customFormat="1" ht="29.25" customHeight="1">
      <c r="A23" s="1"/>
      <c r="B23" s="51"/>
      <c r="C23" s="15"/>
      <c r="D23" s="15"/>
      <c r="E23" s="15"/>
      <c r="F23" s="15"/>
      <c r="G23" s="15"/>
      <c r="H23" s="15"/>
      <c r="I23" s="16"/>
      <c r="J23" s="15"/>
      <c r="K23" s="15"/>
      <c r="L23" s="31"/>
      <c r="M23" s="12"/>
    </row>
    <row r="24" spans="1:13" s="11" customFormat="1" ht="29.25" customHeight="1">
      <c r="A24" s="1"/>
      <c r="B24" s="30"/>
      <c r="C24" s="15"/>
      <c r="D24" s="15"/>
      <c r="E24" s="15"/>
      <c r="F24" s="15"/>
      <c r="G24" s="15"/>
      <c r="H24" s="15"/>
      <c r="I24" s="16"/>
      <c r="J24" s="15"/>
      <c r="K24" s="15"/>
      <c r="L24" s="31"/>
      <c r="M24" s="12"/>
    </row>
    <row r="25" spans="1:13" s="11" customFormat="1" ht="29.25" customHeight="1">
      <c r="A25" s="1"/>
      <c r="B25" s="51"/>
      <c r="C25" s="15"/>
      <c r="D25" s="15"/>
      <c r="E25" s="15"/>
      <c r="F25" s="15"/>
      <c r="G25" s="15"/>
      <c r="H25" s="15"/>
      <c r="I25" s="16"/>
      <c r="J25" s="15"/>
      <c r="K25" s="15"/>
      <c r="L25" s="31"/>
      <c r="M25" s="12"/>
    </row>
    <row r="26" spans="1:13" s="11" customFormat="1" ht="29.25" customHeight="1">
      <c r="A26" s="1"/>
      <c r="B26" s="51"/>
      <c r="C26" s="18"/>
      <c r="D26" s="18"/>
      <c r="E26" s="18"/>
      <c r="F26" s="18"/>
      <c r="G26" s="18"/>
      <c r="H26" s="18"/>
      <c r="I26" s="19"/>
      <c r="J26" s="19"/>
      <c r="K26" s="20"/>
      <c r="L26" s="31"/>
      <c r="M26" s="12"/>
    </row>
    <row r="27" spans="1:13" s="11" customFormat="1" ht="29.25" customHeight="1">
      <c r="A27" s="1"/>
      <c r="B27" s="17"/>
      <c r="C27" s="18"/>
      <c r="D27" s="18"/>
      <c r="E27" s="18"/>
      <c r="F27" s="18"/>
      <c r="G27" s="18"/>
      <c r="H27" s="18"/>
      <c r="I27" s="19"/>
      <c r="J27" s="19"/>
      <c r="K27" s="22"/>
      <c r="L27" s="31"/>
      <c r="M27" s="12"/>
    </row>
    <row r="28" ht="12.75">
      <c r="K28" s="25"/>
    </row>
    <row r="29" ht="12.75">
      <c r="K29" s="25"/>
    </row>
    <row r="30" ht="12.75">
      <c r="K30" s="25"/>
    </row>
    <row r="31" spans="1:13" s="49" customFormat="1" ht="12.75">
      <c r="A31" s="13"/>
      <c r="B31" s="17"/>
      <c r="C31" s="18"/>
      <c r="D31" s="18"/>
      <c r="E31" s="18"/>
      <c r="F31" s="18"/>
      <c r="G31" s="18"/>
      <c r="H31" s="18"/>
      <c r="I31" s="19"/>
      <c r="J31" s="19"/>
      <c r="K31" s="25"/>
      <c r="M31" s="21"/>
    </row>
    <row r="32" spans="1:13" s="49" customFormat="1" ht="12.75">
      <c r="A32" s="13"/>
      <c r="B32" s="17"/>
      <c r="C32" s="18"/>
      <c r="D32" s="18"/>
      <c r="E32" s="18"/>
      <c r="F32" s="18"/>
      <c r="G32" s="18"/>
      <c r="H32" s="18"/>
      <c r="I32" s="19"/>
      <c r="J32" s="19"/>
      <c r="K32" s="22"/>
      <c r="M32" s="21"/>
    </row>
    <row r="33" spans="1:13" s="49" customFormat="1" ht="12.75">
      <c r="A33" s="13"/>
      <c r="B33" s="17"/>
      <c r="C33" s="18"/>
      <c r="D33" s="18"/>
      <c r="E33" s="18"/>
      <c r="F33" s="18"/>
      <c r="G33" s="18"/>
      <c r="H33" s="18"/>
      <c r="I33" s="19"/>
      <c r="J33" s="19"/>
      <c r="K33" s="22"/>
      <c r="M33" s="21"/>
    </row>
  </sheetData>
  <mergeCells count="12">
    <mergeCell ref="L2:L3"/>
    <mergeCell ref="A20:B20"/>
    <mergeCell ref="F2:F3"/>
    <mergeCell ref="G2:G3"/>
    <mergeCell ref="H2:H3"/>
    <mergeCell ref="I2:J2"/>
    <mergeCell ref="K2:K3"/>
    <mergeCell ref="A2:A3"/>
    <mergeCell ref="B2:B3"/>
    <mergeCell ref="C2:C3"/>
    <mergeCell ref="D2:D3"/>
    <mergeCell ref="E2:E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4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2016-07-21T10:59:16Z</cp:lastPrinted>
  <dcterms:created xsi:type="dcterms:W3CDTF">2007-11-29T09:10:22Z</dcterms:created>
  <dcterms:modified xsi:type="dcterms:W3CDTF">2016-11-02T08:18:19Z</dcterms:modified>
  <cp:category/>
  <cp:version/>
  <cp:contentType/>
  <cp:contentStatus/>
</cp:coreProperties>
</file>