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april 2016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<sst xmlns="http://schemas.openxmlformats.org/spreadsheetml/2006/main" count="76" uniqueCount="67">
  <si>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</si>
  <si>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</si>
  <si>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</si>
  <si>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</si>
  <si>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</si>
  <si>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</si>
  <si>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</si>
  <si>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</si>
  <si>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</si>
  <si>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</si>
  <si>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</si>
  <si>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</si>
  <si>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</si>
  <si>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</si>
  <si>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</si>
  <si>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</si>
  <si>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</si>
  <si>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</si>
  <si>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</si>
  <si>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</si>
  <si>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</si>
  <si>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</si>
  <si>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</si>
  <si>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</si>
  <si>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</si>
  <si>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</si>
  <si>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</si>
  <si>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</si>
  <si>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</si>
  <si>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</si>
  <si>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</si>
  <si>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</si>
  <si>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</si>
  <si>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COUNCIL OF MINISTERS:</t>
  </si>
  <si>
    <t>TOTAL FOR PROGRAMME OPERATOR MINISTRY OF ENVIRONMENT AND WATERS:</t>
  </si>
  <si>
    <t>TOTAL FOR PROGRAMME OPERATOR MINISTRY OF ECONOMY, ENERGY AND TOURISM:</t>
  </si>
  <si>
    <t>TOTAL FOR PROGRAMME OPERATOR MINISTRY OF EDUCATION, YOUTH AND SPORT: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</si>
  <si>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</si>
  <si>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</si>
  <si>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</si>
  <si>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</si>
  <si>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</si>
  <si>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Environment and Waters</t>
  </si>
  <si>
    <t>Ministry of Economy, Energy and Tourism</t>
  </si>
  <si>
    <t>Ministry of Education, Youth and Sport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</si>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</sst>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center"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 topLeftCell="A1">
      <selection activeCell="Q16" sqref="Q16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5"/>
      <c r="B2" s="9"/>
      <c r="C2" s="10"/>
      <c r="D2" s="9"/>
      <c r="E2" s="9"/>
      <c r="F2" s="10" t="s">
        <v>50</v>
      </c>
      <c r="G2" s="11">
        <v>42490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8" t="s">
        <v>56</v>
      </c>
      <c r="C3" s="38" t="s">
        <v>57</v>
      </c>
      <c r="D3" s="38" t="s">
        <v>58</v>
      </c>
      <c r="E3" s="40" t="s">
        <v>59</v>
      </c>
      <c r="F3" s="41"/>
      <c r="G3" s="41"/>
      <c r="H3" s="42"/>
      <c r="I3" s="38" t="s">
        <v>60</v>
      </c>
      <c r="J3" s="38" t="s">
        <v>51</v>
      </c>
      <c r="K3" s="40" t="s">
        <v>61</v>
      </c>
      <c r="L3" s="41"/>
      <c r="M3" s="42"/>
      <c r="N3" s="38" t="s">
        <v>55</v>
      </c>
      <c r="O3" s="6"/>
    </row>
    <row r="4" spans="1:15" ht="15">
      <c r="A4" s="6"/>
      <c r="B4" s="39"/>
      <c r="C4" s="39"/>
      <c r="D4" s="39"/>
      <c r="E4" s="14" t="s">
        <v>31</v>
      </c>
      <c r="F4" s="14" t="s">
        <v>32</v>
      </c>
      <c r="G4" s="14" t="s">
        <v>53</v>
      </c>
      <c r="H4" s="14" t="s">
        <v>62</v>
      </c>
      <c r="I4" s="39"/>
      <c r="J4" s="39"/>
      <c r="K4" s="30" t="s">
        <v>63</v>
      </c>
      <c r="L4" s="30" t="s">
        <v>64</v>
      </c>
      <c r="M4" s="30" t="s">
        <v>62</v>
      </c>
      <c r="N4" s="39"/>
      <c r="O4" s="6"/>
    </row>
    <row r="5" spans="1:15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49</v>
      </c>
      <c r="K5" s="1">
        <v>10</v>
      </c>
      <c r="L5" s="1">
        <v>11</v>
      </c>
      <c r="M5" s="1">
        <v>12</v>
      </c>
      <c r="N5" s="1" t="s">
        <v>65</v>
      </c>
      <c r="O5" s="6"/>
    </row>
    <row r="6" spans="1:15" ht="15">
      <c r="A6" s="6"/>
      <c r="B6" s="2" t="s">
        <v>41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24">
        <f>477443+132539</f>
        <v>609982</v>
      </c>
      <c r="J6" s="26">
        <f>I6/H6</f>
        <v>0.2995099675930472</v>
      </c>
      <c r="K6" s="27">
        <v>166000</v>
      </c>
      <c r="L6" s="27">
        <f>886623+116675</f>
        <v>1003298</v>
      </c>
      <c r="M6" s="25">
        <f>K6+L6</f>
        <v>1169298</v>
      </c>
      <c r="N6" s="26">
        <f>M6/(E6+F6)</f>
        <v>0.5741421977806147</v>
      </c>
      <c r="O6" s="6"/>
    </row>
    <row r="7" spans="1:15" ht="15">
      <c r="A7" s="6"/>
      <c r="B7" s="2" t="s">
        <v>42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24">
        <f>2816884+135937+161361</f>
        <v>3114182</v>
      </c>
      <c r="J7" s="26">
        <f aca="true" t="shared" si="0" ref="J7:J18">I7/H7</f>
        <v>0.3308818271599429</v>
      </c>
      <c r="K7" s="27">
        <v>2280840</v>
      </c>
      <c r="L7" s="27">
        <v>3717822</v>
      </c>
      <c r="M7" s="25">
        <f>K7+L7</f>
        <v>5998662</v>
      </c>
      <c r="N7" s="26">
        <f aca="true" t="shared" si="1" ref="N7:N19">M7/(E7+F7)</f>
        <v>0.74983275</v>
      </c>
      <c r="O7" s="6"/>
    </row>
    <row r="8" spans="1:15" ht="15">
      <c r="A8" s="6"/>
      <c r="B8" s="2" t="s">
        <v>42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24">
        <f>2011518+90582+54439</f>
        <v>2156539</v>
      </c>
      <c r="J8" s="26">
        <f t="shared" si="0"/>
        <v>0.22913226158961683</v>
      </c>
      <c r="K8" s="27">
        <v>1619084</v>
      </c>
      <c r="L8" s="27">
        <f>2703036+973943</f>
        <v>3676979</v>
      </c>
      <c r="M8" s="25">
        <f aca="true" t="shared" si="2" ref="M8:M18">K8+L8</f>
        <v>5296063</v>
      </c>
      <c r="N8" s="26">
        <f t="shared" si="1"/>
        <v>0.662007875</v>
      </c>
      <c r="O8" s="6"/>
    </row>
    <row r="9" spans="1:15" ht="15">
      <c r="A9" s="6"/>
      <c r="B9" s="2" t="s">
        <v>43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24">
        <f>3960306+158837+313824</f>
        <v>4432967</v>
      </c>
      <c r="J9" s="26">
        <f t="shared" si="0"/>
        <v>0.28415930526410793</v>
      </c>
      <c r="K9" s="27">
        <v>677451</v>
      </c>
      <c r="L9" s="27">
        <f>4838958+4350503</f>
        <v>9189461</v>
      </c>
      <c r="M9" s="25">
        <f t="shared" si="2"/>
        <v>9866912</v>
      </c>
      <c r="N9" s="26">
        <f t="shared" si="1"/>
        <v>0.7440972621546585</v>
      </c>
      <c r="O9" s="6"/>
    </row>
    <row r="10" spans="1:15" ht="15">
      <c r="A10" s="6"/>
      <c r="B10" s="2" t="s">
        <v>44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24">
        <f>7251911+82946+9406+446861</f>
        <v>7791124</v>
      </c>
      <c r="J10" s="26">
        <f t="shared" si="0"/>
        <v>0.7673660213645641</v>
      </c>
      <c r="K10" s="27">
        <v>237916</v>
      </c>
      <c r="L10" s="27">
        <f>6819928+448800</f>
        <v>7268728</v>
      </c>
      <c r="M10" s="25">
        <f t="shared" si="2"/>
        <v>7506644</v>
      </c>
      <c r="N10" s="26">
        <f t="shared" si="1"/>
        <v>0.8698198969121261</v>
      </c>
      <c r="O10" s="6"/>
    </row>
    <row r="11" spans="1:15" ht="15">
      <c r="A11" s="6"/>
      <c r="B11" s="2" t="s">
        <v>45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24">
        <f>1855211+124491+153532+94986</f>
        <v>2228220</v>
      </c>
      <c r="J11" s="26">
        <f t="shared" si="0"/>
        <v>0.1411842708118365</v>
      </c>
      <c r="K11" s="27">
        <v>2110282</v>
      </c>
      <c r="L11" s="27">
        <f>1887481+790863</f>
        <v>2678344</v>
      </c>
      <c r="M11" s="25">
        <f t="shared" si="2"/>
        <v>4788626</v>
      </c>
      <c r="N11" s="26">
        <f t="shared" si="1"/>
        <v>0.35696056653000374</v>
      </c>
      <c r="O11" s="6"/>
    </row>
    <row r="12" spans="1:15" ht="15">
      <c r="A12" s="6"/>
      <c r="B12" s="2" t="s">
        <v>46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24">
        <f>3492209+45532+309421+74925</f>
        <v>3922087</v>
      </c>
      <c r="J12" s="26">
        <f t="shared" si="0"/>
        <v>0.23812671411609593</v>
      </c>
      <c r="K12" s="27">
        <v>2836102</v>
      </c>
      <c r="L12" s="27">
        <f>6229956+2142583</f>
        <v>8372539</v>
      </c>
      <c r="M12" s="25">
        <f t="shared" si="2"/>
        <v>11208641</v>
      </c>
      <c r="N12" s="26">
        <f t="shared" si="1"/>
        <v>0.8006172142857143</v>
      </c>
      <c r="O12" s="6"/>
    </row>
    <row r="13" spans="1:15" ht="15">
      <c r="A13" s="6"/>
      <c r="B13" s="2" t="s">
        <v>44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24">
        <f>924575+9520+30262+73364</f>
        <v>1037721</v>
      </c>
      <c r="J13" s="26">
        <f t="shared" si="0"/>
        <v>0.5880418607972093</v>
      </c>
      <c r="K13" s="27">
        <v>295415</v>
      </c>
      <c r="L13" s="27">
        <v>946839</v>
      </c>
      <c r="M13" s="25">
        <f t="shared" si="2"/>
        <v>1242254</v>
      </c>
      <c r="N13" s="26">
        <f t="shared" si="1"/>
        <v>0.8281693333333333</v>
      </c>
      <c r="O13" s="6"/>
    </row>
    <row r="14" spans="1:15" ht="15">
      <c r="A14" s="6"/>
      <c r="B14" s="2" t="s">
        <v>41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24">
        <v>1389279</v>
      </c>
      <c r="J14" s="26">
        <f t="shared" si="0"/>
        <v>0.5857574422423807</v>
      </c>
      <c r="K14" s="27">
        <v>216552</v>
      </c>
      <c r="L14" s="27">
        <f>1748746+11475</f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47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24">
        <f>454084+11257+59017</f>
        <v>524358</v>
      </c>
      <c r="J15" s="26">
        <f t="shared" si="0"/>
        <v>0.2228521667139125</v>
      </c>
      <c r="K15" s="27">
        <v>405260</v>
      </c>
      <c r="L15" s="27">
        <v>325550</v>
      </c>
      <c r="M15" s="25">
        <f t="shared" si="2"/>
        <v>730810</v>
      </c>
      <c r="N15" s="26">
        <f t="shared" si="1"/>
        <v>0.365405</v>
      </c>
      <c r="O15" s="6"/>
    </row>
    <row r="16" spans="1:15" ht="38.25">
      <c r="A16" s="6"/>
      <c r="B16" s="2" t="s">
        <v>47</v>
      </c>
      <c r="C16" s="2" t="s">
        <v>52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24">
        <f>1895965+367721+261486</f>
        <v>2525172</v>
      </c>
      <c r="J16" s="26">
        <f t="shared" si="0"/>
        <v>0.3577327268299545</v>
      </c>
      <c r="K16" s="27">
        <v>1647499</v>
      </c>
      <c r="L16" s="27">
        <v>2853134</v>
      </c>
      <c r="M16" s="25">
        <f t="shared" si="2"/>
        <v>4500633</v>
      </c>
      <c r="N16" s="26">
        <f t="shared" si="1"/>
        <v>0.7501055</v>
      </c>
      <c r="O16" s="6"/>
    </row>
    <row r="17" spans="1:15" ht="28.5" customHeight="1">
      <c r="A17" s="6"/>
      <c r="B17" s="2" t="s">
        <v>48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24">
        <f>2858584+6014+89447</f>
        <v>2954045</v>
      </c>
      <c r="J17" s="26">
        <f t="shared" si="0"/>
        <v>0.8123383907090144</v>
      </c>
      <c r="K17" s="27">
        <v>498612</v>
      </c>
      <c r="L17" s="27">
        <v>2554101</v>
      </c>
      <c r="M17" s="25">
        <f t="shared" si="2"/>
        <v>3052713</v>
      </c>
      <c r="N17" s="26">
        <f t="shared" si="1"/>
        <v>0.987613393723714</v>
      </c>
      <c r="O17" s="6"/>
    </row>
    <row r="18" spans="1:15" ht="15">
      <c r="A18" s="6"/>
      <c r="B18" s="2" t="s">
        <v>48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24">
        <f>5645717+105380+37622+92601</f>
        <v>5881320</v>
      </c>
      <c r="J18" s="26">
        <f t="shared" si="0"/>
        <v>0.5809959750362151</v>
      </c>
      <c r="K18" s="27">
        <v>1201337</v>
      </c>
      <c r="L18" s="27">
        <v>5798541</v>
      </c>
      <c r="M18" s="25">
        <f t="shared" si="2"/>
        <v>6999878</v>
      </c>
      <c r="N18" s="26">
        <f t="shared" si="1"/>
        <v>0.8135230812142624</v>
      </c>
      <c r="O18" s="6"/>
    </row>
    <row r="19" spans="1:15" ht="15">
      <c r="A19" s="6"/>
      <c r="B19" s="34" t="s">
        <v>30</v>
      </c>
      <c r="C19" s="35"/>
      <c r="D19" s="36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I6+I7+I8+I9+I10+I11+I12+I13+I14+I15+I16+I17+I18</f>
        <v>38566996</v>
      </c>
      <c r="J19" s="29">
        <f>I19/H19</f>
        <v>0.36324344415777343</v>
      </c>
      <c r="K19" s="28">
        <f>SUM(K5:K18)</f>
        <v>14192360</v>
      </c>
      <c r="L19" s="28">
        <f>SUM(L6:L18)</f>
        <v>50145557</v>
      </c>
      <c r="M19" s="28">
        <f>SUM(M6:M18)</f>
        <v>64337907</v>
      </c>
      <c r="N19" s="26">
        <f t="shared" si="1"/>
        <v>0.7104971965810478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32" t="s">
        <v>33</v>
      </c>
      <c r="C21" s="33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1999261</v>
      </c>
      <c r="J21" s="26">
        <f aca="true" t="shared" si="3" ref="J21:J28">I21/H21</f>
        <v>0.45351530556113206</v>
      </c>
      <c r="K21" s="25">
        <f>K6+K14</f>
        <v>382552</v>
      </c>
      <c r="L21" s="25">
        <f>L6+L14</f>
        <v>2763519</v>
      </c>
      <c r="M21" s="25">
        <f>K21+L21</f>
        <v>3146071</v>
      </c>
      <c r="N21" s="26">
        <f aca="true" t="shared" si="4" ref="N21:N28">M21/(E21+F21)</f>
        <v>0.7763092829294773</v>
      </c>
      <c r="O21" s="6"/>
    </row>
    <row r="22" spans="1:15" ht="15" customHeight="1">
      <c r="A22" s="6"/>
      <c r="B22" s="32" t="s">
        <v>34</v>
      </c>
      <c r="C22" s="33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5270721</v>
      </c>
      <c r="J22" s="26">
        <f t="shared" si="3"/>
        <v>0.28000704437477986</v>
      </c>
      <c r="K22" s="25">
        <f>K7+K8</f>
        <v>3899924</v>
      </c>
      <c r="L22" s="25">
        <f>L7+L8</f>
        <v>7394801</v>
      </c>
      <c r="M22" s="25">
        <f aca="true" t="shared" si="5" ref="M22:M28">K22+L22</f>
        <v>11294725</v>
      </c>
      <c r="N22" s="26">
        <f t="shared" si="4"/>
        <v>0.7059203125</v>
      </c>
      <c r="O22" s="6"/>
    </row>
    <row r="23" spans="1:16" ht="15" customHeight="1">
      <c r="A23" s="6"/>
      <c r="B23" s="32" t="s">
        <v>35</v>
      </c>
      <c r="C23" s="33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4432967</v>
      </c>
      <c r="J23" s="26">
        <f t="shared" si="3"/>
        <v>0.28415930526410793</v>
      </c>
      <c r="K23" s="25">
        <f>K9</f>
        <v>677451</v>
      </c>
      <c r="L23" s="25">
        <f>L9</f>
        <v>9189461</v>
      </c>
      <c r="M23" s="25">
        <f t="shared" si="5"/>
        <v>9866912</v>
      </c>
      <c r="N23" s="26">
        <f t="shared" si="4"/>
        <v>0.7440972621546585</v>
      </c>
      <c r="O23" s="6"/>
      <c r="P23" s="31"/>
    </row>
    <row r="24" spans="1:15" ht="15" customHeight="1">
      <c r="A24" s="6"/>
      <c r="B24" s="32" t="s">
        <v>36</v>
      </c>
      <c r="C24" s="33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8828845</v>
      </c>
      <c r="J24" s="26">
        <f t="shared" si="3"/>
        <v>0.7408128862925814</v>
      </c>
      <c r="K24" s="25">
        <f>K10+K13</f>
        <v>533331</v>
      </c>
      <c r="L24" s="25">
        <f>L10+L13</f>
        <v>8215567</v>
      </c>
      <c r="M24" s="25">
        <f t="shared" si="5"/>
        <v>8748898</v>
      </c>
      <c r="N24" s="26">
        <f t="shared" si="4"/>
        <v>0.8636525574788751</v>
      </c>
      <c r="O24" s="6"/>
    </row>
    <row r="25" spans="1:15" ht="15" customHeight="1">
      <c r="A25" s="6"/>
      <c r="B25" s="32" t="s">
        <v>37</v>
      </c>
      <c r="C25" s="33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2228220</v>
      </c>
      <c r="J25" s="26">
        <f t="shared" si="3"/>
        <v>0.1411842708118365</v>
      </c>
      <c r="K25" s="25">
        <f>K11</f>
        <v>2110282</v>
      </c>
      <c r="L25" s="25">
        <f>L11</f>
        <v>2678344</v>
      </c>
      <c r="M25" s="25">
        <f t="shared" si="5"/>
        <v>4788626</v>
      </c>
      <c r="N25" s="26">
        <f t="shared" si="4"/>
        <v>0.35696056653000374</v>
      </c>
      <c r="O25" s="6"/>
    </row>
    <row r="26" spans="1:15" ht="15" customHeight="1">
      <c r="A26" s="6"/>
      <c r="B26" s="32" t="s">
        <v>38</v>
      </c>
      <c r="C26" s="33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3922087</v>
      </c>
      <c r="J26" s="26">
        <f t="shared" si="3"/>
        <v>0.23812671411609593</v>
      </c>
      <c r="K26" s="25">
        <f>K12</f>
        <v>2836102</v>
      </c>
      <c r="L26" s="25">
        <f>L12</f>
        <v>8372539</v>
      </c>
      <c r="M26" s="25">
        <f t="shared" si="5"/>
        <v>11208641</v>
      </c>
      <c r="N26" s="26">
        <f t="shared" si="4"/>
        <v>0.8006172142857143</v>
      </c>
      <c r="O26" s="6"/>
    </row>
    <row r="27" spans="1:15" ht="15" customHeight="1">
      <c r="A27" s="6"/>
      <c r="B27" s="32" t="s">
        <v>39</v>
      </c>
      <c r="C27" s="33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3049530</v>
      </c>
      <c r="J27" s="26">
        <f t="shared" si="3"/>
        <v>0.324012586800944</v>
      </c>
      <c r="K27" s="25">
        <f>K15+K16</f>
        <v>2052759</v>
      </c>
      <c r="L27" s="25">
        <v>3178684</v>
      </c>
      <c r="M27" s="25">
        <f t="shared" si="5"/>
        <v>5231443</v>
      </c>
      <c r="N27" s="26">
        <f t="shared" si="4"/>
        <v>0.653930375</v>
      </c>
      <c r="O27" s="6"/>
    </row>
    <row r="28" spans="1:15" ht="15" customHeight="1">
      <c r="A28" s="6"/>
      <c r="B28" s="32" t="s">
        <v>40</v>
      </c>
      <c r="C28" s="33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8835365</v>
      </c>
      <c r="J28" s="26">
        <f t="shared" si="3"/>
        <v>0.6421379147696158</v>
      </c>
      <c r="K28" s="25">
        <f>K17+K18</f>
        <v>1699949</v>
      </c>
      <c r="L28" s="25">
        <v>8352642</v>
      </c>
      <c r="M28" s="25">
        <f t="shared" si="5"/>
        <v>10052591</v>
      </c>
      <c r="N28" s="26">
        <f t="shared" si="4"/>
        <v>0.8595337483113019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54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2016-05-14T08:18:29Z</dcterms:modified>
  <cp:category/>
  <cp:version/>
  <cp:contentType/>
  <cp:contentStatus/>
</cp:coreProperties>
</file>