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470" windowWidth="11355" windowHeight="7770" activeTab="0"/>
  </bookViews>
  <sheets>
    <sheet name="SCF_financial info_EUR_BUL" sheetId="5" r:id="rId1"/>
  </sheets>
  <definedNames>
    <definedName name="_xlnm.Print_Area" localSheetId="0">'SCF_financial info_EUR_BUL'!$A$1:$H$16</definedName>
  </definedNames>
  <calcPr calcId="145621"/>
</workbook>
</file>

<file path=xl/sharedStrings.xml><?xml version="1.0" encoding="utf-8"?>
<sst xmlns="http://schemas.openxmlformats.org/spreadsheetml/2006/main" count="33" uniqueCount="21">
  <si>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</si>
  <si>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</si>
  <si>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</si>
  <si>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</si>
  <si>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</si>
  <si>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</si>
  <si>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</si>
  <si>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</si>
  <si>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1. ОП "Транспорт" / ЕФРР и КФ</t>
  </si>
  <si>
    <t>2. ОП "Околна среда" / ЕФРР и КФ</t>
  </si>
  <si>
    <t>4. ОП "Развитие на човешките ресурси" / ЕСФ</t>
  </si>
  <si>
    <t>5.ОП "Конкурентноспособност на българската икономика" / ЕФРР</t>
  </si>
  <si>
    <t>6. ОП "Административен капацитет" / ЕСФ</t>
  </si>
  <si>
    <t>7. ОП "Техническа помощ" / ЕФРР</t>
  </si>
  <si>
    <t>ЕФРР</t>
  </si>
  <si>
    <t>КФ</t>
  </si>
  <si>
    <t>НС - част</t>
  </si>
  <si>
    <t>3. ОП "Регионално развитие" / ЕФРР</t>
  </si>
  <si>
    <t>Общо платено към  30.04.2016</t>
  </si>
  <si>
    <t>Платено към  30.04.2016</t>
  </si>
  <si>
    <t>Получени траншове от ЕК към 30.04.2016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</si>
</sst>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  <numFmt numFmtId="174" formatCode="#,##0_ ;\-#,##0\ 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Bookman Old Style"/>
      <family val="1"/>
    </font>
    <font>
      <b/>
      <sz val="10"/>
      <color theme="0" tint="-0.3499799966812134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3" fillId="0" borderId="0" xfId="0" applyFont="1" applyFill="1"/>
    <xf numFmtId="10" fontId="6" fillId="0" borderId="0" xfId="18" applyNumberFormat="1" applyFont="1" applyFill="1"/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5" fillId="0" borderId="0" xfId="18" applyFont="1" applyFill="1"/>
    <xf numFmtId="10" fontId="3" fillId="0" borderId="0" xfId="18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165" fontId="7" fillId="2" borderId="0" xfId="0" applyNumberFormat="1" applyFont="1" applyFill="1"/>
    <xf numFmtId="171" fontId="7" fillId="2" borderId="0" xfId="0" applyNumberFormat="1" applyFont="1" applyFill="1"/>
    <xf numFmtId="165" fontId="8" fillId="2" borderId="0" xfId="0" applyNumberFormat="1" applyFont="1" applyFill="1"/>
    <xf numFmtId="0" fontId="7" fillId="2" borderId="0" xfId="0" applyFont="1" applyFill="1"/>
    <xf numFmtId="168" fontId="2" fillId="0" borderId="0" xfId="16" applyNumberFormat="1" applyFont="1" applyFill="1" applyBorder="1" applyAlignment="1">
      <alignment horizontal="center" vertical="center" wrapText="1"/>
    </xf>
    <xf numFmtId="171" fontId="2" fillId="3" borderId="0" xfId="16" applyNumberFormat="1" applyFont="1" applyFill="1" applyBorder="1" applyAlignment="1">
      <alignment horizontal="center" vertical="center" wrapText="1"/>
    </xf>
    <xf numFmtId="171" fontId="2" fillId="0" borderId="0" xfId="16" applyNumberFormat="1" applyFont="1" applyFill="1" applyBorder="1" applyAlignment="1">
      <alignment horizontal="center" vertical="center" wrapText="1"/>
    </xf>
    <xf numFmtId="170" fontId="8" fillId="2" borderId="0" xfId="18" applyNumberFormat="1" applyFont="1" applyFill="1" applyAlignment="1">
      <alignment horizontal="center" vertical="center"/>
    </xf>
    <xf numFmtId="172" fontId="8" fillId="2" borderId="0" xfId="0" applyNumberFormat="1" applyFont="1" applyFill="1" applyAlignment="1">
      <alignment horizontal="center" vertical="center"/>
    </xf>
    <xf numFmtId="173" fontId="9" fillId="2" borderId="0" xfId="0" applyNumberFormat="1" applyFont="1" applyFill="1"/>
    <xf numFmtId="173" fontId="10" fillId="2" borderId="0" xfId="0" applyNumberFormat="1" applyFont="1" applyFill="1" applyBorder="1"/>
    <xf numFmtId="169" fontId="7" fillId="2" borderId="0" xfId="0" applyNumberFormat="1" applyFont="1" applyFill="1"/>
    <xf numFmtId="166" fontId="0" fillId="0" borderId="0" xfId="0" applyNumberFormat="1" applyFont="1" applyFill="1"/>
    <xf numFmtId="169" fontId="0" fillId="0" borderId="0" xfId="0" applyNumberFormat="1" applyFont="1" applyFill="1"/>
    <xf numFmtId="169" fontId="0" fillId="2" borderId="0" xfId="0" applyNumberFormat="1" applyFont="1" applyFill="1"/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68" fontId="2" fillId="0" borderId="0" xfId="16" applyNumberFormat="1" applyFont="1" applyFill="1" applyBorder="1" applyAlignment="1" quotePrefix="1">
      <alignment horizontal="center" vertical="center" wrapText="1"/>
    </xf>
    <xf numFmtId="174" fontId="0" fillId="0" borderId="1" xfId="18" applyNumberFormat="1" applyFont="1" applyFill="1" applyBorder="1" applyAlignment="1">
      <alignment wrapText="1"/>
    </xf>
    <xf numFmtId="174" fontId="0" fillId="0" borderId="1" xfId="18" applyNumberFormat="1" applyFont="1" applyFill="1" applyBorder="1" applyAlignment="1">
      <alignment/>
    </xf>
    <xf numFmtId="174" fontId="0" fillId="0" borderId="1" xfId="18" applyNumberFormat="1" applyFont="1" applyFill="1" applyBorder="1" applyAlignment="1">
      <alignment/>
    </xf>
    <xf numFmtId="174" fontId="2" fillId="0" borderId="1" xfId="18" applyNumberFormat="1" applyFont="1" applyFill="1" applyBorder="1" applyAlignment="1">
      <alignment wrapText="1"/>
    </xf>
    <xf numFmtId="174" fontId="2" fillId="4" borderId="1" xfId="18" applyNumberFormat="1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74" fontId="0" fillId="4" borderId="1" xfId="18" applyNumberFormat="1" applyFont="1" applyFill="1" applyBorder="1" applyAlignment="1">
      <alignment wrapText="1"/>
    </xf>
    <xf numFmtId="174" fontId="2" fillId="0" borderId="1" xfId="18" applyNumberFormat="1" applyFont="1" applyFill="1" applyBorder="1" applyAlignment="1">
      <alignment/>
    </xf>
    <xf numFmtId="173" fontId="10" fillId="2" borderId="0" xfId="0" applyNumberFormat="1" applyFont="1" applyFill="1"/>
    <xf numFmtId="165" fontId="6" fillId="0" borderId="0" xfId="18" applyFont="1" applyFill="1"/>
    <xf numFmtId="171" fontId="8" fillId="2" borderId="0" xfId="0" applyNumberFormat="1" applyFont="1" applyFill="1"/>
    <xf numFmtId="174" fontId="2" fillId="0" borderId="3" xfId="18" applyNumberFormat="1" applyFont="1" applyFill="1" applyBorder="1" applyAlignment="1">
      <alignment/>
    </xf>
    <xf numFmtId="165" fontId="8" fillId="0" borderId="0" xfId="18" applyFont="1" applyFill="1"/>
    <xf numFmtId="165" fontId="7" fillId="0" borderId="0" xfId="18" applyFont="1" applyFill="1"/>
    <xf numFmtId="0" fontId="2" fillId="0" borderId="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view="pageBreakPreview" zoomScaleSheetLayoutView="100" workbookViewId="0" topLeftCell="A1">
      <selection activeCell="H19" sqref="H19"/>
    </sheetView>
  </sheetViews>
  <sheetFormatPr defaultColWidth="9.140625" defaultRowHeight="12.75" outlineLevelRow="1"/>
  <cols>
    <col min="1" max="1" width="39.140625" style="0" bestFit="1" customWidth="1"/>
    <col min="2" max="2" width="7.8515625" style="3" customWidth="1"/>
    <col min="3" max="4" width="25.140625" style="10" customWidth="1"/>
    <col min="5" max="5" width="24.8515625" style="10" customWidth="1"/>
    <col min="6" max="6" width="30.7109375" style="11" customWidth="1"/>
    <col min="7" max="7" width="24.28125" style="11" customWidth="1"/>
    <col min="8" max="8" width="23.28125" style="50" customWidth="1"/>
    <col min="9" max="16" width="19.00390625" style="0" customWidth="1"/>
    <col min="17" max="17" width="26.28125" style="38" customWidth="1"/>
    <col min="18" max="18" width="21.8515625" style="38" customWidth="1"/>
    <col min="19" max="19" width="8.421875" style="38" customWidth="1"/>
    <col min="20" max="20" width="21.7109375" style="38" customWidth="1"/>
    <col min="21" max="21" width="15.7109375" style="38" bestFit="1" customWidth="1"/>
  </cols>
  <sheetData>
    <row r="1" spans="1:21" s="7" customFormat="1" ht="11.25" customHeight="1">
      <c r="A1" s="6"/>
      <c r="B1" s="6"/>
      <c r="C1" s="12"/>
      <c r="D1" s="12"/>
      <c r="E1" s="12"/>
      <c r="F1" s="13"/>
      <c r="G1" s="13"/>
      <c r="H1" s="13"/>
      <c r="Q1" s="32"/>
      <c r="R1" s="32"/>
      <c r="S1" s="32"/>
      <c r="T1" s="32"/>
      <c r="U1" s="32"/>
    </row>
    <row r="2" spans="1:21" s="2" customFormat="1" ht="12.75" customHeight="1">
      <c r="A2" s="75" t="s">
        <v>1</v>
      </c>
      <c r="B2" s="76" t="s">
        <v>2</v>
      </c>
      <c r="C2" s="71" t="s">
        <v>3</v>
      </c>
      <c r="D2" s="79" t="s">
        <v>4</v>
      </c>
      <c r="E2" s="68" t="s">
        <v>20</v>
      </c>
      <c r="F2" s="69" t="s">
        <v>19</v>
      </c>
      <c r="G2" s="70"/>
      <c r="H2" s="71" t="s">
        <v>18</v>
      </c>
      <c r="I2" s="19"/>
      <c r="J2" s="19"/>
      <c r="K2" s="19"/>
      <c r="L2" s="19"/>
      <c r="M2" s="19"/>
      <c r="N2" s="19"/>
      <c r="O2" s="19"/>
      <c r="P2" s="19"/>
      <c r="Q2" s="33"/>
      <c r="R2" s="33"/>
      <c r="S2" s="33"/>
      <c r="T2" s="33"/>
      <c r="U2" s="33"/>
    </row>
    <row r="3" spans="1:21" s="2" customFormat="1" ht="53.25" customHeight="1">
      <c r="A3" s="75"/>
      <c r="B3" s="77"/>
      <c r="C3" s="78"/>
      <c r="D3" s="80"/>
      <c r="E3" s="68"/>
      <c r="F3" s="28" t="s">
        <v>5</v>
      </c>
      <c r="G3" s="28" t="s">
        <v>16</v>
      </c>
      <c r="H3" s="72"/>
      <c r="I3" s="19"/>
      <c r="J3" s="19"/>
      <c r="K3" s="19"/>
      <c r="L3" s="19"/>
      <c r="M3" s="19"/>
      <c r="N3" s="19"/>
      <c r="O3" s="19"/>
      <c r="P3" s="19"/>
      <c r="Q3" s="33"/>
      <c r="R3" s="33"/>
      <c r="S3" s="33"/>
      <c r="T3" s="33"/>
      <c r="U3" s="33"/>
    </row>
    <row r="4" spans="1:21" s="2" customFormat="1" ht="15.75" customHeight="1">
      <c r="A4" s="1">
        <v>1</v>
      </c>
      <c r="B4" s="8">
        <v>2</v>
      </c>
      <c r="C4" s="14">
        <v>3</v>
      </c>
      <c r="D4" s="15">
        <v>4</v>
      </c>
      <c r="E4" s="51">
        <v>5</v>
      </c>
      <c r="F4" s="15">
        <v>6</v>
      </c>
      <c r="G4" s="14">
        <v>7</v>
      </c>
      <c r="H4" s="31" t="s">
        <v>0</v>
      </c>
      <c r="I4" s="20"/>
      <c r="J4" s="20"/>
      <c r="K4" s="20"/>
      <c r="L4" s="20"/>
      <c r="M4" s="20"/>
      <c r="N4" s="20"/>
      <c r="O4" s="20"/>
      <c r="P4" s="20"/>
      <c r="Q4" s="33">
        <v>1.9558</v>
      </c>
      <c r="R4" s="33">
        <v>1.95583</v>
      </c>
      <c r="S4" s="33"/>
      <c r="T4" s="33"/>
      <c r="U4" s="33"/>
    </row>
    <row r="5" spans="1:21" s="5" customFormat="1" ht="29.25" customHeight="1">
      <c r="A5" s="58" t="s">
        <v>8</v>
      </c>
      <c r="B5" s="4" t="s">
        <v>6</v>
      </c>
      <c r="C5" s="56">
        <v>1624479623</v>
      </c>
      <c r="D5" s="56">
        <f>+D6+D7</f>
        <v>286672875</v>
      </c>
      <c r="E5" s="56">
        <f>SUM(E6:E7)</f>
        <v>1463547880.89</v>
      </c>
      <c r="F5" s="61">
        <f>H5-G5</f>
        <v>1464009092.7017238</v>
      </c>
      <c r="G5" s="61">
        <f>G6+G7</f>
        <v>258354545.77089244</v>
      </c>
      <c r="H5" s="61">
        <f>+H6+H7</f>
        <v>1722363638.4726162</v>
      </c>
      <c r="I5" s="24"/>
      <c r="J5" s="24"/>
      <c r="K5" s="24"/>
      <c r="L5" s="24"/>
      <c r="M5" s="24"/>
      <c r="N5" s="24"/>
      <c r="O5" s="24"/>
      <c r="P5" s="24"/>
      <c r="Q5" s="42">
        <f aca="true" t="shared" si="0" ref="Q5:Q16">H5*1.9558</f>
        <v>3368598804.1247425</v>
      </c>
      <c r="R5" s="43">
        <f aca="true" t="shared" si="1" ref="R5:R16">H5*$R$4</f>
        <v>3368650475.033897</v>
      </c>
      <c r="S5" s="37"/>
      <c r="T5" s="62">
        <v>1132070032.9148278</v>
      </c>
      <c r="U5" s="34"/>
    </row>
    <row r="6" spans="1:21" ht="29.25" customHeight="1" outlineLevel="1">
      <c r="A6" s="26" t="s">
        <v>14</v>
      </c>
      <c r="B6" s="27" t="s">
        <v>6</v>
      </c>
      <c r="C6" s="53">
        <v>368809731</v>
      </c>
      <c r="D6" s="53">
        <v>65084070</v>
      </c>
      <c r="E6" s="60">
        <f>309753549.06+16303956.43</f>
        <v>326057505.49</v>
      </c>
      <c r="F6" s="54">
        <f aca="true" t="shared" si="2" ref="F6:F15">H6-G6</f>
        <v>328649261.86408705</v>
      </c>
      <c r="G6" s="54">
        <f>H6*15%</f>
        <v>57996928.564250655</v>
      </c>
      <c r="H6" s="55">
        <v>386646190.4283377</v>
      </c>
      <c r="I6" s="29"/>
      <c r="J6" s="29"/>
      <c r="K6" s="29"/>
      <c r="L6" s="29"/>
      <c r="M6" s="29"/>
      <c r="N6" s="29"/>
      <c r="O6" s="29"/>
      <c r="P6" s="29"/>
      <c r="Q6" s="42">
        <f t="shared" si="0"/>
        <v>756202619.2397429</v>
      </c>
      <c r="R6" s="43">
        <f t="shared" si="1"/>
        <v>756214218.6254557</v>
      </c>
      <c r="S6" s="35"/>
      <c r="T6" s="44">
        <v>256642000.710582</v>
      </c>
      <c r="U6" s="36">
        <f>E6-T6</f>
        <v>69415504.77941802</v>
      </c>
    </row>
    <row r="7" spans="1:21" ht="29.25" customHeight="1" outlineLevel="1">
      <c r="A7" s="26" t="s">
        <v>15</v>
      </c>
      <c r="B7" s="27" t="s">
        <v>6</v>
      </c>
      <c r="C7" s="53">
        <v>1255669892</v>
      </c>
      <c r="D7" s="53">
        <f>313917473-92328668</f>
        <v>221588805</v>
      </c>
      <c r="E7" s="60">
        <f>962996614.71+22139144.23+152354616.46</f>
        <v>1137490375.4</v>
      </c>
      <c r="F7" s="54">
        <f t="shared" si="2"/>
        <v>1135359830.837637</v>
      </c>
      <c r="G7" s="54">
        <f>H7*15%</f>
        <v>200357617.2066418</v>
      </c>
      <c r="H7" s="55">
        <v>1335717448.0442786</v>
      </c>
      <c r="I7" s="29"/>
      <c r="J7" s="29"/>
      <c r="K7" s="29"/>
      <c r="L7" s="29"/>
      <c r="M7" s="29"/>
      <c r="N7" s="29"/>
      <c r="O7" s="29"/>
      <c r="P7" s="29"/>
      <c r="Q7" s="42">
        <f t="shared" si="0"/>
        <v>2612396184.885</v>
      </c>
      <c r="R7" s="43">
        <f t="shared" si="1"/>
        <v>2612436256.4084415</v>
      </c>
      <c r="S7" s="35"/>
      <c r="T7" s="44">
        <v>875428032.2042458</v>
      </c>
      <c r="U7" s="36">
        <f>E7-T7</f>
        <v>262062343.1957543</v>
      </c>
    </row>
    <row r="8" spans="1:21" s="5" customFormat="1" ht="29.25" customHeight="1">
      <c r="A8" s="58" t="s">
        <v>9</v>
      </c>
      <c r="B8" s="4" t="s">
        <v>6</v>
      </c>
      <c r="C8" s="56">
        <f>+C9+C10</f>
        <v>1395379677</v>
      </c>
      <c r="D8" s="56">
        <f>+D9+D10</f>
        <v>246243473</v>
      </c>
      <c r="E8" s="57">
        <f>SUM(E9:E10)</f>
        <v>1185161037.99</v>
      </c>
      <c r="F8" s="61">
        <f t="shared" si="2"/>
        <v>1411458812.6357064</v>
      </c>
      <c r="G8" s="61">
        <f>G9+G10</f>
        <v>249080966.93571293</v>
      </c>
      <c r="H8" s="61">
        <f>+H9+H10</f>
        <v>1660539779.5714195</v>
      </c>
      <c r="I8" s="24"/>
      <c r="J8" s="66">
        <v>42301363.83</v>
      </c>
      <c r="K8" s="24"/>
      <c r="L8" s="24"/>
      <c r="M8" s="24"/>
      <c r="N8" s="24"/>
      <c r="O8" s="24"/>
      <c r="P8" s="24"/>
      <c r="Q8" s="42">
        <f t="shared" si="0"/>
        <v>3247683700.8857822</v>
      </c>
      <c r="R8" s="43">
        <f t="shared" si="1"/>
        <v>3247733517.0791693</v>
      </c>
      <c r="S8" s="37"/>
      <c r="T8" s="62">
        <v>852205952.9019749</v>
      </c>
      <c r="U8" s="34"/>
    </row>
    <row r="9" spans="1:21" ht="29.25" customHeight="1" outlineLevel="1">
      <c r="A9" s="26" t="s">
        <v>14</v>
      </c>
      <c r="B9" s="27" t="s">
        <v>6</v>
      </c>
      <c r="C9" s="53">
        <v>368013404</v>
      </c>
      <c r="D9" s="53">
        <v>64943542</v>
      </c>
      <c r="E9" s="60">
        <f>219675971.23+20997383.62+38759532.05+52853581.29</f>
        <v>332286468.19</v>
      </c>
      <c r="F9" s="54">
        <f t="shared" si="2"/>
        <v>355258658.206632</v>
      </c>
      <c r="G9" s="54">
        <f aca="true" t="shared" si="3" ref="G9:G14">H9*15%</f>
        <v>62692704.38940565</v>
      </c>
      <c r="H9" s="55">
        <v>417951362.5960377</v>
      </c>
      <c r="I9" s="29"/>
      <c r="J9" s="67">
        <v>2589013.03</v>
      </c>
      <c r="K9" s="29"/>
      <c r="L9" s="29"/>
      <c r="M9" s="29"/>
      <c r="N9" s="29"/>
      <c r="O9" s="29"/>
      <c r="P9" s="29"/>
      <c r="Q9" s="42">
        <f t="shared" si="0"/>
        <v>817429274.9653305</v>
      </c>
      <c r="R9" s="43">
        <f t="shared" si="1"/>
        <v>817441813.5062084</v>
      </c>
      <c r="S9" s="35"/>
      <c r="T9" s="44">
        <v>175709430.58349597</v>
      </c>
      <c r="U9" s="36">
        <f aca="true" t="shared" si="4" ref="U9:U16">E9-T9</f>
        <v>156577037.60650402</v>
      </c>
    </row>
    <row r="10" spans="1:21" ht="29.25" customHeight="1" outlineLevel="1">
      <c r="A10" s="26" t="s">
        <v>15</v>
      </c>
      <c r="B10" s="27" t="s">
        <v>6</v>
      </c>
      <c r="C10" s="53">
        <v>1027366273</v>
      </c>
      <c r="D10" s="53">
        <v>181299931</v>
      </c>
      <c r="E10" s="60">
        <f>655650658.17+10531395.37+31518789.19+90114986.94+65058740.13</f>
        <v>852874569.8000001</v>
      </c>
      <c r="F10" s="54">
        <f t="shared" si="2"/>
        <v>1056200154.4290745</v>
      </c>
      <c r="G10" s="54">
        <f t="shared" si="3"/>
        <v>186388262.54630727</v>
      </c>
      <c r="H10" s="55">
        <v>1242588416.9753819</v>
      </c>
      <c r="I10" s="29"/>
      <c r="J10" s="67">
        <v>1897589.16</v>
      </c>
      <c r="K10" s="29"/>
      <c r="L10" s="29"/>
      <c r="M10" s="29"/>
      <c r="N10" s="29"/>
      <c r="O10" s="29"/>
      <c r="P10" s="29"/>
      <c r="Q10" s="42">
        <f t="shared" si="0"/>
        <v>2430254425.9204516</v>
      </c>
      <c r="R10" s="43">
        <f t="shared" si="1"/>
        <v>2430291703.572961</v>
      </c>
      <c r="S10" s="35"/>
      <c r="T10" s="44">
        <v>676496522.318479</v>
      </c>
      <c r="U10" s="36">
        <f t="shared" si="4"/>
        <v>176378047.48152113</v>
      </c>
    </row>
    <row r="11" spans="1:21" s="5" customFormat="1" ht="29.25" customHeight="1">
      <c r="A11" s="58" t="s">
        <v>17</v>
      </c>
      <c r="B11" s="4" t="s">
        <v>6</v>
      </c>
      <c r="C11" s="56">
        <v>1361083545</v>
      </c>
      <c r="D11" s="56">
        <v>240191214</v>
      </c>
      <c r="E11" s="57">
        <f>967529157.33+17129063.43+51920305.8+22040501.73+111942859.3</f>
        <v>1170561887.59</v>
      </c>
      <c r="F11" s="61">
        <f t="shared" si="2"/>
        <v>1395665168.9732363</v>
      </c>
      <c r="G11" s="61">
        <f t="shared" si="3"/>
        <v>246293853.34821817</v>
      </c>
      <c r="H11" s="61">
        <v>1641959022.3214545</v>
      </c>
      <c r="I11" s="63"/>
      <c r="J11" s="66"/>
      <c r="K11" s="63"/>
      <c r="L11" s="63"/>
      <c r="M11" s="63"/>
      <c r="N11" s="63"/>
      <c r="O11" s="63"/>
      <c r="P11" s="63"/>
      <c r="Q11" s="42">
        <f t="shared" si="0"/>
        <v>3211343455.856301</v>
      </c>
      <c r="R11" s="43">
        <f t="shared" si="1"/>
        <v>3211392714.6269703</v>
      </c>
      <c r="S11" s="37"/>
      <c r="T11" s="62">
        <v>935751012.7035754</v>
      </c>
      <c r="U11" s="64">
        <f t="shared" si="4"/>
        <v>234810874.88642454</v>
      </c>
    </row>
    <row r="12" spans="1:21" s="25" customFormat="1" ht="29.25" customHeight="1">
      <c r="A12" s="59" t="s">
        <v>10</v>
      </c>
      <c r="B12" s="4" t="s">
        <v>6</v>
      </c>
      <c r="C12" s="56">
        <v>1031789139</v>
      </c>
      <c r="D12" s="56">
        <v>182080436</v>
      </c>
      <c r="E12" s="57">
        <f>962921512.88+17278169.17</f>
        <v>980199682.05</v>
      </c>
      <c r="F12" s="61">
        <f t="shared" si="2"/>
        <v>1025199043.7287211</v>
      </c>
      <c r="G12" s="65">
        <f t="shared" si="3"/>
        <v>180917478.30506843</v>
      </c>
      <c r="H12" s="61">
        <v>1206116522.0337896</v>
      </c>
      <c r="I12" s="63"/>
      <c r="J12" s="66">
        <f>SUM(J8:J11)/1.9558</f>
        <v>23922674.10778198</v>
      </c>
      <c r="K12" s="63"/>
      <c r="L12" s="63"/>
      <c r="M12" s="63"/>
      <c r="N12" s="63"/>
      <c r="O12" s="63"/>
      <c r="P12" s="63"/>
      <c r="Q12" s="42">
        <f t="shared" si="0"/>
        <v>2358922693.793686</v>
      </c>
      <c r="R12" s="43">
        <f t="shared" si="1"/>
        <v>2358958877.2893467</v>
      </c>
      <c r="S12" s="37"/>
      <c r="T12" s="62">
        <v>768652783.8447722</v>
      </c>
      <c r="U12" s="64">
        <f t="shared" si="4"/>
        <v>211546898.20522773</v>
      </c>
    </row>
    <row r="13" spans="1:21" s="5" customFormat="1" ht="29.25" customHeight="1">
      <c r="A13" s="58" t="s">
        <v>11</v>
      </c>
      <c r="B13" s="4" t="s">
        <v>6</v>
      </c>
      <c r="C13" s="56">
        <v>987883219</v>
      </c>
      <c r="D13" s="56">
        <v>174332333</v>
      </c>
      <c r="E13" s="57">
        <f>840189235.12+11929853.14+41712460.37+19969543.53+11077635.46+13610330.43</f>
        <v>938489058.05</v>
      </c>
      <c r="F13" s="61">
        <f t="shared" si="2"/>
        <v>952934487.6408035</v>
      </c>
      <c r="G13" s="61">
        <f t="shared" si="3"/>
        <v>168164909.58367118</v>
      </c>
      <c r="H13" s="61">
        <v>1121099397.2244747</v>
      </c>
      <c r="I13" s="63"/>
      <c r="J13" s="66">
        <v>7509329608.33</v>
      </c>
      <c r="K13" s="63"/>
      <c r="L13" s="63"/>
      <c r="M13" s="63"/>
      <c r="N13" s="63"/>
      <c r="O13" s="63"/>
      <c r="P13" s="63"/>
      <c r="Q13" s="42">
        <f t="shared" si="0"/>
        <v>2192646201.0916276</v>
      </c>
      <c r="R13" s="43">
        <f t="shared" si="1"/>
        <v>2192679834.073544</v>
      </c>
      <c r="S13" s="37"/>
      <c r="T13" s="62">
        <v>689845262.026593</v>
      </c>
      <c r="U13" s="64">
        <f t="shared" si="4"/>
        <v>248643796.02340698</v>
      </c>
    </row>
    <row r="14" spans="1:21" s="25" customFormat="1" ht="29.25" customHeight="1">
      <c r="A14" s="59" t="s">
        <v>12</v>
      </c>
      <c r="B14" s="4" t="s">
        <v>6</v>
      </c>
      <c r="C14" s="56">
        <v>147948923</v>
      </c>
      <c r="D14" s="56">
        <v>26108633.46</v>
      </c>
      <c r="E14" s="57">
        <f>123426864.95+1900413.53+7401865.78+1758759.03</f>
        <v>134487903.29</v>
      </c>
      <c r="F14" s="61">
        <f t="shared" si="2"/>
        <v>145097065.75384858</v>
      </c>
      <c r="G14" s="65">
        <f t="shared" si="3"/>
        <v>25605364.544796806</v>
      </c>
      <c r="H14" s="61">
        <v>170702430.29864538</v>
      </c>
      <c r="I14" s="63"/>
      <c r="J14" s="66">
        <f>+J12+J13</f>
        <v>7533252282.437782</v>
      </c>
      <c r="K14" s="63"/>
      <c r="L14" s="63"/>
      <c r="M14" s="63"/>
      <c r="N14" s="63"/>
      <c r="O14" s="63"/>
      <c r="P14" s="63"/>
      <c r="Q14" s="42">
        <f t="shared" si="0"/>
        <v>333859813.17809063</v>
      </c>
      <c r="R14" s="43">
        <f t="shared" si="1"/>
        <v>333864934.25099957</v>
      </c>
      <c r="S14" s="37"/>
      <c r="T14" s="62">
        <v>103804909.34554881</v>
      </c>
      <c r="U14" s="64">
        <f t="shared" si="4"/>
        <v>30682993.944451183</v>
      </c>
    </row>
    <row r="15" spans="1:21" s="25" customFormat="1" ht="29.25" customHeight="1">
      <c r="A15" s="58" t="s">
        <v>13</v>
      </c>
      <c r="B15" s="4" t="s">
        <v>6</v>
      </c>
      <c r="C15" s="56">
        <v>46459686</v>
      </c>
      <c r="D15" s="56">
        <v>8198768.117647059</v>
      </c>
      <c r="E15" s="57">
        <f>37510937.83+1603228.76+2063683.75+1926987.71</f>
        <v>43104838.05</v>
      </c>
      <c r="F15" s="61">
        <f t="shared" si="2"/>
        <v>44606094.19301874</v>
      </c>
      <c r="G15" s="65">
        <f>15%*H15</f>
        <v>7871663.681120954</v>
      </c>
      <c r="H15" s="61">
        <v>52477757.8741397</v>
      </c>
      <c r="I15" s="63"/>
      <c r="J15" s="66"/>
      <c r="K15" s="63"/>
      <c r="L15" s="63"/>
      <c r="M15" s="63"/>
      <c r="N15" s="63"/>
      <c r="O15" s="63"/>
      <c r="P15" s="63"/>
      <c r="Q15" s="42">
        <f t="shared" si="0"/>
        <v>102635998.85024242</v>
      </c>
      <c r="R15" s="43">
        <f t="shared" si="1"/>
        <v>102637573.18297864</v>
      </c>
      <c r="S15" s="37"/>
      <c r="T15" s="62">
        <v>33826448.87518051</v>
      </c>
      <c r="U15" s="64">
        <f t="shared" si="4"/>
        <v>9278389.174819484</v>
      </c>
    </row>
    <row r="16" spans="1:21" s="5" customFormat="1" ht="29.25" customHeight="1">
      <c r="A16" s="73" t="s">
        <v>7</v>
      </c>
      <c r="B16" s="74"/>
      <c r="C16" s="56">
        <f aca="true" t="shared" si="5" ref="C16:G16">C5+C8+C11+C12+C13+C14+C15</f>
        <v>6595023812</v>
      </c>
      <c r="D16" s="56">
        <f t="shared" si="5"/>
        <v>1163827732.5776472</v>
      </c>
      <c r="E16" s="56">
        <f>E5+E8+E11+E12+E13+E14+E15</f>
        <v>5915552287.910001</v>
      </c>
      <c r="F16" s="56">
        <f>F5+F8+F11+F12+F13+F14+F15</f>
        <v>6438969765.627058</v>
      </c>
      <c r="G16" s="56">
        <f t="shared" si="5"/>
        <v>1136288782.1694806</v>
      </c>
      <c r="H16" s="56">
        <f>H5+H8+H11+H12+H13+H14+H15</f>
        <v>7575258547.796539</v>
      </c>
      <c r="I16" s="30"/>
      <c r="J16" s="30"/>
      <c r="K16" s="30"/>
      <c r="L16" s="30"/>
      <c r="M16" s="30"/>
      <c r="N16" s="30"/>
      <c r="O16" s="30"/>
      <c r="P16" s="30"/>
      <c r="Q16" s="42">
        <f t="shared" si="0"/>
        <v>14815690667.780472</v>
      </c>
      <c r="R16" s="43">
        <f t="shared" si="1"/>
        <v>14815917925.536905</v>
      </c>
      <c r="S16" s="35"/>
      <c r="T16" s="44">
        <v>4516156402.612473</v>
      </c>
      <c r="U16" s="36">
        <f t="shared" si="4"/>
        <v>1399395885.2975283</v>
      </c>
    </row>
    <row r="17" spans="1:21" s="5" customFormat="1" ht="29.25" customHeight="1">
      <c r="A17" s="6"/>
      <c r="B17" s="6"/>
      <c r="C17" s="39"/>
      <c r="D17" s="39"/>
      <c r="E17" s="40"/>
      <c r="F17" s="41"/>
      <c r="G17" s="39"/>
      <c r="H17" s="39"/>
      <c r="I17" s="30"/>
      <c r="J17" s="30"/>
      <c r="K17" s="30"/>
      <c r="L17" s="30"/>
      <c r="M17" s="30"/>
      <c r="N17" s="30"/>
      <c r="O17" s="30"/>
      <c r="P17" s="30"/>
      <c r="Q17" s="42"/>
      <c r="R17" s="43"/>
      <c r="S17" s="35"/>
      <c r="T17" s="45"/>
      <c r="U17" s="36"/>
    </row>
    <row r="18" spans="1:21" s="5" customFormat="1" ht="29.25" customHeight="1">
      <c r="A18" s="6"/>
      <c r="B18" s="6"/>
      <c r="C18" s="39"/>
      <c r="D18" s="39"/>
      <c r="E18" s="40"/>
      <c r="F18" s="41"/>
      <c r="G18" s="39"/>
      <c r="H18" s="39"/>
      <c r="I18" s="30"/>
      <c r="J18" s="30"/>
      <c r="K18" s="30"/>
      <c r="L18" s="30"/>
      <c r="M18" s="30"/>
      <c r="N18" s="30"/>
      <c r="O18" s="30"/>
      <c r="P18" s="30"/>
      <c r="Q18" s="42"/>
      <c r="R18" s="43"/>
      <c r="S18" s="35"/>
      <c r="T18" s="45"/>
      <c r="U18" s="36"/>
    </row>
    <row r="19" spans="1:21" s="5" customFormat="1" ht="29.25" customHeight="1">
      <c r="A19" s="6"/>
      <c r="B19" s="6"/>
      <c r="C19" s="39"/>
      <c r="D19" s="52"/>
      <c r="E19" s="40"/>
      <c r="F19" s="41"/>
      <c r="G19" s="39"/>
      <c r="H19" s="39"/>
      <c r="I19" s="30"/>
      <c r="J19" s="30"/>
      <c r="K19" s="30"/>
      <c r="L19" s="30"/>
      <c r="M19" s="30"/>
      <c r="N19" s="30"/>
      <c r="O19" s="30"/>
      <c r="P19" s="30"/>
      <c r="Q19" s="42"/>
      <c r="R19" s="43"/>
      <c r="S19" s="35"/>
      <c r="T19" s="45"/>
      <c r="U19" s="36"/>
    </row>
    <row r="20" spans="1:21" s="5" customFormat="1" ht="29.25" customHeight="1">
      <c r="A20" s="6"/>
      <c r="B20" s="6"/>
      <c r="C20" s="39"/>
      <c r="D20" s="39"/>
      <c r="E20" s="40"/>
      <c r="F20" s="41"/>
      <c r="G20" s="39"/>
      <c r="H20" s="39"/>
      <c r="I20" s="30"/>
      <c r="J20" s="30"/>
      <c r="K20" s="30"/>
      <c r="L20" s="30"/>
      <c r="M20" s="30"/>
      <c r="N20" s="30"/>
      <c r="O20" s="30"/>
      <c r="P20" s="30"/>
      <c r="Q20" s="42"/>
      <c r="R20" s="43"/>
      <c r="S20" s="35"/>
      <c r="T20" s="45"/>
      <c r="U20" s="36"/>
    </row>
    <row r="21" spans="1:21" s="5" customFormat="1" ht="29.25" customHeight="1">
      <c r="A21" s="6"/>
      <c r="B21" s="6"/>
      <c r="C21" s="39"/>
      <c r="D21" s="39"/>
      <c r="E21" s="40"/>
      <c r="F21" s="41"/>
      <c r="G21" s="39"/>
      <c r="H21" s="39"/>
      <c r="I21" s="30"/>
      <c r="J21" s="30"/>
      <c r="K21" s="30"/>
      <c r="L21" s="30"/>
      <c r="M21" s="30"/>
      <c r="N21" s="30"/>
      <c r="O21" s="30"/>
      <c r="P21" s="30"/>
      <c r="Q21" s="42"/>
      <c r="R21" s="43"/>
      <c r="S21" s="35"/>
      <c r="T21" s="45"/>
      <c r="U21" s="36"/>
    </row>
    <row r="22" spans="1:21" s="5" customFormat="1" ht="29.25" customHeight="1">
      <c r="A22" s="6"/>
      <c r="B22" s="6"/>
      <c r="C22" s="39"/>
      <c r="D22" s="39"/>
      <c r="E22" s="40"/>
      <c r="F22" s="41"/>
      <c r="G22" s="39"/>
      <c r="H22" s="39"/>
      <c r="I22" s="30"/>
      <c r="J22" s="30"/>
      <c r="K22" s="30"/>
      <c r="L22" s="30"/>
      <c r="M22" s="30"/>
      <c r="N22" s="30"/>
      <c r="O22" s="30"/>
      <c r="P22" s="30"/>
      <c r="Q22" s="42"/>
      <c r="R22" s="43"/>
      <c r="S22" s="35"/>
      <c r="T22" s="45"/>
      <c r="U22" s="36"/>
    </row>
    <row r="23" spans="1:21" s="5" customFormat="1" ht="29.25" customHeight="1">
      <c r="A23" s="6"/>
      <c r="B23" s="6"/>
      <c r="C23" s="39"/>
      <c r="D23" s="39"/>
      <c r="E23" s="40"/>
      <c r="F23" s="41"/>
      <c r="G23" s="39"/>
      <c r="H23" s="39"/>
      <c r="I23" s="30"/>
      <c r="J23" s="30"/>
      <c r="K23" s="30"/>
      <c r="L23" s="30"/>
      <c r="M23" s="30"/>
      <c r="N23" s="30"/>
      <c r="O23" s="30"/>
      <c r="P23" s="30"/>
      <c r="Q23" s="42"/>
      <c r="R23" s="43"/>
      <c r="S23" s="35"/>
      <c r="T23" s="45"/>
      <c r="U23" s="36"/>
    </row>
    <row r="24" spans="1:21" s="5" customFormat="1" ht="29.25" customHeight="1">
      <c r="A24" s="6"/>
      <c r="B24" s="6"/>
      <c r="C24" s="39"/>
      <c r="D24" s="39"/>
      <c r="E24" s="40"/>
      <c r="F24" s="41"/>
      <c r="G24" s="39"/>
      <c r="H24" s="39"/>
      <c r="I24" s="30"/>
      <c r="J24" s="30"/>
      <c r="K24" s="30"/>
      <c r="L24" s="30"/>
      <c r="M24" s="30"/>
      <c r="N24" s="30"/>
      <c r="O24" s="30"/>
      <c r="P24" s="30"/>
      <c r="Q24" s="42"/>
      <c r="R24" s="43"/>
      <c r="S24" s="35"/>
      <c r="T24" s="45"/>
      <c r="U24" s="36"/>
    </row>
    <row r="25" spans="1:21" s="5" customFormat="1" ht="29.25" customHeight="1">
      <c r="A25" s="6"/>
      <c r="B25" s="6"/>
      <c r="C25" s="39"/>
      <c r="D25" s="39"/>
      <c r="E25" s="40"/>
      <c r="F25" s="41"/>
      <c r="G25" s="39"/>
      <c r="H25" s="39"/>
      <c r="I25" s="30"/>
      <c r="J25" s="30"/>
      <c r="K25" s="30"/>
      <c r="L25" s="30"/>
      <c r="M25" s="30"/>
      <c r="N25" s="30"/>
      <c r="O25" s="30"/>
      <c r="P25" s="30"/>
      <c r="Q25" s="42"/>
      <c r="R25" s="43"/>
      <c r="S25" s="35"/>
      <c r="T25" s="45"/>
      <c r="U25" s="36"/>
    </row>
    <row r="26" spans="1:21" s="5" customFormat="1" ht="29.25" customHeight="1">
      <c r="A26" s="6"/>
      <c r="B26" s="6"/>
      <c r="C26" s="39"/>
      <c r="D26" s="39"/>
      <c r="E26" s="40"/>
      <c r="F26" s="41"/>
      <c r="G26" s="39"/>
      <c r="H26" s="39"/>
      <c r="I26" s="30"/>
      <c r="J26" s="30"/>
      <c r="K26" s="30"/>
      <c r="L26" s="30"/>
      <c r="M26" s="30"/>
      <c r="N26" s="30"/>
      <c r="O26" s="30"/>
      <c r="P26" s="30"/>
      <c r="Q26" s="42"/>
      <c r="R26" s="43"/>
      <c r="S26" s="35"/>
      <c r="T26" s="45"/>
      <c r="U26" s="36"/>
    </row>
    <row r="27" spans="5:16" ht="12.75">
      <c r="E27" s="18"/>
      <c r="H27" s="47"/>
      <c r="I27" s="23"/>
      <c r="J27" s="23"/>
      <c r="K27" s="23"/>
      <c r="L27" s="23"/>
      <c r="M27" s="23"/>
      <c r="N27" s="23"/>
      <c r="O27" s="23"/>
      <c r="P27" s="23"/>
    </row>
    <row r="28" spans="8:16" ht="12.75">
      <c r="H28" s="48"/>
      <c r="I28" s="21"/>
      <c r="J28" s="21"/>
      <c r="K28" s="21"/>
      <c r="L28" s="21"/>
      <c r="M28" s="21"/>
      <c r="N28" s="21"/>
      <c r="O28" s="21"/>
      <c r="P28" s="21"/>
    </row>
    <row r="29" spans="5:17" ht="12.75">
      <c r="E29" s="17"/>
      <c r="H29" s="49"/>
      <c r="I29" s="22"/>
      <c r="J29" s="22"/>
      <c r="K29" s="22"/>
      <c r="L29" s="22"/>
      <c r="M29" s="22"/>
      <c r="N29" s="22"/>
      <c r="O29" s="22"/>
      <c r="P29" s="22"/>
      <c r="Q29" s="38">
        <v>9081083108.27</v>
      </c>
    </row>
    <row r="30" spans="8:16" ht="12.75">
      <c r="H30" s="49"/>
      <c r="I30" s="9"/>
      <c r="J30" s="9"/>
      <c r="K30" s="9"/>
      <c r="L30" s="9"/>
      <c r="M30" s="9"/>
      <c r="N30" s="9"/>
      <c r="O30" s="9"/>
      <c r="P30" s="9"/>
    </row>
    <row r="31" spans="5:17" ht="12.75">
      <c r="E31" s="16"/>
      <c r="H31" s="49"/>
      <c r="I31" s="9"/>
      <c r="J31" s="9"/>
      <c r="K31" s="9"/>
      <c r="L31" s="9"/>
      <c r="M31" s="9"/>
      <c r="N31" s="9"/>
      <c r="O31" s="9"/>
      <c r="P31" s="9"/>
      <c r="Q31" s="46">
        <f>Q16-Q29</f>
        <v>5734607559.510471</v>
      </c>
    </row>
    <row r="32" ht="12.75">
      <c r="H32" s="49"/>
    </row>
    <row r="33" spans="5:16" ht="12.75">
      <c r="E33" s="18"/>
      <c r="H33" s="48"/>
      <c r="I33" s="9"/>
      <c r="J33" s="9"/>
      <c r="K33" s="9"/>
      <c r="L33" s="9"/>
      <c r="M33" s="9"/>
      <c r="N33" s="9"/>
      <c r="O33" s="9"/>
      <c r="P33" s="9"/>
    </row>
    <row r="34" ht="12.75">
      <c r="H34" s="48"/>
    </row>
  </sheetData>
  <mergeCells count="8">
    <mergeCell ref="E2:E3"/>
    <mergeCell ref="F2:G2"/>
    <mergeCell ref="H2:H3"/>
    <mergeCell ref="A16:B16"/>
    <mergeCell ref="A2:A3"/>
    <mergeCell ref="B2:B3"/>
    <mergeCell ref="C2:C3"/>
    <mergeCell ref="D2:D3"/>
  </mergeCells>
  <printOptions/>
  <pageMargins left="0.5066666666666667" right="0.31496062992125984" top="0.787401574803149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>&amp;CФинансово изпълнение по Структурните и Кохезионния фондове на ЕС 2007-2013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2016-04-05T12:16:29Z</cp:lastPrinted>
  <dcterms:created xsi:type="dcterms:W3CDTF">2007-11-29T09:10:22Z</dcterms:created>
  <dcterms:modified xsi:type="dcterms:W3CDTF">2016-05-09T13:24:17Z</dcterms:modified>
  <cp:category/>
  <cp:version/>
  <cp:contentType/>
  <cp:contentStatus/>
</cp:coreProperties>
</file>