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320" windowHeight="8760" firstSheet="2" activeTab="4"/>
  </bookViews>
  <sheets>
    <sheet name="FINANS" sheetId="7" state="hidden" r:id="rId1"/>
    <sheet name="KREDIT" sheetId="6" state="hidden" r:id="rId2"/>
    <sheet name="OPR" sheetId="5" r:id="rId3"/>
    <sheet name="BALANCE" sheetId="4" r:id="rId4"/>
    <sheet name="OPP" sheetId="1" r:id="rId5"/>
    <sheet name="VZEM" sheetId="2" state="hidden" r:id="rId6"/>
    <sheet name="ZAD" sheetId="3" state="hidden" r:id="rId7"/>
  </sheets>
  <externalReferences>
    <externalReference r:id="rId8"/>
  </externalReferences>
  <definedNames>
    <definedName name="_xlnm.Print_Titles" localSheetId="5">VZEM!$1:$6</definedName>
  </definedNames>
  <calcPr calcId="145621"/>
</workbook>
</file>

<file path=xl/calcChain.xml><?xml version="1.0" encoding="utf-8"?>
<calcChain xmlns="http://schemas.openxmlformats.org/spreadsheetml/2006/main">
  <c r="F7" i="6" l="1"/>
  <c r="H7" i="6" s="1"/>
  <c r="J7" i="6"/>
  <c r="D7" i="1"/>
  <c r="D10" i="1"/>
  <c r="D13" i="1"/>
  <c r="C105" i="2"/>
  <c r="C106" i="2" s="1"/>
  <c r="C108" i="2" s="1"/>
  <c r="C110" i="2" s="1"/>
  <c r="C72" i="3"/>
  <c r="C8" i="3"/>
  <c r="C44" i="3"/>
  <c r="C45" i="3"/>
  <c r="C60" i="3" s="1"/>
  <c r="C71" i="3"/>
  <c r="C70" i="3"/>
  <c r="C69" i="3"/>
  <c r="C61" i="3"/>
  <c r="C8" i="7"/>
  <c r="C7" i="7"/>
  <c r="B8" i="7"/>
  <c r="B7" i="7"/>
  <c r="A10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C57" i="2"/>
  <c r="E8" i="6"/>
  <c r="E9" i="6" s="1"/>
  <c r="H7" i="5"/>
  <c r="H8" i="5"/>
  <c r="D11" i="5"/>
  <c r="D7" i="5"/>
  <c r="D13" i="5" s="1"/>
  <c r="H19" i="5"/>
  <c r="H9" i="5"/>
  <c r="H21" i="5" s="1"/>
  <c r="H24" i="5" s="1"/>
  <c r="D24" i="5"/>
  <c r="D19" i="5"/>
  <c r="D80" i="4"/>
  <c r="C19" i="5"/>
  <c r="C13" i="5"/>
  <c r="C24" i="5"/>
  <c r="C26" i="5"/>
  <c r="C29" i="5" s="1"/>
  <c r="G9" i="5"/>
  <c r="G19" i="5"/>
  <c r="G21" i="5" s="1"/>
  <c r="G24" i="5" s="1"/>
  <c r="C31" i="5"/>
  <c r="D32" i="4"/>
  <c r="C32" i="4"/>
  <c r="D75" i="4"/>
  <c r="D86" i="4"/>
  <c r="C75" i="4"/>
  <c r="C80" i="4"/>
  <c r="C89" i="4" s="1"/>
  <c r="C83" i="4"/>
  <c r="C86" i="4"/>
  <c r="C26" i="4"/>
  <c r="C38" i="4" s="1"/>
  <c r="D22" i="1"/>
  <c r="D18" i="1"/>
  <c r="H8" i="6"/>
  <c r="G9" i="6"/>
  <c r="J8" i="6"/>
  <c r="C143" i="2"/>
  <c r="C107" i="2"/>
  <c r="D66" i="4"/>
  <c r="D64" i="4"/>
  <c r="D61" i="4"/>
  <c r="D67" i="4"/>
  <c r="D72" i="4"/>
  <c r="D83" i="4"/>
  <c r="D91" i="4"/>
  <c r="D90" i="4"/>
  <c r="D26" i="4"/>
  <c r="D37" i="4"/>
  <c r="D38" i="4" s="1"/>
  <c r="D39" i="4" s="1"/>
  <c r="D20" i="4"/>
  <c r="D22" i="4" s="1"/>
  <c r="D16" i="4"/>
  <c r="D12" i="4"/>
  <c r="C37" i="4"/>
  <c r="D23" i="1" s="1"/>
  <c r="C59" i="3"/>
  <c r="C145" i="2"/>
  <c r="E12" i="6"/>
  <c r="F12" i="6" s="1"/>
  <c r="F8" i="6"/>
  <c r="F9" i="6" s="1"/>
  <c r="F11" i="6" s="1"/>
  <c r="C66" i="4"/>
  <c r="C64" i="4"/>
  <c r="C61" i="4"/>
  <c r="C72" i="4"/>
  <c r="C91" i="4"/>
  <c r="C90" i="4"/>
  <c r="C20" i="4"/>
  <c r="C22" i="4" s="1"/>
  <c r="C16" i="4"/>
  <c r="C12" i="4"/>
  <c r="C111" i="2"/>
  <c r="C115" i="2"/>
  <c r="C119" i="2"/>
  <c r="C142" i="2" s="1"/>
  <c r="C144" i="2" s="1"/>
  <c r="C114" i="2" s="1"/>
  <c r="C63" i="3"/>
  <c r="C39" i="4" l="1"/>
  <c r="H9" i="6"/>
  <c r="H12" i="6"/>
  <c r="D5" i="1"/>
  <c r="D89" i="4"/>
  <c r="D93" i="4" s="1"/>
  <c r="C73" i="3"/>
  <c r="C67" i="4"/>
  <c r="C93" i="4" s="1"/>
  <c r="D11" i="1"/>
  <c r="D8" i="1"/>
  <c r="D26" i="5"/>
  <c r="D29" i="5" s="1"/>
  <c r="C68" i="3"/>
  <c r="C149" i="2"/>
  <c r="H27" i="5"/>
  <c r="D30" i="5"/>
  <c r="D34" i="5" s="1"/>
  <c r="D9" i="1"/>
  <c r="C30" i="5"/>
  <c r="C34" i="5" s="1"/>
  <c r="D6" i="1" s="1"/>
  <c r="G27" i="5"/>
  <c r="D35" i="5"/>
  <c r="C27" i="5"/>
  <c r="H11" i="6" l="1"/>
  <c r="D14" i="1"/>
  <c r="C35" i="5"/>
</calcChain>
</file>

<file path=xl/sharedStrings.xml><?xml version="1.0" encoding="utf-8"?>
<sst xmlns="http://schemas.openxmlformats.org/spreadsheetml/2006/main" count="453" uniqueCount="406">
  <si>
    <t>Наименование</t>
  </si>
  <si>
    <t>ДОСТАВЧИЦИ ДО 3000 ЛВ</t>
  </si>
  <si>
    <t>1.1. ВСИЧКО ЗАДЪЛЖЕНИЯ КЪМ ДОСТАВЧИЦИ</t>
  </si>
  <si>
    <t>ТИНКОМ ИНВЕСТ ЕООД</t>
  </si>
  <si>
    <t>1.2. ВСИЧКО КРАТКОСР. ЗАДЪЛЖЕНИЯ ПО АВАНСИ ОТ КЛИЕНТИ</t>
  </si>
  <si>
    <t>1.</t>
  </si>
  <si>
    <t xml:space="preserve"> ВСИЧКО ЗАДЪЛЖЕНИЯ КЪМ ДОСТАВЧИЦИ И КЛИЕНТИ</t>
  </si>
  <si>
    <t>2.</t>
  </si>
  <si>
    <t xml:space="preserve"> ЗАДЪЛЖЕНИЯ КЪМ ПЕРСОНАЛА</t>
  </si>
  <si>
    <t>3.</t>
  </si>
  <si>
    <t xml:space="preserve"> ЗАДЪЛЖЕНИЯ КЪМ ОСИГУРИТЕЛНИ ПРЕДПРИЯТИЯ</t>
  </si>
  <si>
    <t>4.</t>
  </si>
  <si>
    <t xml:space="preserve"> ДАНЪЧНИ ЗАДЪЛЖЕНИЯ</t>
  </si>
  <si>
    <t xml:space="preserve"> - ПО ЗДДФЛ</t>
  </si>
  <si>
    <t xml:space="preserve"> - еднокр.данъци по ЗКПО, зад-я към РБ</t>
  </si>
  <si>
    <t>5.</t>
  </si>
  <si>
    <t xml:space="preserve"> КРАТКОСРОЧНИ ЗАДЪЛЖЕНИЯ КЪМ ФИН.ИНСТИТУЦИИ</t>
  </si>
  <si>
    <t>6.</t>
  </si>
  <si>
    <t xml:space="preserve"> ДРУГИ КРАТКОСРОЧНИ ЗАДЪЛЖЕНИЯ</t>
  </si>
  <si>
    <t xml:space="preserve"> -  ПО ГАРАНЦИИ</t>
  </si>
  <si>
    <t xml:space="preserve"> - ПО ЗАСТРАХОВКИ</t>
  </si>
  <si>
    <t xml:space="preserve"> - ПО СЪД.ДЕЛО - КРАТКОСР.ЧАСТ</t>
  </si>
  <si>
    <t xml:space="preserve"> - ДРУГИ</t>
  </si>
  <si>
    <t>ВСИЧКО КРАТКОСРОЧНИ ЗАДЪЛЖЕНИЯ</t>
  </si>
  <si>
    <t>Ръководител ФСО:</t>
  </si>
  <si>
    <t>В.Златкова</t>
  </si>
  <si>
    <t>Финансов директор:</t>
  </si>
  <si>
    <t>М.Манолова</t>
  </si>
  <si>
    <t>№ по</t>
  </si>
  <si>
    <t xml:space="preserve">ВЗЕМАНИЯ ОТ КЛИЕНТИ </t>
  </si>
  <si>
    <t>ОБЕЗЦЕНКА НА КЛИЕНТСКИ ВЗЕМАНИЯ</t>
  </si>
  <si>
    <t>1.1.</t>
  </si>
  <si>
    <t>НЕТО КЛИЕНТСКИ ВЗЕМАНИЯ</t>
  </si>
  <si>
    <t>1.2.</t>
  </si>
  <si>
    <t>АВАНСИ НА ДОСТАВЧИЦИ</t>
  </si>
  <si>
    <t>ВЗЕМАНИЯ ОТ КЛИЕНТИ И ДОСТАВЧИЦИ</t>
  </si>
  <si>
    <t>ДАНЪЦИ ЗА ВЪЗСТАНОВЯВАНЕ</t>
  </si>
  <si>
    <t>ДДС</t>
  </si>
  <si>
    <t>Корпоративен данък</t>
  </si>
  <si>
    <t>ДРУГИ ВЗЕМАНИЯ В Т.Ч.:</t>
  </si>
  <si>
    <t>ВЗЕМАНИЯ ПО СЪДЕБНИ СПОРОВЕ:</t>
  </si>
  <si>
    <t>ПРИСЪДЕНИ ВЗЕМАНИЯ:</t>
  </si>
  <si>
    <t>ИНФЛОТ-1  -66 130,40 eur; 6513,33 лв.</t>
  </si>
  <si>
    <t>АХЕРОН БЪЛГАРИЯ ЕООД</t>
  </si>
  <si>
    <t>ГОРПРО ЕООД-с.Партизани</t>
  </si>
  <si>
    <t>АРГИ КЪМПАНИ ЕООД</t>
  </si>
  <si>
    <t>БЕСТТЕХНИКА ТМ-РАДОМИР</t>
  </si>
  <si>
    <t>ДИМАР ШИПИНГ ООД</t>
  </si>
  <si>
    <t>ИИСТ МАРИНЕ ООД</t>
  </si>
  <si>
    <t>ЕУРО ПОРТ ЕООД</t>
  </si>
  <si>
    <t>ДИМОВ ОЙЛ ЕООД</t>
  </si>
  <si>
    <t>СОФИЯ КАРГО ГРЕЙНС АД</t>
  </si>
  <si>
    <t>ОДИСЕЙ ВИП ТРАВЕЛ ООД</t>
  </si>
  <si>
    <t>ИНТЕРЕЙ ЕООД</t>
  </si>
  <si>
    <t>АЛБА В ПЛЮС Ц ООД</t>
  </si>
  <si>
    <t>СТОЙЧЕВА ЖС ЕООД</t>
  </si>
  <si>
    <t>МЕЛА ШИПИНГ ЕНД ФОРУОРДИНГ ЕООД</t>
  </si>
  <si>
    <t>СТИБО ЕООД</t>
  </si>
  <si>
    <t>АСОТРА ТЕРМИНАЛ ООД</t>
  </si>
  <si>
    <t>ПОЛ ЕКСПОРТ ЕООД</t>
  </si>
  <si>
    <t>НВК МЕРИТАЙМ ГРУП ЕООД</t>
  </si>
  <si>
    <t>ИНТЕРПЛАСТ 2004 ЕООД</t>
  </si>
  <si>
    <t>3.1.</t>
  </si>
  <si>
    <t>БРУТО  САЛДО СЪДЕБНИ И ПРИСЪДЕНИ ВЗЕМАНИЯ</t>
  </si>
  <si>
    <t>3.2.</t>
  </si>
  <si>
    <t>ОБЕЗЦЕНКА НА СЪДЕБНИ И ПРИСЪДЕНИ ВЗЕМАНИЯ</t>
  </si>
  <si>
    <t>НЕТО САЛДО СЪДЕБНИ И ПРИСЪДЕНИ ВЗЕМАНИЯ</t>
  </si>
  <si>
    <t>ДРУГИ</t>
  </si>
  <si>
    <t>АВАНСОВО ПЛАТЕНИ ЗАСТРАХОВКИ</t>
  </si>
  <si>
    <t>ДРУГИ ДЕБИТОРИ И КРЕДИТОРИ</t>
  </si>
  <si>
    <t>КРАТКОСРОЧНИ ВЗЕМАНИЯ</t>
  </si>
  <si>
    <t>Наименование на разходите</t>
  </si>
  <si>
    <t xml:space="preserve">       Сума (хил.лв.)</t>
  </si>
  <si>
    <t>Наименование на приходите</t>
  </si>
  <si>
    <t xml:space="preserve">        Сума (хил.лв.)</t>
  </si>
  <si>
    <t>текуща</t>
  </si>
  <si>
    <t>година</t>
  </si>
  <si>
    <t>А. Разходи за обичайна дейност</t>
  </si>
  <si>
    <t>А. Приходи от обичайна дейност</t>
  </si>
  <si>
    <t>І. Разходи по икономически елементи</t>
  </si>
  <si>
    <t>І. Нетни приходи от продажби на:</t>
  </si>
  <si>
    <t>Разходи за материали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</si>
  <si>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</si>
  <si>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</si>
  <si>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</si>
  <si>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</si>
  <si>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</si>
  <si>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</si>
  <si>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</si>
  <si>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</si>
  <si>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</si>
  <si>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 Приходи от финансирания,</t>
  </si>
  <si>
    <t>в т.ч. Разходи от посл.оценка на фин.инструменти</t>
  </si>
  <si>
    <t>ІІІ. Финансови приходи</t>
  </si>
  <si>
    <t>Общо група І:</t>
  </si>
  <si>
    <t>Приходи от лихви</t>
  </si>
  <si>
    <t>ІІ. Суми с корективен характер</t>
  </si>
  <si>
    <t>в т.ч. Лихви от свързани предприятия</t>
  </si>
  <si>
    <t>Балансова стойност на продадени активи</t>
  </si>
  <si>
    <t>Приходи от участия</t>
  </si>
  <si>
    <t>Разходи за придобиване и ликвидация</t>
  </si>
  <si>
    <t>в т.ч. Дивиденти</t>
  </si>
  <si>
    <t>на дълготрайни активи по стопански начин</t>
  </si>
  <si>
    <t xml:space="preserve">Положителни разлики от промяна на </t>
  </si>
  <si>
    <t>Други суми с корективен характер</t>
  </si>
  <si>
    <t>валутни курсове</t>
  </si>
  <si>
    <t>Общо за група ІІ:</t>
  </si>
  <si>
    <t>Други приходи от финансови операции</t>
  </si>
  <si>
    <t>ІІІ. Финансови разходи</t>
  </si>
  <si>
    <t>Общо за група ІІІ.</t>
  </si>
  <si>
    <t>Разходи за лихви</t>
  </si>
  <si>
    <t>Б. Общо приходи от дейността</t>
  </si>
  <si>
    <t>Отрицателни разлики от промяна на валутни курсове</t>
  </si>
  <si>
    <t>(І+ІІ+ІІІ)</t>
  </si>
  <si>
    <t>Други разходи по финансови операции</t>
  </si>
  <si>
    <t>В. Загуба от обичайната дейност</t>
  </si>
  <si>
    <t>Общо за група ІІІ:</t>
  </si>
  <si>
    <t>ІV. Извънредни приходи</t>
  </si>
  <si>
    <t>Б. Общо разходи за дейността</t>
  </si>
  <si>
    <t>Г. Общо приходи (Б+ІV)</t>
  </si>
  <si>
    <t>Д. Счетоводна загуба</t>
  </si>
  <si>
    <t>В. Печалба от обичайна дейност</t>
  </si>
  <si>
    <t>E. Загуба (Д+V)</t>
  </si>
  <si>
    <t>ІV. Извънредни разходи</t>
  </si>
  <si>
    <t>Всичко (Г+Е)</t>
  </si>
  <si>
    <t>Г. Общо разходи (Б+ ІV)</t>
  </si>
  <si>
    <t>Д. Счетоводна печалба</t>
  </si>
  <si>
    <t>V. Разходи за данъци</t>
  </si>
  <si>
    <t>Изпълн.директор:</t>
  </si>
  <si>
    <t>Данъци от печалбата</t>
  </si>
  <si>
    <t>Отсрочени данъци</t>
  </si>
  <si>
    <t>Е. Печалба (Д - V)</t>
  </si>
  <si>
    <t>Всичко (Г+V+Е)</t>
  </si>
  <si>
    <t>АКТИВ  хил.лв.</t>
  </si>
  <si>
    <t>А. Дълготрайни активи</t>
  </si>
  <si>
    <t>I. Дълготрайни материални активи</t>
  </si>
  <si>
    <t xml:space="preserve">   Машини и оборудване</t>
  </si>
  <si>
    <t xml:space="preserve">   Транспортни средства</t>
  </si>
  <si>
    <t xml:space="preserve">    Земи и сгради</t>
  </si>
  <si>
    <t xml:space="preserve">   Други </t>
  </si>
  <si>
    <t xml:space="preserve">   Разходи за придобиване на ДМА</t>
  </si>
  <si>
    <t>Общо за група I:</t>
  </si>
  <si>
    <t>II. Дълготрайни нематериални активи</t>
  </si>
  <si>
    <t xml:space="preserve">   Програмни продукти</t>
  </si>
  <si>
    <r>
      <t xml:space="preserve">   </t>
    </r>
    <r>
      <rPr>
        <sz val="10"/>
        <rFont val="Tahoma"/>
        <family val="2"/>
      </rPr>
      <t>Продукти от развойна дейност</t>
    </r>
  </si>
  <si>
    <t>III. Дългосрочни финансови активи</t>
  </si>
  <si>
    <t xml:space="preserve">   Участия в други предприятия</t>
  </si>
  <si>
    <t xml:space="preserve">   Инвестиционни имоти</t>
  </si>
  <si>
    <t>ІV. Отсрочени данъци</t>
  </si>
  <si>
    <t>Общо за раздел А:</t>
  </si>
  <si>
    <t>Б. Краткотрайни ( краткосрочни ) активи:</t>
  </si>
  <si>
    <t>I. Материални запаси</t>
  </si>
  <si>
    <t xml:space="preserve">   Материали</t>
  </si>
  <si>
    <t>II. Краткосрочни вземания</t>
  </si>
  <si>
    <t xml:space="preserve">   Вземания от клиенти и доставчици</t>
  </si>
  <si>
    <t xml:space="preserve">   Данъци за възстановяване</t>
  </si>
  <si>
    <t xml:space="preserve">   От свързани предприятия</t>
  </si>
  <si>
    <t xml:space="preserve">   Други вземания</t>
  </si>
  <si>
    <t>Общо за група II:</t>
  </si>
  <si>
    <t>ІІІ. Краткосрочни финансови активи</t>
  </si>
  <si>
    <t>IV. Парични средства</t>
  </si>
  <si>
    <t xml:space="preserve">   Парични средства в брой</t>
  </si>
  <si>
    <t xml:space="preserve">   В срочни сметки (депозити)</t>
  </si>
  <si>
    <t>Общо за група ІV:</t>
  </si>
  <si>
    <t>Общо за раздел Б:</t>
  </si>
  <si>
    <t>СУМА НА АКТИВА</t>
  </si>
  <si>
    <t>ПАСИВ хил.лв.</t>
  </si>
  <si>
    <t>А. СОБСТВЕН КАПИТАЛ</t>
  </si>
  <si>
    <t>I. Записан капитал</t>
  </si>
  <si>
    <t>II. Резерв от последващи оценки</t>
  </si>
  <si>
    <t>III. Резерви</t>
  </si>
  <si>
    <t xml:space="preserve">  Законови резерви</t>
  </si>
  <si>
    <t xml:space="preserve">  Допълнителни резерви</t>
  </si>
  <si>
    <t>Общо за група III:</t>
  </si>
  <si>
    <t xml:space="preserve">IV. Натрупана печалба (загуба) от минали години </t>
  </si>
  <si>
    <t xml:space="preserve">    Неразпределена печалба</t>
  </si>
  <si>
    <t>Общо за група IV:</t>
  </si>
  <si>
    <t>V.Текуща печалба</t>
  </si>
  <si>
    <t>Общо за група V:</t>
  </si>
  <si>
    <t>Б. ПРОВИЗИИ И СХОДНИ ЗАДЪЛЖЕНИЯ</t>
  </si>
  <si>
    <t xml:space="preserve">   Задължения към персонала - за пенсии и др.провизии МСС 19</t>
  </si>
  <si>
    <t xml:space="preserve">   Отсрочени данъци</t>
  </si>
  <si>
    <r>
      <t xml:space="preserve">    </t>
    </r>
    <r>
      <rPr>
        <sz val="10"/>
        <rFont val="Tahoma"/>
        <family val="2"/>
        <charset val="204"/>
      </rPr>
      <t>Други провизии и сходни задължения</t>
    </r>
  </si>
  <si>
    <t>В. ЗАДЪЛЖЕНИЯ</t>
  </si>
  <si>
    <t>Задължения към персонала</t>
  </si>
  <si>
    <t>Задължения към финансови предприятия - банки</t>
  </si>
  <si>
    <t xml:space="preserve">      в т.ч.  До 1 година</t>
  </si>
  <si>
    <t xml:space="preserve">                над 1 година</t>
  </si>
  <si>
    <t xml:space="preserve">  Задължения към осигурителни предприятия</t>
  </si>
  <si>
    <t xml:space="preserve">   Данъчни задължения</t>
  </si>
  <si>
    <t xml:space="preserve">   Задължения към доставчици</t>
  </si>
  <si>
    <t xml:space="preserve">   Получени аванси</t>
  </si>
  <si>
    <t xml:space="preserve">   Други задължения</t>
  </si>
  <si>
    <t>Общо за раздел В, в т.ч.::</t>
  </si>
  <si>
    <t xml:space="preserve">      До 1 година</t>
  </si>
  <si>
    <t xml:space="preserve">      над 1 година</t>
  </si>
  <si>
    <t>Г. ФИНАНСИРАНИЯ</t>
  </si>
  <si>
    <t>СУМА НА ПАСИВА</t>
  </si>
  <si>
    <t>Ръководител, отдел ФСО:</t>
  </si>
  <si>
    <t>Изпълн. директор:</t>
  </si>
  <si>
    <t>С П Р А В К А</t>
  </si>
  <si>
    <t>ЗА САЛДОТО НА ФИНАНСИРАНИЯТА В ПРИСТАНИЩЕ ВАРНА ЕАД</t>
  </si>
  <si>
    <t>Финансирания</t>
  </si>
  <si>
    <t xml:space="preserve"> - за дълготрайни активи</t>
  </si>
  <si>
    <t xml:space="preserve"> - за краткотрайни активи</t>
  </si>
  <si>
    <t xml:space="preserve">Забележка: </t>
  </si>
  <si>
    <t>Финансиранията в Пристанище Варна ЕАД са:</t>
  </si>
  <si>
    <t xml:space="preserve"> - за краткотрайни активи - неизползваните резервни части от дарение по </t>
  </si>
  <si>
    <t>Фин.директор:</t>
  </si>
  <si>
    <t>Сметка</t>
  </si>
  <si>
    <t>Банка</t>
  </si>
  <si>
    <t>Мярка</t>
  </si>
  <si>
    <t>КУРС</t>
  </si>
  <si>
    <t>РАЗМЕР НА МЕС.ПОГАСИТ.ВНОСКА</t>
  </si>
  <si>
    <t xml:space="preserve">СРОК ЗА ПОГАСЯВАНЕ </t>
  </si>
  <si>
    <t xml:space="preserve"> </t>
  </si>
  <si>
    <t xml:space="preserve">ЕВРО </t>
  </si>
  <si>
    <t>ЛЕВА</t>
  </si>
  <si>
    <t>ЕВРО</t>
  </si>
  <si>
    <t>152,50,2,Е00001</t>
  </si>
  <si>
    <t>SG ЕКСПРЕСБАНК</t>
  </si>
  <si>
    <t>EUR</t>
  </si>
  <si>
    <t>РАЙФАЙЗЕНБАНК БЪЛГАРИЯ АД</t>
  </si>
  <si>
    <t>ОБЩА СТОЙНОСТ НА КРЕДИТИТЕ КЪМ ФИН.ПРЕДПРИЯТИЯ</t>
  </si>
  <si>
    <t>в т.ч.</t>
  </si>
  <si>
    <t>в ДЪЛГОСРОЧНИ ЗАДЪЛЖЕНИЯ КЪМ ФИН.ПРЕДПРИЯТИЯ</t>
  </si>
  <si>
    <t xml:space="preserve">   КРАТКОСРОЧНИ ЗАДЪЛЖЕНИЯ КЪМ ФИН.ПРЕДПРИЯТИЯ</t>
  </si>
  <si>
    <t xml:space="preserve">            Наименование на потоците</t>
  </si>
  <si>
    <t>Сума</t>
  </si>
  <si>
    <t>текуща год.</t>
  </si>
  <si>
    <t xml:space="preserve"> Парични средства в началото на периода</t>
  </si>
  <si>
    <t>Финансов резултат</t>
  </si>
  <si>
    <t>Амортизации</t>
  </si>
  <si>
    <t>(Увеличение)/ намаление на вземанията</t>
  </si>
  <si>
    <t>Увеличение/ (намаление) на краткоср.задължения</t>
  </si>
  <si>
    <t>Увеличение/ (намаление) на отсрочените данъци</t>
  </si>
  <si>
    <t>(Увеличение)/ намаление на материалните запаси</t>
  </si>
  <si>
    <t>Други увел. / намаления</t>
  </si>
  <si>
    <t xml:space="preserve">Нетен паричен поток от основна дейност </t>
  </si>
  <si>
    <t>Инвестиции в ДА нето</t>
  </si>
  <si>
    <t>Други инвестиции</t>
  </si>
  <si>
    <t>Парични потоци , свързани с дивиденти</t>
  </si>
  <si>
    <t xml:space="preserve">Нетен паричен поток от инвестиционна дейност </t>
  </si>
  <si>
    <t>Увел./(намал.) на дългосрочни заеми</t>
  </si>
  <si>
    <t>(Увел.)/намал. на краткосрочни финансови активи</t>
  </si>
  <si>
    <t>Дивидент</t>
  </si>
  <si>
    <t>Нетен паричен поток от финансова дейност</t>
  </si>
  <si>
    <t>Парични средства в края на периода</t>
  </si>
  <si>
    <t xml:space="preserve">                       Изпълнителен директор:</t>
  </si>
  <si>
    <t>Ръководител отдел ФСО:</t>
  </si>
  <si>
    <t>Ръководител  отдел ФСО:</t>
  </si>
  <si>
    <t>ЗА КРАТКОСРОЧНИТЕ ВЗЕМАНИЯ НА "ПРИСТАНИЩЕ ВАРНА" ЕАД</t>
  </si>
  <si>
    <t>СПРАВКА</t>
  </si>
  <si>
    <t>ЗА КРАТКОСРОЧНИТЕ ЗАДЪЛЖЕНИЯ НА "ПРИСТАНИЩЕ ВАРНА" ЕАД</t>
  </si>
  <si>
    <t>ПО КОНТРАГЕНТИ</t>
  </si>
  <si>
    <t>ЗА ЗАДЪЛЖЕНИЯ ПО БАНКОВИ КРЕДИТИ НА "ПРИСТАНИЩЕ ВАРНА" ЕАД</t>
  </si>
  <si>
    <t>ДП ПРИСТАНИЩНА ИНФРАСТРУКТУРА</t>
  </si>
  <si>
    <t>ЕНЕРГИЙНА ФИНАНСОВА ГРУПА АД</t>
  </si>
  <si>
    <t>ПЕРОТА ХОЛДИНГ ООД</t>
  </si>
  <si>
    <t>ОПТИМА  НОВА ЕООД</t>
  </si>
  <si>
    <t>СТЛ ОЙЛ И ГАЗ СЪРВИСИЗ ООД</t>
  </si>
  <si>
    <t>СОЛВЕЙ СОДИ АД</t>
  </si>
  <si>
    <t>ДЕВНЯ ЦИМЕНТ АД</t>
  </si>
  <si>
    <t>ЕМ ЕС СИ БЪЛГАРИЯ ООД</t>
  </si>
  <si>
    <t>ЮНИМАСТЪРС ЛОДЖИСТИКС ЕС СИ ЕС ЕООД</t>
  </si>
  <si>
    <t>НИТРОПОЛИХИМ ЕАД</t>
  </si>
  <si>
    <t>МЕРСК ЛАЙН А/С</t>
  </si>
  <si>
    <t>МИЛИТЦЕР И МЮНХ БГ ООД</t>
  </si>
  <si>
    <t>ТЕРМИНАЛЕН ОПЕРАТОР ЕООД</t>
  </si>
  <si>
    <t>АРКАС БЪЛГАРИЯ ООД</t>
  </si>
  <si>
    <t>КАОЛИН АД СЕНОВО 7038</t>
  </si>
  <si>
    <t>ТРИ СТАРС ООД</t>
  </si>
  <si>
    <t>АУРУБИС БЪЛГАРИЯ  АД</t>
  </si>
  <si>
    <t>ТРАЙДЪНТ ФРЕЙТ ООД</t>
  </si>
  <si>
    <t>ТРИМПЕКС ЮНИОН ООД</t>
  </si>
  <si>
    <t>ЕКОНОМУ-ИНТЕРНАШЪНЪЛ ШИПИНГ ЕЙДЖЪНСИЗ ЕООД</t>
  </si>
  <si>
    <t>БЕЛЛ ТТ ЛОГИСТИК ООД</t>
  </si>
  <si>
    <t>СИЙГОУ ЛАЙН АС</t>
  </si>
  <si>
    <t>ГПУ-ВАРНА КЪМ РГС</t>
  </si>
  <si>
    <t>АР БИ ЕЛ ФУУД БЪЛГАРИЯ ООД</t>
  </si>
  <si>
    <t>ВИЛХЕЛМСЕН ШИПС СЪРВИС ЕООД</t>
  </si>
  <si>
    <t>МЕТАЛ-Р  ЕООД</t>
  </si>
  <si>
    <t>МИТНИЦА</t>
  </si>
  <si>
    <t>ДЕВЕН -АД</t>
  </si>
  <si>
    <t>СТЕОРА ЕООД</t>
  </si>
  <si>
    <t>ТРАНСТЕРРА ЛОДЖИСТИКС БЪЛГАРИЯ ООД</t>
  </si>
  <si>
    <t>ОКТОПОД С  ООД</t>
  </si>
  <si>
    <t>ПОРТОВИ ФЛОТ-99 ЕООД</t>
  </si>
  <si>
    <t>БУЛПАС ЕООД</t>
  </si>
  <si>
    <t>КИТИНСКИ ООД</t>
  </si>
  <si>
    <t>ДИЛАЙТ ЕООД</t>
  </si>
  <si>
    <t>ДОСЕВ ИМПЕКС ЕООД</t>
  </si>
  <si>
    <t>БУЛКАМ СИЙ ТРЕЙДИНГ ООД</t>
  </si>
  <si>
    <t>О.К.-2 ЕООД</t>
  </si>
  <si>
    <t>МБАЛ ВАРНА ЕООД</t>
  </si>
  <si>
    <t>АТЛАС КАРГО ООД</t>
  </si>
  <si>
    <t>АНДОНИОС ООД</t>
  </si>
  <si>
    <t>ФЛАМИНГО ШИПИНГ ЕООД</t>
  </si>
  <si>
    <t>УЪРЛД ТРАНСПОРТ ОУВЪРСИЙЗ - БЪЛГАРИЯ ЕООД</t>
  </si>
  <si>
    <t>Б М Ф АД</t>
  </si>
  <si>
    <t>БОЕЛ ЕООД</t>
  </si>
  <si>
    <t>ТОП СЕЙЛ ООД</t>
  </si>
  <si>
    <t>СПОТЛАЙТ МЕНИДЖМЪНТ ЛТД</t>
  </si>
  <si>
    <t>ТРЕЙД ЕКСИМ ООД</t>
  </si>
  <si>
    <t>ОРБИТ МЕТАЛС ЕООД</t>
  </si>
  <si>
    <t>ПАРТНЪРС КОМЕРС ЕООД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</si>
  <si>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</si>
  <si>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</si>
  <si>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</si>
  <si>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</si>
  <si>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</si>
  <si>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</si>
  <si>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</si>
  <si>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</si>
  <si>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</si>
  <si>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</si>
  <si>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</si>
  <si>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</si>
  <si>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</si>
  <si>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</si>
  <si>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</si>
  <si>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</si>
  <si>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</si>
  <si>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</si>
  <si>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</si>
  <si>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</si>
  <si>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</si>
  <si>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</si>
  <si>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</si>
  <si>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</si>
  <si>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</si>
  <si>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</si>
  <si>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</si>
  <si>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</si>
  <si>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</si>
  <si>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</si>
  <si>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</si>
  <si>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</si>
  <si>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</si>
  <si>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</si>
  <si>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</si>
  <si>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ФАРМ СЕНС ООД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</si>
  <si>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</si>
  <si>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</si>
  <si>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</si>
  <si>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</si>
  <si>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</si>
  <si>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</si>
  <si>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</si>
  <si>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</si>
  <si>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</si>
  <si>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</si>
  <si>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</si>
  <si>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</si>
  <si>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</si>
  <si>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</si>
  <si>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</si>
  <si>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</si>
  <si>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</si>
  <si>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</si>
  <si>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</si>
  <si>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</si>
  <si>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</si>
  <si>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</si>
  <si>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</si>
  <si>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</si>
  <si>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</si>
  <si>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</si>
  <si>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ЮЖЕН ПОТОК ТРАНСПОРТ Б.В. -КЛОН БЪЛГАРИЯ</t>
  </si>
  <si>
    <t>ЮНИТРАНС ООД</t>
  </si>
  <si>
    <t>МАРИНА ГРУП АД</t>
  </si>
  <si>
    <t>БОН МАРИН ЛОДЖИСТИК ООД</t>
  </si>
  <si>
    <t>ВЗЕМАНИЯ ОТ КЛИЕНТИ ДО 3000 ЛВ</t>
  </si>
  <si>
    <t>предходна</t>
  </si>
  <si>
    <t>29.02.2016 г.   в лева</t>
  </si>
  <si>
    <t>ИНТРАЛОК ЕООД</t>
  </si>
  <si>
    <t>БЕЛОР БЪЛГАРИЯ АД</t>
  </si>
  <si>
    <t>НАВИГАЦИОН ШИПИНГ ЕНД ТРЕЙДИНГ ЕООД</t>
  </si>
  <si>
    <t>ГЛЕНКОР ГРЕЙН БЪЛГАРИЯ ЕООД</t>
  </si>
  <si>
    <t>ГЛОБЪЛ МЕРИТАЙМ СЪРВИСИС</t>
  </si>
  <si>
    <t>62</t>
  </si>
  <si>
    <t>63</t>
  </si>
  <si>
    <t>64</t>
  </si>
  <si>
    <t>65</t>
  </si>
  <si>
    <t xml:space="preserve">  </t>
  </si>
  <si>
    <t xml:space="preserve">   междуправителствена спогодба от 2001 г.</t>
  </si>
  <si>
    <t xml:space="preserve"> - за дълготрайни активи - неамортизираната част на ДМА, закупени с финансиране</t>
  </si>
  <si>
    <t>ФИН.СТРАНА ПО ОП SETRACON</t>
  </si>
  <si>
    <t>РАЙЧЕВ ЕООД  ПЛОВДИВ</t>
  </si>
  <si>
    <t>РАЙЧЕВ  ЕООД  ПЛОВДИВ</t>
  </si>
  <si>
    <t>2М РЕНТ ЕООД</t>
  </si>
  <si>
    <t>ДИНАМО-Р.РУСЕВ  ООД</t>
  </si>
  <si>
    <t>ЕНЕРГО-ПРО</t>
  </si>
  <si>
    <t>НЕФТ ОЙЛ ЕООД</t>
  </si>
  <si>
    <t>БОН МАРИН АГЕНЦИЯ ООД</t>
  </si>
  <si>
    <t>АЛИФОС БЪЛГАРИЯ ЕАД</t>
  </si>
  <si>
    <t>ВИ ТИ СИ АД</t>
  </si>
  <si>
    <t>ХЪС ООД</t>
  </si>
  <si>
    <t>МОБИЛЕ ООД</t>
  </si>
  <si>
    <t>БАЛКАН ЛОЙД ЕООД</t>
  </si>
  <si>
    <t>РАДИАНТ ЕООД</t>
  </si>
  <si>
    <t>БОН МАРИН ИНТЕРНЕШЪНЪЛ АД</t>
  </si>
  <si>
    <t>ИНТЕРКОМ-СПЕД ООД</t>
  </si>
  <si>
    <t>31.03.2016 г. в лева</t>
  </si>
  <si>
    <t>ГРЕЙН БГ ЕКСПОРТ ЕООД</t>
  </si>
  <si>
    <t>АГРИКС БЪЛГАРИЯ 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</si>
</sst>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л_в_._-;\-* #,##0.00\ _л_в_._-;_-* &quot;-&quot;??\ _л_в_._-;_-@_-"/>
    <numFmt numFmtId="165" formatCode="0;\(0\)"/>
    <numFmt numFmtId="166" formatCode="#,##0;\(#,##0\)"/>
    <numFmt numFmtId="167" formatCode="#,##0;\(#,###\)"/>
  </numFmts>
  <fonts count="11" x14ac:knownFonts="1">
    <font>
      <sz val="10"/>
      <name val="Arial"/>
      <charset val="204"/>
    </font>
    <font>
      <sz val="10"/>
      <name val="Arial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indexed="8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i/>
      <sz val="10"/>
      <name val="Tahoma"/>
      <family val="2"/>
      <charset val="204"/>
    </font>
    <font>
      <sz val="1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4" fontId="4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" fontId="5" fillId="0" borderId="1" xfId="0" applyNumberFormat="1" applyFont="1" applyBorder="1"/>
    <xf numFmtId="4" fontId="2" fillId="0" borderId="0" xfId="0" applyNumberFormat="1" applyFont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/>
    <xf numFmtId="4" fontId="3" fillId="0" borderId="3" xfId="0" applyNumberFormat="1" applyFont="1" applyBorder="1"/>
    <xf numFmtId="0" fontId="2" fillId="0" borderId="0" xfId="0" applyFont="1" applyAlignment="1">
      <alignment horizontal="left"/>
    </xf>
    <xf numFmtId="4" fontId="4" fillId="0" borderId="1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2" fillId="0" borderId="0" xfId="0" applyNumberFormat="1" applyFont="1" applyAlignment="1"/>
    <xf numFmtId="0" fontId="8" fillId="0" borderId="0" xfId="0" applyFont="1"/>
    <xf numFmtId="0" fontId="8" fillId="0" borderId="5" xfId="0" applyFont="1" applyBorder="1" applyAlignment="1">
      <alignment horizontal="center"/>
    </xf>
    <xf numFmtId="0" fontId="8" fillId="0" borderId="0" xfId="0" applyFont="1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9" fillId="0" borderId="7" xfId="0" applyFont="1" applyBorder="1"/>
    <xf numFmtId="3" fontId="8" fillId="0" borderId="11" xfId="0" applyNumberFormat="1" applyFont="1" applyBorder="1"/>
    <xf numFmtId="3" fontId="8" fillId="0" borderId="0" xfId="0" applyNumberFormat="1" applyFont="1" applyBorder="1"/>
    <xf numFmtId="3" fontId="8" fillId="0" borderId="6" xfId="0" applyNumberFormat="1" applyFont="1" applyBorder="1"/>
    <xf numFmtId="0" fontId="10" fillId="0" borderId="7" xfId="0" applyFont="1" applyBorder="1"/>
    <xf numFmtId="3" fontId="8" fillId="0" borderId="8" xfId="0" applyNumberFormat="1" applyFont="1" applyBorder="1"/>
    <xf numFmtId="3" fontId="8" fillId="0" borderId="7" xfId="0" applyNumberFormat="1" applyFont="1" applyBorder="1"/>
    <xf numFmtId="0" fontId="8" fillId="0" borderId="7" xfId="0" applyFont="1" applyBorder="1"/>
    <xf numFmtId="165" fontId="8" fillId="0" borderId="8" xfId="0" applyNumberFormat="1" applyFont="1" applyBorder="1"/>
    <xf numFmtId="0" fontId="8" fillId="0" borderId="8" xfId="0" applyFont="1" applyBorder="1"/>
    <xf numFmtId="3" fontId="9" fillId="0" borderId="8" xfId="0" applyNumberFormat="1" applyFont="1" applyBorder="1"/>
    <xf numFmtId="3" fontId="9" fillId="0" borderId="0" xfId="0" applyNumberFormat="1" applyFont="1" applyBorder="1"/>
    <xf numFmtId="165" fontId="9" fillId="0" borderId="8" xfId="0" applyNumberFormat="1" applyFont="1" applyBorder="1"/>
    <xf numFmtId="0" fontId="9" fillId="0" borderId="9" xfId="0" applyFont="1" applyBorder="1"/>
    <xf numFmtId="0" fontId="9" fillId="0" borderId="12" xfId="0" applyFont="1" applyBorder="1"/>
    <xf numFmtId="3" fontId="9" fillId="0" borderId="12" xfId="0" applyNumberFormat="1" applyFont="1" applyBorder="1"/>
    <xf numFmtId="3" fontId="8" fillId="0" borderId="0" xfId="0" applyNumberFormat="1" applyFont="1"/>
    <xf numFmtId="0" fontId="9" fillId="0" borderId="0" xfId="0" applyFont="1"/>
    <xf numFmtId="3" fontId="9" fillId="0" borderId="0" xfId="0" applyNumberFormat="1" applyFont="1"/>
    <xf numFmtId="0" fontId="9" fillId="0" borderId="12" xfId="0" applyNumberFormat="1" applyFont="1" applyFill="1" applyBorder="1"/>
    <xf numFmtId="0" fontId="10" fillId="0" borderId="12" xfId="0" applyNumberFormat="1" applyFont="1" applyFill="1" applyBorder="1" applyAlignment="1">
      <alignment horizontal="center"/>
    </xf>
    <xf numFmtId="0" fontId="9" fillId="0" borderId="7" xfId="0" applyFont="1" applyFill="1" applyBorder="1"/>
    <xf numFmtId="0" fontId="8" fillId="0" borderId="7" xfId="0" applyFont="1" applyFill="1" applyBorder="1"/>
    <xf numFmtId="3" fontId="8" fillId="0" borderId="7" xfId="0" applyNumberFormat="1" applyFont="1" applyFill="1" applyBorder="1"/>
    <xf numFmtId="0" fontId="8" fillId="0" borderId="13" xfId="0" applyFont="1" applyFill="1" applyBorder="1"/>
    <xf numFmtId="3" fontId="8" fillId="0" borderId="13" xfId="0" applyNumberFormat="1" applyFont="1" applyFill="1" applyBorder="1"/>
    <xf numFmtId="3" fontId="9" fillId="0" borderId="7" xfId="1" applyNumberFormat="1" applyFont="1" applyFill="1" applyBorder="1" applyAlignment="1">
      <alignment horizontal="right"/>
    </xf>
    <xf numFmtId="3" fontId="9" fillId="0" borderId="8" xfId="1" applyNumberFormat="1" applyFont="1" applyFill="1" applyBorder="1" applyAlignment="1" applyProtection="1">
      <alignment horizontal="right"/>
      <protection locked="0"/>
    </xf>
    <xf numFmtId="0" fontId="8" fillId="0" borderId="8" xfId="0" applyFont="1" applyFill="1" applyBorder="1"/>
    <xf numFmtId="0" fontId="9" fillId="0" borderId="13" xfId="0" applyFont="1" applyFill="1" applyBorder="1"/>
    <xf numFmtId="3" fontId="9" fillId="0" borderId="7" xfId="1" applyNumberFormat="1" applyFont="1" applyFill="1" applyBorder="1" applyAlignment="1" applyProtection="1">
      <alignment horizontal="right"/>
      <protection locked="0"/>
    </xf>
    <xf numFmtId="3" fontId="9" fillId="0" borderId="7" xfId="0" applyNumberFormat="1" applyFont="1" applyFill="1" applyBorder="1"/>
    <xf numFmtId="0" fontId="9" fillId="0" borderId="1" xfId="0" applyFont="1" applyFill="1" applyBorder="1"/>
    <xf numFmtId="3" fontId="9" fillId="0" borderId="1" xfId="1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right"/>
    </xf>
    <xf numFmtId="3" fontId="8" fillId="0" borderId="8" xfId="0" applyNumberFormat="1" applyFont="1" applyFill="1" applyBorder="1"/>
    <xf numFmtId="0" fontId="9" fillId="0" borderId="13" xfId="0" applyFont="1" applyFill="1" applyBorder="1" applyAlignment="1">
      <alignment horizontal="right"/>
    </xf>
    <xf numFmtId="0" fontId="9" fillId="0" borderId="9" xfId="0" applyFont="1" applyFill="1" applyBorder="1"/>
    <xf numFmtId="3" fontId="9" fillId="0" borderId="9" xfId="1" applyNumberFormat="1" applyFont="1" applyFill="1" applyBorder="1" applyAlignment="1">
      <alignment horizontal="right"/>
    </xf>
    <xf numFmtId="0" fontId="9" fillId="0" borderId="0" xfId="0" applyFont="1" applyFill="1" applyBorder="1"/>
    <xf numFmtId="0" fontId="10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7" xfId="0" applyFont="1" applyFill="1" applyBorder="1"/>
    <xf numFmtId="3" fontId="3" fillId="0" borderId="7" xfId="0" applyNumberFormat="1" applyFont="1" applyFill="1" applyBorder="1"/>
    <xf numFmtId="166" fontId="8" fillId="0" borderId="7" xfId="0" applyNumberFormat="1" applyFont="1" applyFill="1" applyBorder="1"/>
    <xf numFmtId="0" fontId="3" fillId="0" borderId="7" xfId="0" applyFont="1" applyFill="1" applyBorder="1" applyAlignment="1">
      <alignment horizontal="right"/>
    </xf>
    <xf numFmtId="166" fontId="3" fillId="0" borderId="7" xfId="0" applyNumberFormat="1" applyFont="1" applyFill="1" applyBorder="1"/>
    <xf numFmtId="166" fontId="9" fillId="0" borderId="9" xfId="0" applyNumberFormat="1" applyFont="1" applyFill="1" applyBorder="1"/>
    <xf numFmtId="0" fontId="9" fillId="0" borderId="1" xfId="0" applyFont="1" applyFill="1" applyBorder="1" applyAlignment="1">
      <alignment horizontal="right"/>
    </xf>
    <xf numFmtId="166" fontId="2" fillId="0" borderId="7" xfId="0" applyNumberFormat="1" applyFont="1" applyFill="1" applyBorder="1"/>
    <xf numFmtId="3" fontId="2" fillId="0" borderId="7" xfId="0" applyNumberFormat="1" applyFont="1" applyFill="1" applyBorder="1"/>
    <xf numFmtId="0" fontId="2" fillId="0" borderId="7" xfId="0" applyFont="1" applyFill="1" applyBorder="1"/>
    <xf numFmtId="3" fontId="9" fillId="0" borderId="1" xfId="2" applyNumberFormat="1" applyFont="1" applyFill="1" applyBorder="1" applyAlignment="1">
      <alignment horizontal="right"/>
    </xf>
    <xf numFmtId="0" fontId="8" fillId="0" borderId="9" xfId="0" applyFont="1" applyFill="1" applyBorder="1"/>
    <xf numFmtId="3" fontId="8" fillId="0" borderId="9" xfId="0" applyNumberFormat="1" applyFont="1" applyFill="1" applyBorder="1"/>
    <xf numFmtId="3" fontId="9" fillId="0" borderId="9" xfId="2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horizontal="right"/>
    </xf>
    <xf numFmtId="14" fontId="8" fillId="0" borderId="0" xfId="0" applyNumberFormat="1" applyFont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7" fontId="8" fillId="0" borderId="0" xfId="0" applyNumberFormat="1" applyFont="1"/>
    <xf numFmtId="0" fontId="9" fillId="0" borderId="0" xfId="0" applyFont="1" applyAlignment="1">
      <alignment horizontal="center"/>
    </xf>
    <xf numFmtId="167" fontId="8" fillId="0" borderId="14" xfId="0" applyNumberFormat="1" applyFont="1" applyBorder="1" applyAlignment="1">
      <alignment horizontal="center"/>
    </xf>
    <xf numFmtId="0" fontId="8" fillId="0" borderId="15" xfId="0" applyFont="1" applyBorder="1"/>
    <xf numFmtId="0" fontId="8" fillId="0" borderId="16" xfId="0" applyFont="1" applyBorder="1"/>
    <xf numFmtId="167" fontId="8" fillId="0" borderId="17" xfId="0" applyNumberFormat="1" applyFont="1" applyBorder="1" applyAlignment="1">
      <alignment horizontal="center"/>
    </xf>
    <xf numFmtId="0" fontId="9" fillId="0" borderId="18" xfId="0" applyFont="1" applyBorder="1"/>
    <xf numFmtId="0" fontId="9" fillId="0" borderId="19" xfId="0" applyFont="1" applyBorder="1"/>
    <xf numFmtId="167" fontId="9" fillId="0" borderId="20" xfId="0" applyNumberFormat="1" applyFont="1" applyBorder="1"/>
    <xf numFmtId="0" fontId="9" fillId="0" borderId="21" xfId="0" applyFont="1" applyBorder="1"/>
    <xf numFmtId="0" fontId="9" fillId="0" borderId="22" xfId="0" applyFont="1" applyBorder="1"/>
    <xf numFmtId="167" fontId="9" fillId="0" borderId="23" xfId="0" applyNumberFormat="1" applyFont="1" applyBorder="1"/>
    <xf numFmtId="0" fontId="8" fillId="0" borderId="21" xfId="0" applyFont="1" applyBorder="1"/>
    <xf numFmtId="0" fontId="8" fillId="0" borderId="22" xfId="0" applyFont="1" applyBorder="1"/>
    <xf numFmtId="167" fontId="8" fillId="0" borderId="23" xfId="0" applyNumberFormat="1" applyFont="1" applyBorder="1"/>
    <xf numFmtId="0" fontId="8" fillId="0" borderId="21" xfId="0" applyFont="1" applyFill="1" applyBorder="1"/>
    <xf numFmtId="167" fontId="8" fillId="0" borderId="23" xfId="0" applyNumberFormat="1" applyFont="1" applyBorder="1" applyAlignment="1">
      <alignment horizontal="right"/>
    </xf>
    <xf numFmtId="0" fontId="9" fillId="0" borderId="24" xfId="0" applyFont="1" applyFill="1" applyBorder="1"/>
    <xf numFmtId="0" fontId="8" fillId="0" borderId="25" xfId="0" applyFont="1" applyBorder="1"/>
    <xf numFmtId="167" fontId="9" fillId="0" borderId="26" xfId="0" applyNumberFormat="1" applyFont="1" applyBorder="1"/>
    <xf numFmtId="165" fontId="8" fillId="0" borderId="0" xfId="0" applyNumberFormat="1" applyFont="1"/>
    <xf numFmtId="0" fontId="9" fillId="0" borderId="25" xfId="0" applyFont="1" applyBorder="1"/>
    <xf numFmtId="0" fontId="9" fillId="0" borderId="24" xfId="0" applyFont="1" applyBorder="1"/>
    <xf numFmtId="0" fontId="9" fillId="0" borderId="27" xfId="0" applyFont="1" applyFill="1" applyBorder="1"/>
    <xf numFmtId="0" fontId="9" fillId="0" borderId="28" xfId="0" applyFont="1" applyBorder="1"/>
    <xf numFmtId="167" fontId="9" fillId="0" borderId="17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4" fontId="8" fillId="0" borderId="0" xfId="0" applyNumberFormat="1" applyFont="1" applyFill="1" applyBorder="1" applyAlignment="1">
      <alignment horizontal="left"/>
    </xf>
    <xf numFmtId="167" fontId="9" fillId="0" borderId="0" xfId="0" applyNumberFormat="1" applyFont="1" applyAlignment="1">
      <alignment horizontal="right"/>
    </xf>
    <xf numFmtId="22" fontId="8" fillId="0" borderId="0" xfId="0" applyNumberFormat="1" applyFont="1"/>
    <xf numFmtId="166" fontId="9" fillId="0" borderId="8" xfId="0" applyNumberFormat="1" applyFont="1" applyBorder="1"/>
    <xf numFmtId="4" fontId="4" fillId="2" borderId="29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8" fillId="0" borderId="11" xfId="0" applyNumberFormat="1" applyFont="1" applyBorder="1"/>
    <xf numFmtId="166" fontId="8" fillId="0" borderId="8" xfId="0" applyNumberFormat="1" applyFont="1" applyBorder="1"/>
    <xf numFmtId="166" fontId="9" fillId="0" borderId="12" xfId="0" applyNumberFormat="1" applyFont="1" applyBorder="1"/>
    <xf numFmtId="166" fontId="8" fillId="0" borderId="0" xfId="0" applyNumberFormat="1" applyFont="1"/>
    <xf numFmtId="165" fontId="8" fillId="0" borderId="7" xfId="0" applyNumberFormat="1" applyFont="1" applyBorder="1"/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30" xfId="0" applyFont="1" applyBorder="1"/>
    <xf numFmtId="0" fontId="4" fillId="2" borderId="30" xfId="0" applyNumberFormat="1" applyFont="1" applyFill="1" applyBorder="1" applyAlignment="1">
      <alignment horizontal="left"/>
    </xf>
    <xf numFmtId="0" fontId="4" fillId="0" borderId="30" xfId="0" applyNumberFormat="1" applyFont="1" applyFill="1" applyBorder="1" applyAlignment="1">
      <alignment horizontal="left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3" fillId="0" borderId="16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40" fontId="2" fillId="0" borderId="0" xfId="0" applyNumberFormat="1" applyFont="1" applyFill="1" applyAlignment="1">
      <alignment vertical="center"/>
    </xf>
    <xf numFmtId="0" fontId="4" fillId="2" borderId="29" xfId="0" applyNumberFormat="1" applyFont="1" applyFill="1" applyBorder="1" applyAlignment="1">
      <alignment horizontal="left" vertical="center"/>
    </xf>
    <xf numFmtId="0" fontId="4" fillId="2" borderId="2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16" fontId="3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/>
    </xf>
    <xf numFmtId="4" fontId="3" fillId="0" borderId="9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4" fontId="3" fillId="0" borderId="30" xfId="0" applyNumberFormat="1" applyFont="1" applyBorder="1" applyAlignment="1">
      <alignment horizontal="center" vertical="center"/>
    </xf>
    <xf numFmtId="14" fontId="3" fillId="0" borderId="3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8" fillId="0" borderId="30" xfId="0" applyNumberFormat="1" applyFont="1" applyBorder="1" applyAlignment="1">
      <alignment horizontal="center"/>
    </xf>
    <xf numFmtId="3" fontId="8" fillId="0" borderId="31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zlatkova\Documents\2016_OT4ETI\balance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P"/>
      <sheetName val="Sheet3"/>
    </sheetNames>
    <sheetDataSet>
      <sheetData sheetId="0">
        <row r="63">
          <cell r="R63">
            <v>-74745.799999999988</v>
          </cell>
        </row>
        <row r="72">
          <cell r="R72">
            <v>-323286.27</v>
          </cell>
        </row>
      </sheetData>
      <sheetData sheetId="1">
        <row r="41">
          <cell r="G41">
            <v>2736599.06</v>
          </cell>
        </row>
        <row r="56">
          <cell r="G56">
            <v>382387.63</v>
          </cell>
        </row>
        <row r="57">
          <cell r="G57">
            <v>4641.7</v>
          </cell>
        </row>
        <row r="61">
          <cell r="G61">
            <v>17414.04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17" sqref="C17"/>
    </sheetView>
  </sheetViews>
  <sheetFormatPr defaultRowHeight="12.75" x14ac:dyDescent="0.2"/>
  <cols>
    <col min="1" max="1" width="40.7109375" style="2" customWidth="1"/>
    <col min="2" max="3" width="20.7109375" style="2" customWidth="1"/>
    <col min="4" max="16384" width="9.140625" style="2"/>
  </cols>
  <sheetData>
    <row r="1" spans="1:5" s="143" customFormat="1" ht="18" customHeight="1" x14ac:dyDescent="0.2">
      <c r="D1" s="144"/>
    </row>
    <row r="2" spans="1:5" s="143" customFormat="1" ht="18" customHeight="1" x14ac:dyDescent="0.2">
      <c r="A2" s="185" t="s">
        <v>200</v>
      </c>
      <c r="B2" s="185"/>
      <c r="C2" s="185"/>
      <c r="D2" s="148"/>
      <c r="E2" s="148"/>
    </row>
    <row r="3" spans="1:5" s="143" customFormat="1" ht="18" customHeight="1" x14ac:dyDescent="0.2">
      <c r="A3" s="185" t="s">
        <v>201</v>
      </c>
      <c r="B3" s="185"/>
      <c r="C3" s="185"/>
      <c r="D3" s="148"/>
      <c r="E3" s="148"/>
    </row>
    <row r="4" spans="1:5" s="143" customFormat="1" ht="18" customHeight="1" x14ac:dyDescent="0.2">
      <c r="A4" s="141"/>
      <c r="B4" s="141"/>
      <c r="C4" s="141"/>
    </row>
    <row r="5" spans="1:5" s="143" customFormat="1" ht="18" customHeight="1" x14ac:dyDescent="0.2">
      <c r="A5" s="184" t="s">
        <v>202</v>
      </c>
      <c r="B5" s="184"/>
      <c r="C5" s="184"/>
    </row>
    <row r="6" spans="1:5" s="143" customFormat="1" ht="18" customHeight="1" x14ac:dyDescent="0.2">
      <c r="A6" s="184"/>
      <c r="B6" s="145">
        <v>42460</v>
      </c>
      <c r="C6" s="145">
        <v>42094</v>
      </c>
    </row>
    <row r="7" spans="1:5" s="143" customFormat="1" ht="18" customHeight="1" x14ac:dyDescent="0.2">
      <c r="A7" s="146" t="s">
        <v>203</v>
      </c>
      <c r="B7" s="126">
        <f>377.74+7287.94+2775.57</f>
        <v>10441.25</v>
      </c>
      <c r="C7" s="126">
        <f>1638.74+8699.5</f>
        <v>10338.24</v>
      </c>
    </row>
    <row r="8" spans="1:5" s="143" customFormat="1" ht="18" customHeight="1" x14ac:dyDescent="0.2">
      <c r="A8" s="146" t="s">
        <v>204</v>
      </c>
      <c r="B8" s="126">
        <f>103376.36</f>
        <v>103376.36</v>
      </c>
      <c r="C8" s="126">
        <f>113340.52-8699.5</f>
        <v>104641.02</v>
      </c>
    </row>
    <row r="9" spans="1:5" s="143" customFormat="1" ht="18" customHeight="1" x14ac:dyDescent="0.2">
      <c r="B9" s="147"/>
      <c r="C9" s="147"/>
    </row>
    <row r="10" spans="1:5" s="143" customFormat="1" ht="18" customHeight="1" x14ac:dyDescent="0.2"/>
    <row r="11" spans="1:5" s="143" customFormat="1" ht="18" customHeight="1" x14ac:dyDescent="0.2">
      <c r="A11" s="144" t="s">
        <v>205</v>
      </c>
    </row>
    <row r="12" spans="1:5" s="143" customFormat="1" ht="18" customHeight="1" x14ac:dyDescent="0.2">
      <c r="A12" s="143" t="s">
        <v>206</v>
      </c>
    </row>
    <row r="13" spans="1:5" s="143" customFormat="1" ht="18" customHeight="1" x14ac:dyDescent="0.2">
      <c r="A13" s="143" t="s">
        <v>386</v>
      </c>
    </row>
    <row r="14" spans="1:5" s="143" customFormat="1" ht="18" customHeight="1" x14ac:dyDescent="0.2">
      <c r="A14" s="143" t="s">
        <v>207</v>
      </c>
    </row>
    <row r="15" spans="1:5" s="143" customFormat="1" ht="18" customHeight="1" x14ac:dyDescent="0.2">
      <c r="A15" s="143" t="s">
        <v>385</v>
      </c>
    </row>
    <row r="16" spans="1:5" s="143" customFormat="1" ht="18" customHeight="1" x14ac:dyDescent="0.2">
      <c r="A16" s="143" t="s">
        <v>384</v>
      </c>
    </row>
    <row r="17" spans="1:1" s="143" customFormat="1" ht="18" customHeight="1" x14ac:dyDescent="0.2"/>
    <row r="18" spans="1:1" s="143" customFormat="1" ht="18" customHeight="1" x14ac:dyDescent="0.2"/>
    <row r="19" spans="1:1" s="143" customFormat="1" ht="18" customHeight="1" x14ac:dyDescent="0.2">
      <c r="A19" s="143" t="s">
        <v>250</v>
      </c>
    </row>
    <row r="20" spans="1:1" s="143" customFormat="1" ht="18" customHeight="1" x14ac:dyDescent="0.2">
      <c r="A20" s="143" t="s">
        <v>25</v>
      </c>
    </row>
    <row r="21" spans="1:1" s="143" customFormat="1" ht="18" customHeight="1" x14ac:dyDescent="0.2"/>
    <row r="22" spans="1:1" s="143" customFormat="1" ht="18" customHeight="1" x14ac:dyDescent="0.2"/>
    <row r="23" spans="1:1" s="143" customFormat="1" ht="18" customHeight="1" x14ac:dyDescent="0.2"/>
    <row r="24" spans="1:1" s="143" customFormat="1" ht="18" customHeight="1" x14ac:dyDescent="0.2"/>
    <row r="25" spans="1:1" s="143" customFormat="1" ht="18" customHeight="1" x14ac:dyDescent="0.2">
      <c r="A25" s="143" t="s">
        <v>208</v>
      </c>
    </row>
    <row r="26" spans="1:1" s="143" customFormat="1" ht="18" customHeight="1" x14ac:dyDescent="0.2">
      <c r="A26" s="143" t="s">
        <v>27</v>
      </c>
    </row>
    <row r="27" spans="1:1" ht="18" customHeight="1" x14ac:dyDescent="0.2"/>
    <row r="28" spans="1:1" ht="18" customHeight="1" x14ac:dyDescent="0.2"/>
    <row r="29" spans="1:1" ht="18" customHeight="1" x14ac:dyDescent="0.2"/>
    <row r="30" spans="1:1" ht="18" customHeight="1" x14ac:dyDescent="0.2"/>
  </sheetData>
  <mergeCells count="4">
    <mergeCell ref="A5:A6"/>
    <mergeCell ref="B5:C5"/>
    <mergeCell ref="A2:C2"/>
    <mergeCell ref="A3:C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B1" workbookViewId="0">
      <selection activeCell="C20" sqref="C20"/>
    </sheetView>
  </sheetViews>
  <sheetFormatPr defaultRowHeight="12.75" x14ac:dyDescent="0.2"/>
  <cols>
    <col min="1" max="1" width="14.85546875" style="2" hidden="1" customWidth="1"/>
    <col min="2" max="2" width="55.42578125" style="2" bestFit="1" customWidth="1"/>
    <col min="3" max="3" width="5" style="91" customWidth="1"/>
    <col min="4" max="4" width="5.28515625" style="158" bestFit="1" customWidth="1"/>
    <col min="5" max="7" width="13.140625" style="9" bestFit="1" customWidth="1"/>
    <col min="8" max="8" width="14.85546875" style="9" customWidth="1"/>
    <col min="9" max="9" width="13.42578125" style="2" customWidth="1"/>
    <col min="10" max="10" width="10.42578125" style="2" customWidth="1"/>
    <col min="11" max="11" width="14" style="2" customWidth="1"/>
    <col min="12" max="16384" width="9.140625" style="2"/>
  </cols>
  <sheetData>
    <row r="1" spans="1:11" s="143" customFormat="1" ht="18" customHeight="1" x14ac:dyDescent="0.2">
      <c r="C1" s="149"/>
      <c r="D1" s="156"/>
      <c r="E1" s="147"/>
      <c r="F1" s="147"/>
      <c r="G1" s="147"/>
      <c r="H1" s="147"/>
      <c r="K1" s="144"/>
    </row>
    <row r="2" spans="1:11" s="143" customFormat="1" ht="18" customHeight="1" x14ac:dyDescent="0.2">
      <c r="B2" s="185" t="s">
        <v>200</v>
      </c>
      <c r="C2" s="185"/>
      <c r="D2" s="185"/>
      <c r="E2" s="185"/>
      <c r="F2" s="185"/>
      <c r="G2" s="185"/>
      <c r="H2" s="185"/>
      <c r="I2" s="185"/>
      <c r="J2" s="185"/>
      <c r="K2" s="185"/>
    </row>
    <row r="3" spans="1:11" s="143" customFormat="1" ht="18" customHeight="1" x14ac:dyDescent="0.2">
      <c r="B3" s="191" t="s">
        <v>255</v>
      </c>
      <c r="C3" s="191"/>
      <c r="D3" s="191"/>
      <c r="E3" s="191"/>
      <c r="F3" s="191"/>
      <c r="G3" s="191"/>
      <c r="H3" s="191"/>
      <c r="I3" s="191"/>
      <c r="J3" s="191"/>
      <c r="K3" s="191"/>
    </row>
    <row r="4" spans="1:11" s="143" customFormat="1" ht="18" customHeight="1" x14ac:dyDescent="0.2">
      <c r="B4" s="159"/>
      <c r="C4" s="159"/>
      <c r="D4" s="159"/>
      <c r="E4" s="159"/>
      <c r="F4" s="159"/>
      <c r="G4" s="159"/>
      <c r="H4" s="159"/>
      <c r="I4" s="159"/>
      <c r="J4" s="159"/>
      <c r="K4" s="159"/>
    </row>
    <row r="5" spans="1:11" s="149" customFormat="1" ht="25.5" x14ac:dyDescent="0.2">
      <c r="A5" s="149" t="s">
        <v>209</v>
      </c>
      <c r="B5" s="150" t="s">
        <v>210</v>
      </c>
      <c r="C5" s="150" t="s">
        <v>211</v>
      </c>
      <c r="D5" s="151" t="s">
        <v>212</v>
      </c>
      <c r="E5" s="186">
        <v>42460</v>
      </c>
      <c r="F5" s="187"/>
      <c r="G5" s="188">
        <v>42094</v>
      </c>
      <c r="H5" s="189"/>
      <c r="I5" s="190" t="s">
        <v>213</v>
      </c>
      <c r="J5" s="190"/>
      <c r="K5" s="152" t="s">
        <v>214</v>
      </c>
    </row>
    <row r="6" spans="1:11" s="143" customFormat="1" ht="18" customHeight="1" x14ac:dyDescent="0.2">
      <c r="A6" s="143" t="s">
        <v>215</v>
      </c>
      <c r="B6" s="146" t="s">
        <v>215</v>
      </c>
      <c r="C6" s="150" t="s">
        <v>215</v>
      </c>
      <c r="D6" s="151" t="s">
        <v>215</v>
      </c>
      <c r="E6" s="151" t="s">
        <v>216</v>
      </c>
      <c r="F6" s="151" t="s">
        <v>217</v>
      </c>
      <c r="G6" s="151" t="s">
        <v>216</v>
      </c>
      <c r="H6" s="151" t="s">
        <v>217</v>
      </c>
      <c r="I6" s="151" t="s">
        <v>218</v>
      </c>
      <c r="J6" s="150" t="s">
        <v>217</v>
      </c>
      <c r="K6" s="146"/>
    </row>
    <row r="7" spans="1:11" s="143" customFormat="1" ht="18" hidden="1" customHeight="1" x14ac:dyDescent="0.2">
      <c r="A7" s="143" t="s">
        <v>219</v>
      </c>
      <c r="B7" s="146" t="s">
        <v>220</v>
      </c>
      <c r="C7" s="150" t="s">
        <v>221</v>
      </c>
      <c r="D7" s="151">
        <v>1.95583</v>
      </c>
      <c r="E7" s="126"/>
      <c r="F7" s="126">
        <f>E7*D7</f>
        <v>0</v>
      </c>
      <c r="G7" s="126"/>
      <c r="H7" s="126">
        <f>G7*F7</f>
        <v>0</v>
      </c>
      <c r="I7" s="126">
        <v>43950</v>
      </c>
      <c r="J7" s="126">
        <f>I7*D7</f>
        <v>85958.728499999997</v>
      </c>
      <c r="K7" s="153">
        <v>41562</v>
      </c>
    </row>
    <row r="8" spans="1:11" s="143" customFormat="1" ht="18" customHeight="1" x14ac:dyDescent="0.2">
      <c r="B8" s="146" t="s">
        <v>222</v>
      </c>
      <c r="C8" s="150" t="s">
        <v>221</v>
      </c>
      <c r="D8" s="151">
        <v>1.95583</v>
      </c>
      <c r="E8" s="126">
        <f>1850020-61666</f>
        <v>1788354</v>
      </c>
      <c r="F8" s="126">
        <f>E8*D8</f>
        <v>3497716.4038200001</v>
      </c>
      <c r="G8" s="126">
        <v>2590012</v>
      </c>
      <c r="H8" s="126">
        <f>G8*D8</f>
        <v>5065623.1699599996</v>
      </c>
      <c r="I8" s="126">
        <v>61666</v>
      </c>
      <c r="J8" s="126">
        <f>I8*D8</f>
        <v>120608.21278</v>
      </c>
      <c r="K8" s="153">
        <v>43282</v>
      </c>
    </row>
    <row r="9" spans="1:11" s="148" customFormat="1" ht="18" customHeight="1" x14ac:dyDescent="0.2">
      <c r="A9" s="148">
        <v>152.5</v>
      </c>
      <c r="B9" s="154" t="s">
        <v>223</v>
      </c>
      <c r="C9" s="142"/>
      <c r="D9" s="157"/>
      <c r="E9" s="155">
        <f>SUM(E7:E8)</f>
        <v>1788354</v>
      </c>
      <c r="F9" s="155">
        <f>SUM(F7:F8)</f>
        <v>3497716.4038200001</v>
      </c>
      <c r="G9" s="155">
        <f>SUM(G7:G8)</f>
        <v>2590012</v>
      </c>
      <c r="H9" s="155">
        <f>SUM(H7:H8)</f>
        <v>5065623.1699599996</v>
      </c>
      <c r="I9" s="154"/>
      <c r="J9" s="154"/>
      <c r="K9" s="154"/>
    </row>
    <row r="10" spans="1:11" s="143" customFormat="1" ht="18" customHeight="1" x14ac:dyDescent="0.2">
      <c r="B10" s="154" t="s">
        <v>224</v>
      </c>
      <c r="C10" s="150"/>
      <c r="D10" s="151"/>
      <c r="E10" s="126"/>
      <c r="F10" s="126"/>
      <c r="G10" s="126"/>
      <c r="H10" s="126"/>
      <c r="I10" s="146"/>
      <c r="J10" s="146"/>
      <c r="K10" s="146"/>
    </row>
    <row r="11" spans="1:11" s="143" customFormat="1" ht="18" customHeight="1" x14ac:dyDescent="0.2">
      <c r="B11" s="146" t="s">
        <v>225</v>
      </c>
      <c r="C11" s="150"/>
      <c r="D11" s="151"/>
      <c r="E11" s="126"/>
      <c r="F11" s="126">
        <f>F9-F12</f>
        <v>2050417.8504600001</v>
      </c>
      <c r="G11" s="126"/>
      <c r="H11" s="126">
        <f>H9-H12</f>
        <v>3618324.6165999994</v>
      </c>
      <c r="I11" s="146"/>
      <c r="J11" s="146"/>
      <c r="K11" s="146"/>
    </row>
    <row r="12" spans="1:11" s="143" customFormat="1" ht="18" customHeight="1" x14ac:dyDescent="0.2">
      <c r="B12" s="146" t="s">
        <v>226</v>
      </c>
      <c r="C12" s="150"/>
      <c r="D12" s="151"/>
      <c r="E12" s="126">
        <f>12*I8</f>
        <v>739992</v>
      </c>
      <c r="F12" s="126">
        <f>E12*D8</f>
        <v>1447298.55336</v>
      </c>
      <c r="G12" s="126">
        <v>739992</v>
      </c>
      <c r="H12" s="126">
        <f>H7+12*J8</f>
        <v>1447298.55336</v>
      </c>
      <c r="I12" s="146"/>
      <c r="J12" s="146"/>
      <c r="K12" s="146"/>
    </row>
    <row r="13" spans="1:11" s="143" customFormat="1" ht="18" customHeight="1" x14ac:dyDescent="0.2">
      <c r="C13" s="149"/>
      <c r="D13" s="156"/>
      <c r="E13" s="147"/>
      <c r="F13" s="147"/>
      <c r="G13" s="147"/>
      <c r="H13" s="147"/>
    </row>
    <row r="14" spans="1:11" s="143" customFormat="1" ht="18" customHeight="1" x14ac:dyDescent="0.2">
      <c r="C14" s="149"/>
      <c r="D14" s="156"/>
      <c r="E14" s="147"/>
      <c r="F14" s="147"/>
      <c r="G14" s="147"/>
      <c r="H14" s="147"/>
    </row>
    <row r="15" spans="1:11" s="143" customFormat="1" ht="18" customHeight="1" x14ac:dyDescent="0.2">
      <c r="C15" s="149"/>
      <c r="D15" s="156"/>
      <c r="E15" s="147"/>
      <c r="F15" s="147"/>
      <c r="G15" s="147"/>
      <c r="H15" s="147"/>
    </row>
    <row r="16" spans="1:11" s="143" customFormat="1" ht="18" customHeight="1" x14ac:dyDescent="0.2">
      <c r="C16" s="149"/>
      <c r="D16" s="156"/>
      <c r="E16" s="147"/>
      <c r="F16" s="147"/>
      <c r="G16" s="147"/>
      <c r="H16" s="147"/>
    </row>
    <row r="17" spans="2:8" s="143" customFormat="1" ht="18" customHeight="1" x14ac:dyDescent="0.2">
      <c r="C17" s="149"/>
      <c r="D17" s="156"/>
      <c r="E17" s="147"/>
      <c r="F17" s="147"/>
      <c r="G17" s="147"/>
      <c r="H17" s="147"/>
    </row>
    <row r="18" spans="2:8" s="143" customFormat="1" ht="18" customHeight="1" x14ac:dyDescent="0.2">
      <c r="B18" s="143" t="s">
        <v>249</v>
      </c>
      <c r="C18" s="149"/>
      <c r="D18" s="156"/>
      <c r="E18" s="147"/>
      <c r="F18" s="147"/>
      <c r="G18" s="147"/>
      <c r="H18" s="147"/>
    </row>
    <row r="19" spans="2:8" s="143" customFormat="1" ht="18" customHeight="1" x14ac:dyDescent="0.2">
      <c r="B19" s="143" t="s">
        <v>25</v>
      </c>
      <c r="C19" s="149"/>
      <c r="D19" s="156"/>
      <c r="E19" s="147"/>
      <c r="F19" s="147"/>
      <c r="G19" s="147"/>
      <c r="H19" s="147"/>
    </row>
    <row r="20" spans="2:8" s="143" customFormat="1" ht="18" customHeight="1" x14ac:dyDescent="0.2">
      <c r="C20" s="149"/>
      <c r="D20" s="156"/>
      <c r="E20" s="147"/>
      <c r="F20" s="147"/>
      <c r="G20" s="147"/>
      <c r="H20" s="147"/>
    </row>
    <row r="21" spans="2:8" s="143" customFormat="1" ht="18" customHeight="1" x14ac:dyDescent="0.2">
      <c r="C21" s="149"/>
      <c r="D21" s="156"/>
      <c r="E21" s="147"/>
      <c r="F21" s="147"/>
      <c r="G21" s="147"/>
      <c r="H21" s="147"/>
    </row>
    <row r="22" spans="2:8" s="143" customFormat="1" ht="18" customHeight="1" x14ac:dyDescent="0.2">
      <c r="C22" s="149"/>
      <c r="D22" s="156"/>
      <c r="E22" s="147"/>
      <c r="F22" s="147"/>
      <c r="G22" s="147"/>
      <c r="H22" s="147"/>
    </row>
    <row r="23" spans="2:8" s="143" customFormat="1" ht="18" customHeight="1" x14ac:dyDescent="0.2">
      <c r="C23" s="149"/>
      <c r="D23" s="156"/>
      <c r="E23" s="147"/>
      <c r="F23" s="147"/>
      <c r="G23" s="147"/>
      <c r="H23" s="147"/>
    </row>
    <row r="24" spans="2:8" s="143" customFormat="1" ht="18" customHeight="1" x14ac:dyDescent="0.2">
      <c r="B24" s="143" t="s">
        <v>208</v>
      </c>
      <c r="C24" s="149"/>
      <c r="D24" s="156"/>
      <c r="E24" s="147"/>
      <c r="F24" s="147"/>
      <c r="G24" s="147"/>
      <c r="H24" s="147"/>
    </row>
    <row r="25" spans="2:8" s="143" customFormat="1" ht="18" customHeight="1" x14ac:dyDescent="0.2">
      <c r="B25" s="143" t="s">
        <v>27</v>
      </c>
      <c r="C25" s="149"/>
      <c r="D25" s="156"/>
      <c r="E25" s="147"/>
      <c r="F25" s="147"/>
      <c r="G25" s="147"/>
      <c r="H25" s="147"/>
    </row>
    <row r="26" spans="2:8" s="143" customFormat="1" ht="18" customHeight="1" x14ac:dyDescent="0.2">
      <c r="C26" s="149"/>
      <c r="D26" s="156"/>
      <c r="E26" s="147"/>
      <c r="F26" s="147"/>
      <c r="G26" s="147"/>
      <c r="H26" s="147"/>
    </row>
    <row r="27" spans="2:8" s="143" customFormat="1" ht="18" customHeight="1" x14ac:dyDescent="0.2">
      <c r="C27" s="149"/>
      <c r="D27" s="156"/>
      <c r="E27" s="147"/>
      <c r="F27" s="147"/>
      <c r="G27" s="147"/>
      <c r="H27" s="147"/>
    </row>
  </sheetData>
  <mergeCells count="5">
    <mergeCell ref="E5:F5"/>
    <mergeCell ref="G5:H5"/>
    <mergeCell ref="I5:J5"/>
    <mergeCell ref="B2:K2"/>
    <mergeCell ref="B3:K3"/>
  </mergeCells>
  <phoneticPr fontId="0" type="noConversion"/>
  <pageMargins left="0.75" right="0.57999999999999996" top="1" bottom="1" header="0.5" footer="0.5"/>
  <pageSetup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B43" sqref="B43"/>
    </sheetView>
  </sheetViews>
  <sheetFormatPr defaultRowHeight="12.75" x14ac:dyDescent="0.2"/>
  <cols>
    <col min="1" max="1" width="9.140625" style="22"/>
    <col min="2" max="2" width="51.28515625" style="22" customWidth="1"/>
    <col min="3" max="3" width="9.7109375" style="48" customWidth="1"/>
    <col min="4" max="4" width="9.7109375" style="132" customWidth="1"/>
    <col min="5" max="5" width="11.5703125" style="22" customWidth="1"/>
    <col min="6" max="6" width="46.42578125" style="22" customWidth="1"/>
    <col min="7" max="8" width="10" style="48" customWidth="1"/>
    <col min="9" max="16384" width="9.140625" style="22"/>
  </cols>
  <sheetData>
    <row r="1" spans="2:8" x14ac:dyDescent="0.2">
      <c r="B1" s="23" t="s">
        <v>71</v>
      </c>
      <c r="C1" s="192" t="s">
        <v>72</v>
      </c>
      <c r="D1" s="193"/>
      <c r="E1" s="24"/>
      <c r="F1" s="25" t="s">
        <v>73</v>
      </c>
      <c r="G1" s="192" t="s">
        <v>74</v>
      </c>
      <c r="H1" s="193"/>
    </row>
    <row r="2" spans="2:8" x14ac:dyDescent="0.2">
      <c r="B2" s="26"/>
      <c r="C2" s="27" t="s">
        <v>75</v>
      </c>
      <c r="D2" s="127" t="s">
        <v>373</v>
      </c>
      <c r="E2" s="24"/>
      <c r="F2" s="26"/>
      <c r="G2" s="28" t="s">
        <v>75</v>
      </c>
      <c r="H2" s="28" t="s">
        <v>373</v>
      </c>
    </row>
    <row r="3" spans="2:8" x14ac:dyDescent="0.2">
      <c r="B3" s="29"/>
      <c r="C3" s="30" t="s">
        <v>76</v>
      </c>
      <c r="D3" s="128" t="s">
        <v>76</v>
      </c>
      <c r="E3" s="24"/>
      <c r="F3" s="29"/>
      <c r="G3" s="31" t="s">
        <v>76</v>
      </c>
      <c r="H3" s="31" t="s">
        <v>76</v>
      </c>
    </row>
    <row r="4" spans="2:8" x14ac:dyDescent="0.2">
      <c r="B4" s="32" t="s">
        <v>77</v>
      </c>
      <c r="C4" s="33"/>
      <c r="D4" s="129"/>
      <c r="E4" s="34"/>
      <c r="F4" s="32" t="s">
        <v>78</v>
      </c>
      <c r="G4" s="35"/>
      <c r="H4" s="35"/>
    </row>
    <row r="5" spans="2:8" x14ac:dyDescent="0.2">
      <c r="B5" s="36" t="s">
        <v>79</v>
      </c>
      <c r="C5" s="37"/>
      <c r="D5" s="130"/>
      <c r="E5" s="34"/>
      <c r="F5" s="36" t="s">
        <v>80</v>
      </c>
      <c r="G5" s="38"/>
      <c r="H5" s="38"/>
    </row>
    <row r="6" spans="2:8" x14ac:dyDescent="0.2">
      <c r="B6" s="39" t="s">
        <v>81</v>
      </c>
      <c r="C6" s="37">
        <v>1967</v>
      </c>
      <c r="D6" s="130">
        <v>2724</v>
      </c>
      <c r="E6" s="34"/>
      <c r="F6" s="39" t="s">
        <v>83</v>
      </c>
      <c r="G6" s="38">
        <v>1</v>
      </c>
      <c r="H6" s="38"/>
    </row>
    <row r="7" spans="2:8" x14ac:dyDescent="0.2">
      <c r="B7" s="39" t="s">
        <v>82</v>
      </c>
      <c r="C7" s="37">
        <v>1780</v>
      </c>
      <c r="D7" s="130">
        <f>1978-12</f>
        <v>1966</v>
      </c>
      <c r="E7" s="34"/>
      <c r="F7" s="39" t="s">
        <v>85</v>
      </c>
      <c r="G7" s="38">
        <v>15538</v>
      </c>
      <c r="H7" s="38">
        <f>17094+99</f>
        <v>17193</v>
      </c>
    </row>
    <row r="8" spans="2:8" x14ac:dyDescent="0.2">
      <c r="B8" s="39" t="s">
        <v>84</v>
      </c>
      <c r="C8" s="37">
        <v>1191</v>
      </c>
      <c r="D8" s="130">
        <v>1036</v>
      </c>
      <c r="E8" s="34"/>
      <c r="F8" s="39" t="s">
        <v>87</v>
      </c>
      <c r="G8" s="38">
        <v>118</v>
      </c>
      <c r="H8" s="38">
        <f>172-99</f>
        <v>73</v>
      </c>
    </row>
    <row r="9" spans="2:8" x14ac:dyDescent="0.2">
      <c r="B9" s="39" t="s">
        <v>86</v>
      </c>
      <c r="C9" s="37">
        <v>5077</v>
      </c>
      <c r="D9" s="130">
        <v>5271</v>
      </c>
      <c r="E9" s="34"/>
      <c r="F9" s="36" t="s">
        <v>89</v>
      </c>
      <c r="G9" s="37">
        <f>SUM(G6:G8)</f>
        <v>15657</v>
      </c>
      <c r="H9" s="37">
        <f>SUM(H6:H8)</f>
        <v>17266</v>
      </c>
    </row>
    <row r="10" spans="2:8" x14ac:dyDescent="0.2">
      <c r="B10" s="39" t="s">
        <v>88</v>
      </c>
      <c r="C10" s="37">
        <v>2563</v>
      </c>
      <c r="D10" s="130">
        <v>2729</v>
      </c>
      <c r="E10" s="34"/>
      <c r="F10" s="39" t="s">
        <v>91</v>
      </c>
      <c r="G10" s="37">
        <v>1</v>
      </c>
      <c r="H10" s="37">
        <v>39</v>
      </c>
    </row>
    <row r="11" spans="2:8" x14ac:dyDescent="0.2">
      <c r="B11" s="39" t="s">
        <v>90</v>
      </c>
      <c r="C11" s="37">
        <v>65</v>
      </c>
      <c r="D11" s="130">
        <f>48+12</f>
        <v>60</v>
      </c>
      <c r="E11" s="34"/>
      <c r="F11" s="39" t="s">
        <v>93</v>
      </c>
      <c r="G11" s="37"/>
      <c r="H11" s="37"/>
    </row>
    <row r="12" spans="2:8" x14ac:dyDescent="0.2">
      <c r="B12" s="36" t="s">
        <v>92</v>
      </c>
      <c r="C12" s="37"/>
      <c r="D12" s="130"/>
      <c r="E12" s="34"/>
      <c r="F12" s="39" t="s">
        <v>95</v>
      </c>
      <c r="G12" s="37">
        <v>5</v>
      </c>
      <c r="H12" s="37">
        <v>4</v>
      </c>
    </row>
    <row r="13" spans="2:8" x14ac:dyDescent="0.2">
      <c r="B13" s="36" t="s">
        <v>94</v>
      </c>
      <c r="C13" s="37">
        <f>SUM(C6:C11)</f>
        <v>12643</v>
      </c>
      <c r="D13" s="130">
        <f>SUM(D6:D11)</f>
        <v>13786</v>
      </c>
      <c r="E13" s="34"/>
      <c r="F13" s="39" t="s">
        <v>97</v>
      </c>
      <c r="G13" s="37"/>
      <c r="H13" s="37"/>
    </row>
    <row r="14" spans="2:8" x14ac:dyDescent="0.2">
      <c r="B14" s="36" t="s">
        <v>96</v>
      </c>
      <c r="C14" s="37"/>
      <c r="D14" s="130"/>
      <c r="E14" s="34"/>
      <c r="F14" s="39" t="s">
        <v>99</v>
      </c>
      <c r="G14" s="37"/>
      <c r="H14" s="37"/>
    </row>
    <row r="15" spans="2:8" x14ac:dyDescent="0.2">
      <c r="B15" s="39" t="s">
        <v>98</v>
      </c>
      <c r="C15" s="133">
        <v>17</v>
      </c>
      <c r="D15" s="130">
        <v>1</v>
      </c>
      <c r="E15" s="34"/>
      <c r="F15" s="39" t="s">
        <v>101</v>
      </c>
      <c r="G15" s="37"/>
      <c r="H15" s="37"/>
    </row>
    <row r="16" spans="2:8" x14ac:dyDescent="0.2">
      <c r="B16" s="39" t="s">
        <v>100</v>
      </c>
      <c r="C16" s="133">
        <v>-81</v>
      </c>
      <c r="D16" s="130">
        <v>-8</v>
      </c>
      <c r="E16" s="34"/>
      <c r="F16" s="39" t="s">
        <v>103</v>
      </c>
      <c r="G16" s="37"/>
      <c r="H16" s="37"/>
    </row>
    <row r="17" spans="1:8" x14ac:dyDescent="0.2">
      <c r="B17" s="39" t="s">
        <v>102</v>
      </c>
      <c r="C17" s="38"/>
      <c r="D17" s="130"/>
      <c r="E17" s="34"/>
      <c r="F17" s="39" t="s">
        <v>105</v>
      </c>
      <c r="G17" s="37">
        <v>1</v>
      </c>
      <c r="H17" s="37">
        <v>1</v>
      </c>
    </row>
    <row r="18" spans="1:8" x14ac:dyDescent="0.2">
      <c r="B18" s="39" t="s">
        <v>104</v>
      </c>
      <c r="C18" s="40">
        <v>-1</v>
      </c>
      <c r="D18" s="130"/>
      <c r="E18" s="37"/>
      <c r="F18" s="39" t="s">
        <v>107</v>
      </c>
      <c r="G18" s="37"/>
      <c r="H18" s="37"/>
    </row>
    <row r="19" spans="1:8" x14ac:dyDescent="0.2">
      <c r="B19" s="36" t="s">
        <v>106</v>
      </c>
      <c r="C19" s="40">
        <f>SUM(C15:C18)</f>
        <v>-65</v>
      </c>
      <c r="D19" s="130">
        <f>SUM(D15:D18)</f>
        <v>-7</v>
      </c>
      <c r="E19" s="34"/>
      <c r="F19" s="36" t="s">
        <v>109</v>
      </c>
      <c r="G19" s="37">
        <f>SUM(G12:G18)</f>
        <v>6</v>
      </c>
      <c r="H19" s="37">
        <f>SUM(H12:H18)</f>
        <v>5</v>
      </c>
    </row>
    <row r="20" spans="1:8" x14ac:dyDescent="0.2">
      <c r="B20" s="36" t="s">
        <v>108</v>
      </c>
      <c r="C20" s="37"/>
      <c r="D20" s="130"/>
      <c r="E20" s="34"/>
      <c r="F20" s="32" t="s">
        <v>111</v>
      </c>
      <c r="G20" s="37"/>
      <c r="H20" s="37"/>
    </row>
    <row r="21" spans="1:8" x14ac:dyDescent="0.2">
      <c r="A21" s="41"/>
      <c r="B21" s="39" t="s">
        <v>110</v>
      </c>
      <c r="C21" s="37">
        <v>16</v>
      </c>
      <c r="D21" s="130">
        <v>37</v>
      </c>
      <c r="E21" s="34"/>
      <c r="F21" s="32" t="s">
        <v>113</v>
      </c>
      <c r="G21" s="42">
        <f>G19+G10+G9</f>
        <v>15664</v>
      </c>
      <c r="H21" s="42">
        <f>H19+H10+H9</f>
        <v>17310</v>
      </c>
    </row>
    <row r="22" spans="1:8" x14ac:dyDescent="0.2">
      <c r="B22" s="39" t="s">
        <v>112</v>
      </c>
      <c r="C22" s="37">
        <v>8</v>
      </c>
      <c r="D22" s="130"/>
      <c r="E22" s="34"/>
      <c r="F22" s="32" t="s">
        <v>115</v>
      </c>
      <c r="G22" s="37"/>
      <c r="H22" s="37"/>
    </row>
    <row r="23" spans="1:8" x14ac:dyDescent="0.2">
      <c r="B23" s="39" t="s">
        <v>114</v>
      </c>
      <c r="C23" s="37">
        <v>3</v>
      </c>
      <c r="D23" s="130">
        <v>4</v>
      </c>
      <c r="E23" s="43"/>
      <c r="F23" s="36" t="s">
        <v>117</v>
      </c>
      <c r="G23" s="37">
        <v>0</v>
      </c>
      <c r="H23" s="37">
        <v>0</v>
      </c>
    </row>
    <row r="24" spans="1:8" x14ac:dyDescent="0.2">
      <c r="B24" s="36" t="s">
        <v>116</v>
      </c>
      <c r="C24" s="37">
        <f>SUM(C21:C23)</f>
        <v>27</v>
      </c>
      <c r="D24" s="130">
        <f>SUM(D21:D23)</f>
        <v>41</v>
      </c>
      <c r="E24" s="43"/>
      <c r="F24" s="32" t="s">
        <v>119</v>
      </c>
      <c r="G24" s="42">
        <f>G21+G23</f>
        <v>15664</v>
      </c>
      <c r="H24" s="42">
        <f>H21+H23</f>
        <v>17310</v>
      </c>
    </row>
    <row r="25" spans="1:8" x14ac:dyDescent="0.2">
      <c r="B25" s="32" t="s">
        <v>118</v>
      </c>
      <c r="C25" s="37"/>
      <c r="D25" s="130"/>
      <c r="E25" s="43"/>
      <c r="F25" s="32" t="s">
        <v>120</v>
      </c>
      <c r="G25" s="44">
        <v>0</v>
      </c>
      <c r="H25" s="42"/>
    </row>
    <row r="26" spans="1:8" x14ac:dyDescent="0.2">
      <c r="B26" s="32" t="s">
        <v>113</v>
      </c>
      <c r="C26" s="42">
        <f>C24+C19+C13</f>
        <v>12605</v>
      </c>
      <c r="D26" s="124">
        <f>D24+D19+D13</f>
        <v>13820</v>
      </c>
      <c r="F26" s="45" t="s">
        <v>122</v>
      </c>
      <c r="G26" s="44">
        <v>0</v>
      </c>
      <c r="H26" s="42"/>
    </row>
    <row r="27" spans="1:8" ht="13.5" thickBot="1" x14ac:dyDescent="0.25">
      <c r="B27" s="32" t="s">
        <v>121</v>
      </c>
      <c r="C27" s="42">
        <f>G21-C26</f>
        <v>3059</v>
      </c>
      <c r="D27" s="124">
        <v>0</v>
      </c>
      <c r="F27" s="46" t="s">
        <v>124</v>
      </c>
      <c r="G27" s="47">
        <f>G24+G25</f>
        <v>15664</v>
      </c>
      <c r="H27" s="47">
        <f>H24+H25</f>
        <v>17310</v>
      </c>
    </row>
    <row r="28" spans="1:8" x14ac:dyDescent="0.2">
      <c r="B28" s="36" t="s">
        <v>123</v>
      </c>
      <c r="C28" s="37"/>
      <c r="D28" s="130"/>
    </row>
    <row r="29" spans="1:8" x14ac:dyDescent="0.2">
      <c r="B29" s="32" t="s">
        <v>125</v>
      </c>
      <c r="C29" s="42">
        <f>C26</f>
        <v>12605</v>
      </c>
      <c r="D29" s="124">
        <f>D26</f>
        <v>13820</v>
      </c>
    </row>
    <row r="30" spans="1:8" x14ac:dyDescent="0.2">
      <c r="B30" s="32" t="s">
        <v>126</v>
      </c>
      <c r="C30" s="42">
        <f>G24-C29</f>
        <v>3059</v>
      </c>
      <c r="D30" s="124">
        <f>H24-D29</f>
        <v>3490</v>
      </c>
      <c r="F30" s="49" t="s">
        <v>198</v>
      </c>
      <c r="G30" s="50" t="s">
        <v>128</v>
      </c>
      <c r="H30" s="50"/>
    </row>
    <row r="31" spans="1:8" x14ac:dyDescent="0.2">
      <c r="B31" s="36" t="s">
        <v>127</v>
      </c>
      <c r="C31" s="37">
        <f>C32+C33</f>
        <v>0</v>
      </c>
      <c r="D31" s="130">
        <v>0</v>
      </c>
    </row>
    <row r="32" spans="1:8" x14ac:dyDescent="0.2">
      <c r="B32" s="39" t="s">
        <v>129</v>
      </c>
      <c r="C32" s="37"/>
      <c r="D32" s="130"/>
    </row>
    <row r="33" spans="2:4" x14ac:dyDescent="0.2">
      <c r="B33" s="39" t="s">
        <v>130</v>
      </c>
      <c r="C33" s="37"/>
      <c r="D33" s="130"/>
    </row>
    <row r="34" spans="2:4" x14ac:dyDescent="0.2">
      <c r="B34" s="45" t="s">
        <v>131</v>
      </c>
      <c r="C34" s="42">
        <f>C30-C31</f>
        <v>3059</v>
      </c>
      <c r="D34" s="124">
        <f>D30-D31</f>
        <v>3490</v>
      </c>
    </row>
    <row r="35" spans="2:4" ht="13.5" thickBot="1" x14ac:dyDescent="0.25">
      <c r="B35" s="46" t="s">
        <v>132</v>
      </c>
      <c r="C35" s="47">
        <f>C29+C31+C34</f>
        <v>15664</v>
      </c>
      <c r="D35" s="131">
        <f>D29+D34</f>
        <v>17310</v>
      </c>
    </row>
  </sheetData>
  <mergeCells count="2">
    <mergeCell ref="G1:H1"/>
    <mergeCell ref="C1:D1"/>
  </mergeCells>
  <phoneticPr fontId="0" type="noConversion"/>
  <printOptions horizontalCentered="1"/>
  <pageMargins left="0.74803149606299213" right="0.74803149606299213" top="2.0866141732283467" bottom="0.98425196850393704" header="0.86614173228346458" footer="0.51181102362204722"/>
  <pageSetup orientation="portrait" r:id="rId1"/>
  <headerFooter alignWithMargins="0">
    <oddHeader xml:space="preserve">&amp;C&amp;"Tahoma,Bold"&amp;14ОТЧЕТ
ЗА ПРИХОДИТЕ И РАЗХОДИТЕ 
НА "ПРИСТАНИЩЕ ВАРНА" ЕАД
към 31.03.2016 година&amp;"Arial,Regular"&amp;10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98"/>
  <sheetViews>
    <sheetView workbookViewId="0">
      <selection activeCell="D87" sqref="D87"/>
    </sheetView>
  </sheetViews>
  <sheetFormatPr defaultRowHeight="12.75" x14ac:dyDescent="0.2"/>
  <cols>
    <col min="1" max="1" width="5.28515625" style="22" customWidth="1"/>
    <col min="2" max="2" width="55" style="22" bestFit="1" customWidth="1"/>
    <col min="3" max="4" width="12.85546875" style="22" customWidth="1"/>
    <col min="5" max="16384" width="9.140625" style="22"/>
  </cols>
  <sheetData>
    <row r="4" spans="2:4" ht="13.5" thickBot="1" x14ac:dyDescent="0.25">
      <c r="B4" s="51" t="s">
        <v>133</v>
      </c>
      <c r="C4" s="52">
        <v>2016</v>
      </c>
      <c r="D4" s="52">
        <v>2015</v>
      </c>
    </row>
    <row r="5" spans="2:4" x14ac:dyDescent="0.2">
      <c r="B5" s="53" t="s">
        <v>134</v>
      </c>
      <c r="C5" s="53"/>
      <c r="D5" s="53"/>
    </row>
    <row r="6" spans="2:4" x14ac:dyDescent="0.2">
      <c r="B6" s="53" t="s">
        <v>135</v>
      </c>
      <c r="C6" s="53"/>
      <c r="D6" s="53"/>
    </row>
    <row r="7" spans="2:4" x14ac:dyDescent="0.2">
      <c r="B7" s="54" t="s">
        <v>136</v>
      </c>
      <c r="C7" s="55">
        <v>24789</v>
      </c>
      <c r="D7" s="55">
        <v>25396</v>
      </c>
    </row>
    <row r="8" spans="2:4" x14ac:dyDescent="0.2">
      <c r="B8" s="54" t="s">
        <v>137</v>
      </c>
      <c r="C8" s="55">
        <v>2649</v>
      </c>
      <c r="D8" s="55">
        <v>1349</v>
      </c>
    </row>
    <row r="9" spans="2:4" x14ac:dyDescent="0.2">
      <c r="B9" s="54" t="s">
        <v>138</v>
      </c>
      <c r="C9" s="55">
        <v>661</v>
      </c>
      <c r="D9" s="55">
        <v>663</v>
      </c>
    </row>
    <row r="10" spans="2:4" x14ac:dyDescent="0.2">
      <c r="B10" s="54" t="s">
        <v>139</v>
      </c>
      <c r="C10" s="55">
        <v>244</v>
      </c>
      <c r="D10" s="55">
        <v>241</v>
      </c>
    </row>
    <row r="11" spans="2:4" x14ac:dyDescent="0.2">
      <c r="B11" s="56" t="s">
        <v>140</v>
      </c>
      <c r="C11" s="57">
        <v>75</v>
      </c>
      <c r="D11" s="55">
        <v>28</v>
      </c>
    </row>
    <row r="12" spans="2:4" x14ac:dyDescent="0.2">
      <c r="B12" s="53" t="s">
        <v>141</v>
      </c>
      <c r="C12" s="58">
        <f>SUM(C7:C11)</f>
        <v>28418</v>
      </c>
      <c r="D12" s="58">
        <f>SUM(D7:D11)</f>
        <v>27677</v>
      </c>
    </row>
    <row r="13" spans="2:4" x14ac:dyDescent="0.2">
      <c r="B13" s="53" t="s">
        <v>142</v>
      </c>
      <c r="C13" s="59"/>
      <c r="D13" s="59"/>
    </row>
    <row r="14" spans="2:4" x14ac:dyDescent="0.2">
      <c r="B14" s="54" t="s">
        <v>143</v>
      </c>
      <c r="C14" s="60">
        <v>58</v>
      </c>
      <c r="D14" s="60">
        <v>49</v>
      </c>
    </row>
    <row r="15" spans="2:4" x14ac:dyDescent="0.2">
      <c r="B15" s="53" t="s">
        <v>144</v>
      </c>
      <c r="C15" s="60"/>
      <c r="D15" s="60"/>
    </row>
    <row r="16" spans="2:4" x14ac:dyDescent="0.2">
      <c r="B16" s="61" t="s">
        <v>106</v>
      </c>
      <c r="C16" s="58">
        <f>SUM(C14:C15)</f>
        <v>58</v>
      </c>
      <c r="D16" s="58">
        <f>SUM(D14:D15)</f>
        <v>49</v>
      </c>
    </row>
    <row r="17" spans="2:4" x14ac:dyDescent="0.2">
      <c r="B17" s="53" t="s">
        <v>145</v>
      </c>
      <c r="C17" s="62"/>
      <c r="D17" s="62"/>
    </row>
    <row r="18" spans="2:4" x14ac:dyDescent="0.2">
      <c r="B18" s="54" t="s">
        <v>146</v>
      </c>
      <c r="C18" s="54">
        <v>169</v>
      </c>
      <c r="D18" s="54">
        <v>169</v>
      </c>
    </row>
    <row r="19" spans="2:4" x14ac:dyDescent="0.2">
      <c r="B19" s="54" t="s">
        <v>147</v>
      </c>
      <c r="C19" s="55"/>
      <c r="D19" s="55"/>
    </row>
    <row r="20" spans="2:4" x14ac:dyDescent="0.2">
      <c r="B20" s="53" t="s">
        <v>116</v>
      </c>
      <c r="C20" s="63">
        <f>SUM(C18:C19)</f>
        <v>169</v>
      </c>
      <c r="D20" s="63">
        <f>SUM(D18:D19)</f>
        <v>169</v>
      </c>
    </row>
    <row r="21" spans="2:4" x14ac:dyDescent="0.2">
      <c r="B21" s="53" t="s">
        <v>148</v>
      </c>
      <c r="C21" s="63">
        <v>394</v>
      </c>
      <c r="D21" s="63">
        <v>394</v>
      </c>
    </row>
    <row r="22" spans="2:4" x14ac:dyDescent="0.2">
      <c r="B22" s="64" t="s">
        <v>149</v>
      </c>
      <c r="C22" s="65">
        <f>C20+C16+C12+C21</f>
        <v>29039</v>
      </c>
      <c r="D22" s="65">
        <f>D20+D16+D12+D21</f>
        <v>28289</v>
      </c>
    </row>
    <row r="23" spans="2:4" x14ac:dyDescent="0.2">
      <c r="B23" s="53" t="s">
        <v>150</v>
      </c>
      <c r="C23" s="53"/>
      <c r="D23" s="53"/>
    </row>
    <row r="24" spans="2:4" x14ac:dyDescent="0.2">
      <c r="B24" s="53" t="s">
        <v>151</v>
      </c>
      <c r="C24" s="53"/>
      <c r="D24" s="53"/>
    </row>
    <row r="25" spans="2:4" x14ac:dyDescent="0.2">
      <c r="B25" s="54" t="s">
        <v>152</v>
      </c>
      <c r="C25" s="55">
        <v>3379</v>
      </c>
      <c r="D25" s="55">
        <v>3267</v>
      </c>
    </row>
    <row r="26" spans="2:4" x14ac:dyDescent="0.2">
      <c r="B26" s="66" t="s">
        <v>141</v>
      </c>
      <c r="C26" s="58">
        <f>SUM(C25:C25)</f>
        <v>3379</v>
      </c>
      <c r="D26" s="58">
        <f>SUM(D25:D25)</f>
        <v>3267</v>
      </c>
    </row>
    <row r="27" spans="2:4" x14ac:dyDescent="0.2">
      <c r="B27" s="53" t="s">
        <v>153</v>
      </c>
      <c r="C27" s="53"/>
      <c r="D27" s="53"/>
    </row>
    <row r="28" spans="2:4" x14ac:dyDescent="0.2">
      <c r="B28" s="54" t="s">
        <v>154</v>
      </c>
      <c r="C28" s="55">
        <v>5492</v>
      </c>
      <c r="D28" s="55">
        <v>4761</v>
      </c>
    </row>
    <row r="29" spans="2:4" x14ac:dyDescent="0.2">
      <c r="B29" s="54" t="s">
        <v>155</v>
      </c>
      <c r="C29" s="54">
        <v>282</v>
      </c>
      <c r="D29" s="54">
        <v>636</v>
      </c>
    </row>
    <row r="30" spans="2:4" hidden="1" x14ac:dyDescent="0.2">
      <c r="B30" s="54" t="s">
        <v>156</v>
      </c>
      <c r="C30" s="54"/>
      <c r="D30" s="54"/>
    </row>
    <row r="31" spans="2:4" x14ac:dyDescent="0.2">
      <c r="B31" s="54" t="s">
        <v>157</v>
      </c>
      <c r="C31" s="67">
        <v>342</v>
      </c>
      <c r="D31" s="67">
        <v>329</v>
      </c>
    </row>
    <row r="32" spans="2:4" x14ac:dyDescent="0.2">
      <c r="B32" s="68" t="s">
        <v>158</v>
      </c>
      <c r="C32" s="58">
        <f>C28+C29+C30+C31</f>
        <v>6116</v>
      </c>
      <c r="D32" s="58">
        <f>D28+D29+D30+D31</f>
        <v>5726</v>
      </c>
    </row>
    <row r="33" spans="2:4" x14ac:dyDescent="0.2">
      <c r="B33" s="53" t="s">
        <v>159</v>
      </c>
      <c r="C33" s="58">
        <v>0</v>
      </c>
      <c r="D33" s="58">
        <v>0</v>
      </c>
    </row>
    <row r="34" spans="2:4" x14ac:dyDescent="0.2">
      <c r="B34" s="53" t="s">
        <v>160</v>
      </c>
      <c r="C34" s="39"/>
      <c r="D34" s="39"/>
    </row>
    <row r="35" spans="2:4" x14ac:dyDescent="0.2">
      <c r="B35" s="54" t="s">
        <v>161</v>
      </c>
      <c r="C35" s="55">
        <v>15278</v>
      </c>
      <c r="D35" s="55">
        <v>15346</v>
      </c>
    </row>
    <row r="36" spans="2:4" x14ac:dyDescent="0.2">
      <c r="B36" s="54" t="s">
        <v>162</v>
      </c>
      <c r="C36" s="55"/>
      <c r="D36" s="55"/>
    </row>
    <row r="37" spans="2:4" x14ac:dyDescent="0.2">
      <c r="B37" s="66" t="s">
        <v>163</v>
      </c>
      <c r="C37" s="62">
        <f>SUM(C35:C36)</f>
        <v>15278</v>
      </c>
      <c r="D37" s="62">
        <f>SUM(D35:D36)</f>
        <v>15346</v>
      </c>
    </row>
    <row r="38" spans="2:4" x14ac:dyDescent="0.2">
      <c r="B38" s="69" t="s">
        <v>164</v>
      </c>
      <c r="C38" s="70">
        <f>C26+C32+C37</f>
        <v>24773</v>
      </c>
      <c r="D38" s="70">
        <f>D26+D32+D37</f>
        <v>24339</v>
      </c>
    </row>
    <row r="39" spans="2:4" x14ac:dyDescent="0.2">
      <c r="B39" s="69" t="s">
        <v>165</v>
      </c>
      <c r="C39" s="65">
        <f>SUM(C38+C22)</f>
        <v>53812</v>
      </c>
      <c r="D39" s="65">
        <f>SUM(D38+D22)</f>
        <v>52628</v>
      </c>
    </row>
    <row r="40" spans="2:4" x14ac:dyDescent="0.2">
      <c r="B40" s="71"/>
      <c r="C40" s="71"/>
      <c r="D40" s="71"/>
    </row>
    <row r="41" spans="2:4" x14ac:dyDescent="0.2">
      <c r="B41" s="71"/>
      <c r="C41" s="71"/>
      <c r="D41" s="71"/>
    </row>
    <row r="42" spans="2:4" x14ac:dyDescent="0.2">
      <c r="B42" s="71"/>
      <c r="C42" s="71"/>
      <c r="D42" s="71"/>
    </row>
    <row r="43" spans="2:4" x14ac:dyDescent="0.2">
      <c r="B43" s="71"/>
      <c r="C43" s="71"/>
      <c r="D43" s="71"/>
    </row>
    <row r="44" spans="2:4" x14ac:dyDescent="0.2">
      <c r="B44" s="71"/>
      <c r="C44" s="71"/>
      <c r="D44" s="71"/>
    </row>
    <row r="45" spans="2:4" x14ac:dyDescent="0.2">
      <c r="B45" s="71"/>
      <c r="C45" s="71"/>
      <c r="D45" s="71"/>
    </row>
    <row r="46" spans="2:4" x14ac:dyDescent="0.2">
      <c r="B46" s="71"/>
      <c r="C46" s="71"/>
      <c r="D46" s="71"/>
    </row>
    <row r="47" spans="2:4" x14ac:dyDescent="0.2">
      <c r="B47" s="71"/>
      <c r="C47" s="71"/>
      <c r="D47" s="71"/>
    </row>
    <row r="48" spans="2:4" x14ac:dyDescent="0.2">
      <c r="B48" s="71"/>
      <c r="C48" s="71"/>
      <c r="D48" s="71"/>
    </row>
    <row r="49" spans="2:4" x14ac:dyDescent="0.2">
      <c r="B49" s="71"/>
      <c r="C49" s="71"/>
      <c r="D49" s="71"/>
    </row>
    <row r="50" spans="2:4" x14ac:dyDescent="0.2">
      <c r="B50" s="71"/>
      <c r="C50" s="71"/>
      <c r="D50" s="71"/>
    </row>
    <row r="51" spans="2:4" x14ac:dyDescent="0.2">
      <c r="B51" s="71"/>
      <c r="C51" s="71"/>
      <c r="D51" s="71"/>
    </row>
    <row r="52" spans="2:4" x14ac:dyDescent="0.2">
      <c r="B52" s="71"/>
      <c r="C52" s="71"/>
      <c r="D52" s="71"/>
    </row>
    <row r="53" spans="2:4" x14ac:dyDescent="0.2">
      <c r="B53" s="71"/>
      <c r="C53" s="71"/>
      <c r="D53" s="71"/>
    </row>
    <row r="54" spans="2:4" x14ac:dyDescent="0.2">
      <c r="B54" s="64" t="s">
        <v>166</v>
      </c>
      <c r="C54" s="72">
        <v>2016</v>
      </c>
      <c r="D54" s="72">
        <v>2015</v>
      </c>
    </row>
    <row r="55" spans="2:4" x14ac:dyDescent="0.2">
      <c r="B55" s="53" t="s">
        <v>167</v>
      </c>
      <c r="C55" s="53"/>
      <c r="D55" s="53"/>
    </row>
    <row r="56" spans="2:4" x14ac:dyDescent="0.2">
      <c r="B56" s="53" t="s">
        <v>168</v>
      </c>
      <c r="C56" s="63">
        <v>8494</v>
      </c>
      <c r="D56" s="63">
        <v>8494</v>
      </c>
    </row>
    <row r="57" spans="2:4" s="73" customFormat="1" x14ac:dyDescent="0.2">
      <c r="B57" s="74" t="s">
        <v>169</v>
      </c>
      <c r="C57" s="75">
        <v>9929</v>
      </c>
      <c r="D57" s="75">
        <v>10020</v>
      </c>
    </row>
    <row r="58" spans="2:4" x14ac:dyDescent="0.2">
      <c r="B58" s="53" t="s">
        <v>170</v>
      </c>
      <c r="C58" s="53"/>
      <c r="D58" s="53"/>
    </row>
    <row r="59" spans="2:4" x14ac:dyDescent="0.2">
      <c r="B59" s="54" t="s">
        <v>171</v>
      </c>
      <c r="C59" s="55">
        <v>2123</v>
      </c>
      <c r="D59" s="55">
        <v>2123</v>
      </c>
    </row>
    <row r="60" spans="2:4" x14ac:dyDescent="0.2">
      <c r="B60" s="54" t="s">
        <v>172</v>
      </c>
      <c r="C60" s="55">
        <v>10306</v>
      </c>
      <c r="D60" s="55">
        <v>10306</v>
      </c>
    </row>
    <row r="61" spans="2:4" x14ac:dyDescent="0.2">
      <c r="B61" s="66" t="s">
        <v>173</v>
      </c>
      <c r="C61" s="58">
        <f>SUM(C59:C60)</f>
        <v>12429</v>
      </c>
      <c r="D61" s="58">
        <f>SUM(D59:D60)</f>
        <v>12429</v>
      </c>
    </row>
    <row r="62" spans="2:4" x14ac:dyDescent="0.2">
      <c r="B62" s="53" t="s">
        <v>174</v>
      </c>
      <c r="C62" s="63"/>
      <c r="D62" s="63"/>
    </row>
    <row r="63" spans="2:4" x14ac:dyDescent="0.2">
      <c r="B63" s="54" t="s">
        <v>175</v>
      </c>
      <c r="C63" s="76">
        <v>7161</v>
      </c>
      <c r="D63" s="76">
        <v>-71</v>
      </c>
    </row>
    <row r="64" spans="2:4" s="73" customFormat="1" x14ac:dyDescent="0.2">
      <c r="B64" s="77" t="s">
        <v>176</v>
      </c>
      <c r="C64" s="78">
        <f>SUM(C63)</f>
        <v>7161</v>
      </c>
      <c r="D64" s="78">
        <f>SUM(D63)</f>
        <v>-71</v>
      </c>
    </row>
    <row r="65" spans="2:4" x14ac:dyDescent="0.2">
      <c r="B65" s="74" t="s">
        <v>177</v>
      </c>
      <c r="C65" s="76">
        <v>3059</v>
      </c>
      <c r="D65" s="76">
        <v>7140</v>
      </c>
    </row>
    <row r="66" spans="2:4" x14ac:dyDescent="0.2">
      <c r="B66" s="66" t="s">
        <v>178</v>
      </c>
      <c r="C66" s="79">
        <f>SUM(C65)</f>
        <v>3059</v>
      </c>
      <c r="D66" s="79">
        <f>SUM(D65)</f>
        <v>7140</v>
      </c>
    </row>
    <row r="67" spans="2:4" x14ac:dyDescent="0.2">
      <c r="B67" s="80" t="s">
        <v>149</v>
      </c>
      <c r="C67" s="65">
        <f>C66+C64+C61+C57+C56</f>
        <v>41072</v>
      </c>
      <c r="D67" s="65">
        <f>D66+D64+D61+D57+D56</f>
        <v>38012</v>
      </c>
    </row>
    <row r="68" spans="2:4" x14ac:dyDescent="0.2">
      <c r="B68" s="53" t="s">
        <v>179</v>
      </c>
      <c r="C68" s="53"/>
      <c r="D68" s="53"/>
    </row>
    <row r="69" spans="2:4" x14ac:dyDescent="0.2">
      <c r="B69" s="54" t="s">
        <v>180</v>
      </c>
      <c r="C69" s="81">
        <v>2358</v>
      </c>
      <c r="D69" s="81">
        <v>2438</v>
      </c>
    </row>
    <row r="70" spans="2:4" x14ac:dyDescent="0.2">
      <c r="B70" s="54" t="s">
        <v>181</v>
      </c>
      <c r="C70" s="82"/>
      <c r="D70" s="82"/>
    </row>
    <row r="71" spans="2:4" x14ac:dyDescent="0.2">
      <c r="B71" s="53" t="s">
        <v>182</v>
      </c>
      <c r="C71" s="83">
        <v>331</v>
      </c>
      <c r="D71" s="83">
        <v>337</v>
      </c>
    </row>
    <row r="72" spans="2:4" x14ac:dyDescent="0.2">
      <c r="B72" s="80" t="s">
        <v>164</v>
      </c>
      <c r="C72" s="65">
        <f>SUM(C69:C71)</f>
        <v>2689</v>
      </c>
      <c r="D72" s="65">
        <f>SUM(D69:D71)</f>
        <v>2775</v>
      </c>
    </row>
    <row r="73" spans="2:4" x14ac:dyDescent="0.2">
      <c r="B73" s="53" t="s">
        <v>183</v>
      </c>
      <c r="C73" s="53"/>
      <c r="D73" s="53"/>
    </row>
    <row r="74" spans="2:4" x14ac:dyDescent="0.2">
      <c r="B74" s="54" t="s">
        <v>184</v>
      </c>
      <c r="C74" s="55">
        <v>2737</v>
      </c>
      <c r="D74" s="55">
        <v>3318</v>
      </c>
    </row>
    <row r="75" spans="2:4" x14ac:dyDescent="0.2">
      <c r="B75" s="54" t="s">
        <v>185</v>
      </c>
      <c r="C75" s="55">
        <f>C77+C76</f>
        <v>3497</v>
      </c>
      <c r="D75" s="55">
        <f>D77+D76</f>
        <v>3868</v>
      </c>
    </row>
    <row r="76" spans="2:4" x14ac:dyDescent="0.2">
      <c r="B76" s="54" t="s">
        <v>186</v>
      </c>
      <c r="C76" s="55">
        <v>1447</v>
      </c>
      <c r="D76" s="55">
        <v>1456</v>
      </c>
    </row>
    <row r="77" spans="2:4" x14ac:dyDescent="0.2">
      <c r="B77" s="54" t="s">
        <v>187</v>
      </c>
      <c r="C77" s="55">
        <v>2050</v>
      </c>
      <c r="D77" s="55">
        <v>2412</v>
      </c>
    </row>
    <row r="78" spans="2:4" x14ac:dyDescent="0.2">
      <c r="B78" s="54" t="s">
        <v>188</v>
      </c>
      <c r="C78" s="55">
        <v>927</v>
      </c>
      <c r="D78" s="55">
        <v>1024</v>
      </c>
    </row>
    <row r="79" spans="2:4" x14ac:dyDescent="0.2">
      <c r="B79" s="54" t="s">
        <v>189</v>
      </c>
      <c r="C79" s="55">
        <v>403</v>
      </c>
      <c r="D79" s="55">
        <v>619</v>
      </c>
    </row>
    <row r="80" spans="2:4" x14ac:dyDescent="0.2">
      <c r="B80" s="54" t="s">
        <v>190</v>
      </c>
      <c r="C80" s="38">
        <f>SUM(C81:C82)</f>
        <v>1281</v>
      </c>
      <c r="D80" s="38">
        <f>SUM(D81:D82)</f>
        <v>1275</v>
      </c>
    </row>
    <row r="81" spans="2:4" x14ac:dyDescent="0.2">
      <c r="B81" s="54" t="s">
        <v>186</v>
      </c>
      <c r="C81" s="55">
        <v>1281</v>
      </c>
      <c r="D81" s="55">
        <v>1275</v>
      </c>
    </row>
    <row r="82" spans="2:4" x14ac:dyDescent="0.2">
      <c r="B82" s="54" t="s">
        <v>187</v>
      </c>
      <c r="C82" s="55"/>
      <c r="D82" s="55"/>
    </row>
    <row r="83" spans="2:4" x14ac:dyDescent="0.2">
      <c r="B83" s="54" t="s">
        <v>191</v>
      </c>
      <c r="C83" s="38">
        <f>C84+C85</f>
        <v>651</v>
      </c>
      <c r="D83" s="38">
        <f>D84+D85</f>
        <v>1240</v>
      </c>
    </row>
    <row r="84" spans="2:4" x14ac:dyDescent="0.2">
      <c r="B84" s="54" t="s">
        <v>186</v>
      </c>
      <c r="C84" s="55">
        <v>651</v>
      </c>
      <c r="D84" s="55">
        <v>1240</v>
      </c>
    </row>
    <row r="85" spans="2:4" x14ac:dyDescent="0.2">
      <c r="B85" s="54" t="s">
        <v>187</v>
      </c>
      <c r="C85" s="55"/>
      <c r="D85" s="55"/>
    </row>
    <row r="86" spans="2:4" x14ac:dyDescent="0.2">
      <c r="B86" s="54" t="s">
        <v>192</v>
      </c>
      <c r="C86" s="55">
        <f>C87+C88</f>
        <v>441</v>
      </c>
      <c r="D86" s="55">
        <f>D87+D88</f>
        <v>382</v>
      </c>
    </row>
    <row r="87" spans="2:4" x14ac:dyDescent="0.2">
      <c r="B87" s="54" t="s">
        <v>186</v>
      </c>
      <c r="C87" s="55">
        <v>441</v>
      </c>
      <c r="D87" s="55">
        <v>382</v>
      </c>
    </row>
    <row r="88" spans="2:4" x14ac:dyDescent="0.2">
      <c r="B88" s="54" t="s">
        <v>187</v>
      </c>
      <c r="C88" s="55"/>
      <c r="D88" s="55"/>
    </row>
    <row r="89" spans="2:4" s="24" customFormat="1" x14ac:dyDescent="0.2">
      <c r="B89" s="80" t="s">
        <v>193</v>
      </c>
      <c r="C89" s="84">
        <f>C74+C75+C78+C79+C80+C83+C86</f>
        <v>9937</v>
      </c>
      <c r="D89" s="84">
        <f>D74+D75+D78+D79+D80+D83+D86</f>
        <v>11726</v>
      </c>
    </row>
    <row r="90" spans="2:4" x14ac:dyDescent="0.2">
      <c r="B90" s="54" t="s">
        <v>194</v>
      </c>
      <c r="C90" s="55">
        <f>C74+C76+C78+C79+C81+C84+C87</f>
        <v>7887</v>
      </c>
      <c r="D90" s="55">
        <f>D74+D76+D78+D79+D81+D84+D87</f>
        <v>9314</v>
      </c>
    </row>
    <row r="91" spans="2:4" x14ac:dyDescent="0.2">
      <c r="B91" s="85" t="s">
        <v>195</v>
      </c>
      <c r="C91" s="86">
        <f>C77+C82+C85+C88</f>
        <v>2050</v>
      </c>
      <c r="D91" s="86">
        <f>D77+D82+D85+D88</f>
        <v>2412</v>
      </c>
    </row>
    <row r="92" spans="2:4" x14ac:dyDescent="0.2">
      <c r="B92" s="69" t="s">
        <v>196</v>
      </c>
      <c r="C92" s="87">
        <v>114</v>
      </c>
      <c r="D92" s="87">
        <v>115</v>
      </c>
    </row>
    <row r="93" spans="2:4" x14ac:dyDescent="0.2">
      <c r="B93" s="69" t="s">
        <v>197</v>
      </c>
      <c r="C93" s="65">
        <f>C67+C72+C89+C92</f>
        <v>53812</v>
      </c>
      <c r="D93" s="65">
        <f>D67+D72+D89+D92</f>
        <v>52628</v>
      </c>
    </row>
    <row r="94" spans="2:4" x14ac:dyDescent="0.2">
      <c r="B94" s="71"/>
      <c r="C94" s="88"/>
      <c r="D94" s="88"/>
    </row>
    <row r="95" spans="2:4" x14ac:dyDescent="0.2">
      <c r="B95" s="71"/>
      <c r="C95" s="88"/>
      <c r="D95" s="88"/>
    </row>
    <row r="96" spans="2:4" x14ac:dyDescent="0.2">
      <c r="B96" s="89"/>
      <c r="C96" s="89"/>
      <c r="D96" s="89"/>
    </row>
    <row r="98" spans="2:4" x14ac:dyDescent="0.2">
      <c r="B98" s="49" t="s">
        <v>198</v>
      </c>
      <c r="C98" s="90" t="s">
        <v>199</v>
      </c>
      <c r="D98" s="90"/>
    </row>
  </sheetData>
  <phoneticPr fontId="0" type="noConversion"/>
  <pageMargins left="0.75" right="0.75" top="1.48" bottom="1" header="0.77" footer="0.5"/>
  <pageSetup orientation="portrait" r:id="rId1"/>
  <headerFooter alignWithMargins="0">
    <oddHeader>&amp;C&amp;"Tahoma,Bold"&amp;14БАЛАНС
на "ПРИСТАНИЩЕ ВАРНА" ЕАД
към 31.03.2016 година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abSelected="1" topLeftCell="B1" workbookViewId="0">
      <selection activeCell="E23" sqref="E23:E25"/>
    </sheetView>
  </sheetViews>
  <sheetFormatPr defaultRowHeight="12.75" x14ac:dyDescent="0.2"/>
  <cols>
    <col min="1" max="1" width="0" style="22" hidden="1" customWidth="1"/>
    <col min="2" max="2" width="21.28515625" style="22" customWidth="1"/>
    <col min="3" max="3" width="35.42578125" style="22" bestFit="1" customWidth="1"/>
    <col min="4" max="4" width="12.42578125" style="93" customWidth="1"/>
    <col min="5" max="16384" width="9.140625" style="22"/>
  </cols>
  <sheetData>
    <row r="1" spans="2:6" ht="16.5" customHeight="1" x14ac:dyDescent="0.2">
      <c r="C1" s="92"/>
    </row>
    <row r="2" spans="2:6" ht="16.5" customHeight="1" thickBot="1" x14ac:dyDescent="0.25">
      <c r="C2" s="94"/>
    </row>
    <row r="3" spans="2:6" x14ac:dyDescent="0.2">
      <c r="B3" s="194" t="s">
        <v>227</v>
      </c>
      <c r="C3" s="195"/>
      <c r="D3" s="95" t="s">
        <v>228</v>
      </c>
    </row>
    <row r="4" spans="2:6" ht="13.5" thickBot="1" x14ac:dyDescent="0.25">
      <c r="B4" s="96"/>
      <c r="C4" s="97"/>
      <c r="D4" s="98" t="s">
        <v>229</v>
      </c>
    </row>
    <row r="5" spans="2:6" x14ac:dyDescent="0.2">
      <c r="B5" s="99" t="s">
        <v>230</v>
      </c>
      <c r="C5" s="100"/>
      <c r="D5" s="101">
        <f>BALANCE!D37</f>
        <v>15346</v>
      </c>
    </row>
    <row r="6" spans="2:6" x14ac:dyDescent="0.2">
      <c r="B6" s="102" t="s">
        <v>231</v>
      </c>
      <c r="C6" s="103"/>
      <c r="D6" s="104">
        <f>OPR!C34</f>
        <v>3059</v>
      </c>
    </row>
    <row r="7" spans="2:6" s="24" customFormat="1" x14ac:dyDescent="0.2">
      <c r="B7" s="105" t="s">
        <v>232</v>
      </c>
      <c r="C7" s="106"/>
      <c r="D7" s="107">
        <f>OPR!C8</f>
        <v>1191</v>
      </c>
    </row>
    <row r="8" spans="2:6" x14ac:dyDescent="0.2">
      <c r="B8" s="108" t="s">
        <v>233</v>
      </c>
      <c r="C8" s="106"/>
      <c r="D8" s="107">
        <f>BALANCE!D32-BALANCE!C32</f>
        <v>-390</v>
      </c>
    </row>
    <row r="9" spans="2:6" x14ac:dyDescent="0.2">
      <c r="B9" s="108" t="s">
        <v>234</v>
      </c>
      <c r="C9" s="106"/>
      <c r="D9" s="109">
        <f>BALANCE!C89-BALANCE!D89</f>
        <v>-1789</v>
      </c>
    </row>
    <row r="10" spans="2:6" x14ac:dyDescent="0.2">
      <c r="B10" s="108" t="s">
        <v>235</v>
      </c>
      <c r="C10" s="106"/>
      <c r="D10" s="109">
        <f>BALANCE!C21-BALANCE!D21</f>
        <v>0</v>
      </c>
    </row>
    <row r="11" spans="2:6" x14ac:dyDescent="0.2">
      <c r="B11" s="108" t="s">
        <v>236</v>
      </c>
      <c r="C11" s="106"/>
      <c r="D11" s="107">
        <f>BALANCE!D26-BALANCE!C26</f>
        <v>-112</v>
      </c>
    </row>
    <row r="12" spans="2:6" x14ac:dyDescent="0.2">
      <c r="B12" s="105" t="s">
        <v>237</v>
      </c>
      <c r="C12" s="106"/>
      <c r="D12" s="107">
        <v>-411</v>
      </c>
    </row>
    <row r="13" spans="2:6" x14ac:dyDescent="0.2">
      <c r="B13" s="105" t="s">
        <v>202</v>
      </c>
      <c r="C13" s="106"/>
      <c r="D13" s="107">
        <f>-OPR!G10</f>
        <v>-1</v>
      </c>
    </row>
    <row r="14" spans="2:6" ht="13.5" thickBot="1" x14ac:dyDescent="0.25">
      <c r="B14" s="110" t="s">
        <v>238</v>
      </c>
      <c r="C14" s="111"/>
      <c r="D14" s="112">
        <f>SUM(D6:D13)</f>
        <v>1547</v>
      </c>
      <c r="E14" s="113"/>
      <c r="F14" s="48"/>
    </row>
    <row r="15" spans="2:6" x14ac:dyDescent="0.2">
      <c r="B15" s="108" t="s">
        <v>239</v>
      </c>
      <c r="C15" s="106"/>
      <c r="D15" s="107">
        <v>-2001</v>
      </c>
    </row>
    <row r="16" spans="2:6" x14ac:dyDescent="0.2">
      <c r="B16" s="108" t="s">
        <v>240</v>
      </c>
      <c r="C16" s="106"/>
      <c r="D16" s="107">
        <v>0</v>
      </c>
    </row>
    <row r="17" spans="2:5" x14ac:dyDescent="0.2">
      <c r="B17" s="108" t="s">
        <v>241</v>
      </c>
      <c r="C17" s="106"/>
      <c r="D17" s="107">
        <v>0</v>
      </c>
    </row>
    <row r="18" spans="2:5" ht="13.5" thickBot="1" x14ac:dyDescent="0.25">
      <c r="B18" s="110" t="s">
        <v>242</v>
      </c>
      <c r="C18" s="114"/>
      <c r="D18" s="112">
        <f>SUM(D15:D17)</f>
        <v>-2001</v>
      </c>
    </row>
    <row r="19" spans="2:5" x14ac:dyDescent="0.2">
      <c r="B19" s="108" t="s">
        <v>243</v>
      </c>
      <c r="C19" s="103"/>
      <c r="D19" s="107">
        <v>386</v>
      </c>
    </row>
    <row r="20" spans="2:5" x14ac:dyDescent="0.2">
      <c r="B20" s="108" t="s">
        <v>244</v>
      </c>
      <c r="C20" s="103"/>
      <c r="D20" s="107">
        <v>0</v>
      </c>
    </row>
    <row r="21" spans="2:5" x14ac:dyDescent="0.2">
      <c r="B21" s="108" t="s">
        <v>245</v>
      </c>
      <c r="C21" s="103"/>
      <c r="D21" s="107">
        <v>0</v>
      </c>
    </row>
    <row r="22" spans="2:5" ht="13.5" thickBot="1" x14ac:dyDescent="0.25">
      <c r="B22" s="115" t="s">
        <v>246</v>
      </c>
      <c r="C22" s="114"/>
      <c r="D22" s="112">
        <f>D19+D20+D21</f>
        <v>386</v>
      </c>
      <c r="E22" s="48"/>
    </row>
    <row r="23" spans="2:5" ht="13.5" thickBot="1" x14ac:dyDescent="0.25">
      <c r="B23" s="116" t="s">
        <v>247</v>
      </c>
      <c r="C23" s="117"/>
      <c r="D23" s="118">
        <f>BALANCE!C37</f>
        <v>15278</v>
      </c>
      <c r="E23" s="48"/>
    </row>
    <row r="24" spans="2:5" x14ac:dyDescent="0.2">
      <c r="B24" s="71"/>
      <c r="C24" s="119"/>
      <c r="D24" s="120"/>
      <c r="E24" s="48"/>
    </row>
    <row r="25" spans="2:5" x14ac:dyDescent="0.2">
      <c r="B25" s="121"/>
      <c r="C25" s="119"/>
      <c r="D25" s="120"/>
      <c r="E25" s="113"/>
    </row>
    <row r="26" spans="2:5" x14ac:dyDescent="0.2">
      <c r="E26" s="48"/>
    </row>
    <row r="27" spans="2:5" x14ac:dyDescent="0.2">
      <c r="B27" s="89"/>
      <c r="E27" s="48"/>
    </row>
    <row r="28" spans="2:5" x14ac:dyDescent="0.2">
      <c r="B28" s="49" t="s">
        <v>249</v>
      </c>
      <c r="C28" s="122"/>
      <c r="D28" s="122" t="s">
        <v>248</v>
      </c>
    </row>
    <row r="30" spans="2:5" x14ac:dyDescent="0.2">
      <c r="B30" s="123"/>
    </row>
  </sheetData>
  <mergeCells count="1">
    <mergeCell ref="B3:C3"/>
  </mergeCells>
  <phoneticPr fontId="0" type="noConversion"/>
  <printOptions horizontalCentered="1"/>
  <pageMargins left="0.74803149606299213" right="0.74803149606299213" top="1.5748031496062993" bottom="0.98425196850393704" header="0.59055118110236227" footer="0.51181102362204722"/>
  <pageSetup orientation="portrait" r:id="rId1"/>
  <headerFooter alignWithMargins="0">
    <oddHeader>&amp;C&amp;"Tahoma,Bold"&amp;14ОТЧЕТ
за паричните потоци по косвения метод
на "ПРИСТАНИЩЕ ВАРНА" ЕАД
към 31.03.2016 година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7"/>
  <sheetViews>
    <sheetView workbookViewId="0">
      <selection activeCell="F30" sqref="F30"/>
    </sheetView>
  </sheetViews>
  <sheetFormatPr defaultRowHeight="12.75" x14ac:dyDescent="0.2"/>
  <cols>
    <col min="1" max="1" width="9.140625" style="2"/>
    <col min="2" max="2" width="47.5703125" style="2" bestFit="1" customWidth="1"/>
    <col min="3" max="3" width="14" style="21" customWidth="1"/>
    <col min="4" max="4" width="14.42578125" style="2" bestFit="1" customWidth="1"/>
    <col min="5" max="5" width="10.85546875" style="2" bestFit="1" customWidth="1"/>
    <col min="6" max="16384" width="9.140625" style="2"/>
  </cols>
  <sheetData>
    <row r="1" spans="1:3" s="143" customFormat="1" x14ac:dyDescent="0.2">
      <c r="A1" s="185" t="s">
        <v>200</v>
      </c>
      <c r="B1" s="185"/>
      <c r="C1" s="185"/>
    </row>
    <row r="2" spans="1:3" s="143" customFormat="1" x14ac:dyDescent="0.2">
      <c r="C2" s="147"/>
    </row>
    <row r="3" spans="1:3" s="143" customFormat="1" x14ac:dyDescent="0.2">
      <c r="A3" s="185" t="s">
        <v>251</v>
      </c>
      <c r="B3" s="185"/>
      <c r="C3" s="185"/>
    </row>
    <row r="4" spans="1:3" s="143" customFormat="1" x14ac:dyDescent="0.2">
      <c r="C4" s="147"/>
    </row>
    <row r="5" spans="1:3" s="143" customFormat="1" x14ac:dyDescent="0.2">
      <c r="A5" s="196" t="s">
        <v>28</v>
      </c>
      <c r="B5" s="198" t="s">
        <v>0</v>
      </c>
      <c r="C5" s="200" t="s">
        <v>403</v>
      </c>
    </row>
    <row r="6" spans="1:3" s="143" customFormat="1" ht="21.75" customHeight="1" x14ac:dyDescent="0.2">
      <c r="A6" s="197"/>
      <c r="B6" s="199"/>
      <c r="C6" s="200"/>
    </row>
    <row r="7" spans="1:3" s="161" customFormat="1" x14ac:dyDescent="0.2">
      <c r="A7" s="160" t="s">
        <v>306</v>
      </c>
      <c r="B7" s="146" t="s">
        <v>368</v>
      </c>
      <c r="C7" s="126">
        <v>1251892.26</v>
      </c>
    </row>
    <row r="8" spans="1:3" s="161" customFormat="1" x14ac:dyDescent="0.2">
      <c r="A8" s="160" t="s">
        <v>307</v>
      </c>
      <c r="B8" s="146" t="s">
        <v>262</v>
      </c>
      <c r="C8" s="126">
        <v>562709.36</v>
      </c>
    </row>
    <row r="9" spans="1:3" s="161" customFormat="1" x14ac:dyDescent="0.2">
      <c r="A9" s="160" t="s">
        <v>308</v>
      </c>
      <c r="B9" s="146" t="s">
        <v>261</v>
      </c>
      <c r="C9" s="126">
        <v>440476.38</v>
      </c>
    </row>
    <row r="10" spans="1:3" s="161" customFormat="1" x14ac:dyDescent="0.2">
      <c r="A10" s="160" t="s">
        <v>309</v>
      </c>
      <c r="B10" s="146" t="s">
        <v>263</v>
      </c>
      <c r="C10" s="126">
        <v>348104.47</v>
      </c>
    </row>
    <row r="11" spans="1:3" s="161" customFormat="1" x14ac:dyDescent="0.2">
      <c r="A11" s="160" t="s">
        <v>310</v>
      </c>
      <c r="B11" s="146" t="s">
        <v>266</v>
      </c>
      <c r="C11" s="126">
        <v>276996.31</v>
      </c>
    </row>
    <row r="12" spans="1:3" s="161" customFormat="1" x14ac:dyDescent="0.2">
      <c r="A12" s="160" t="s">
        <v>311</v>
      </c>
      <c r="B12" s="146" t="s">
        <v>264</v>
      </c>
      <c r="C12" s="126">
        <v>263120.05</v>
      </c>
    </row>
    <row r="13" spans="1:3" s="161" customFormat="1" x14ac:dyDescent="0.2">
      <c r="A13" s="160" t="s">
        <v>312</v>
      </c>
      <c r="B13" s="146" t="s">
        <v>260</v>
      </c>
      <c r="C13" s="126">
        <v>219207.79</v>
      </c>
    </row>
    <row r="14" spans="1:3" s="161" customFormat="1" x14ac:dyDescent="0.2">
      <c r="A14" s="160" t="s">
        <v>313</v>
      </c>
      <c r="B14" s="146" t="s">
        <v>270</v>
      </c>
      <c r="C14" s="126">
        <v>153758.59</v>
      </c>
    </row>
    <row r="15" spans="1:3" s="161" customFormat="1" x14ac:dyDescent="0.2">
      <c r="A15" s="160" t="s">
        <v>314</v>
      </c>
      <c r="B15" s="146" t="s">
        <v>268</v>
      </c>
      <c r="C15" s="126">
        <v>147717.51999999999</v>
      </c>
    </row>
    <row r="16" spans="1:3" s="161" customFormat="1" x14ac:dyDescent="0.2">
      <c r="A16" s="160" t="s">
        <v>315</v>
      </c>
      <c r="B16" s="146" t="s">
        <v>269</v>
      </c>
      <c r="C16" s="126">
        <v>132387.82999999999</v>
      </c>
    </row>
    <row r="17" spans="1:3" s="161" customFormat="1" x14ac:dyDescent="0.2">
      <c r="A17" s="160" t="s">
        <v>316</v>
      </c>
      <c r="B17" s="146" t="s">
        <v>265</v>
      </c>
      <c r="C17" s="126">
        <v>125065.89</v>
      </c>
    </row>
    <row r="18" spans="1:3" s="161" customFormat="1" x14ac:dyDescent="0.2">
      <c r="A18" s="160" t="s">
        <v>317</v>
      </c>
      <c r="B18" s="146" t="s">
        <v>283</v>
      </c>
      <c r="C18" s="126">
        <v>120799.52</v>
      </c>
    </row>
    <row r="19" spans="1:3" s="161" customFormat="1" x14ac:dyDescent="0.2">
      <c r="A19" s="160" t="s">
        <v>318</v>
      </c>
      <c r="B19" s="146" t="s">
        <v>271</v>
      </c>
      <c r="C19" s="126">
        <v>102593.64</v>
      </c>
    </row>
    <row r="20" spans="1:3" s="161" customFormat="1" x14ac:dyDescent="0.2">
      <c r="A20" s="160" t="s">
        <v>319</v>
      </c>
      <c r="B20" s="146" t="s">
        <v>280</v>
      </c>
      <c r="C20" s="126">
        <v>102464.05</v>
      </c>
    </row>
    <row r="21" spans="1:3" s="161" customFormat="1" x14ac:dyDescent="0.2">
      <c r="A21" s="160" t="s">
        <v>320</v>
      </c>
      <c r="B21" s="146" t="s">
        <v>277</v>
      </c>
      <c r="C21" s="126">
        <v>90525.36</v>
      </c>
    </row>
    <row r="22" spans="1:3" s="161" customFormat="1" x14ac:dyDescent="0.2">
      <c r="A22" s="160" t="s">
        <v>321</v>
      </c>
      <c r="B22" s="146" t="s">
        <v>275</v>
      </c>
      <c r="C22" s="126">
        <v>72252.490000000005</v>
      </c>
    </row>
    <row r="23" spans="1:3" s="161" customFormat="1" x14ac:dyDescent="0.2">
      <c r="A23" s="160" t="s">
        <v>322</v>
      </c>
      <c r="B23" s="146" t="s">
        <v>369</v>
      </c>
      <c r="C23" s="126">
        <v>51860.75</v>
      </c>
    </row>
    <row r="24" spans="1:3" s="161" customFormat="1" x14ac:dyDescent="0.2">
      <c r="A24" s="160" t="s">
        <v>323</v>
      </c>
      <c r="B24" s="146" t="s">
        <v>284</v>
      </c>
      <c r="C24" s="126">
        <v>30369.39</v>
      </c>
    </row>
    <row r="25" spans="1:3" s="161" customFormat="1" x14ac:dyDescent="0.2">
      <c r="A25" s="160" t="s">
        <v>324</v>
      </c>
      <c r="B25" s="146" t="s">
        <v>279</v>
      </c>
      <c r="C25" s="126">
        <v>29877.71</v>
      </c>
    </row>
    <row r="26" spans="1:3" s="161" customFormat="1" x14ac:dyDescent="0.2">
      <c r="A26" s="160" t="s">
        <v>325</v>
      </c>
      <c r="B26" s="146" t="s">
        <v>393</v>
      </c>
      <c r="C26" s="126">
        <v>29635.24</v>
      </c>
    </row>
    <row r="27" spans="1:3" s="161" customFormat="1" x14ac:dyDescent="0.2">
      <c r="A27" s="160" t="s">
        <v>326</v>
      </c>
      <c r="B27" s="146" t="s">
        <v>272</v>
      </c>
      <c r="C27" s="126">
        <v>28575.39</v>
      </c>
    </row>
    <row r="28" spans="1:3" s="161" customFormat="1" x14ac:dyDescent="0.2">
      <c r="A28" s="160" t="s">
        <v>327</v>
      </c>
      <c r="B28" s="146" t="s">
        <v>278</v>
      </c>
      <c r="C28" s="126">
        <v>28034.18</v>
      </c>
    </row>
    <row r="29" spans="1:3" s="161" customFormat="1" x14ac:dyDescent="0.2">
      <c r="A29" s="160" t="s">
        <v>328</v>
      </c>
      <c r="B29" s="146" t="s">
        <v>282</v>
      </c>
      <c r="C29" s="126">
        <v>26243.66</v>
      </c>
    </row>
    <row r="30" spans="1:3" s="161" customFormat="1" x14ac:dyDescent="0.2">
      <c r="A30" s="160" t="s">
        <v>329</v>
      </c>
      <c r="B30" s="146" t="s">
        <v>274</v>
      </c>
      <c r="C30" s="126">
        <v>23962.79</v>
      </c>
    </row>
    <row r="31" spans="1:3" s="161" customFormat="1" x14ac:dyDescent="0.2">
      <c r="A31" s="160" t="s">
        <v>330</v>
      </c>
      <c r="B31" s="146" t="s">
        <v>377</v>
      </c>
      <c r="C31" s="126">
        <v>21690.080000000002</v>
      </c>
    </row>
    <row r="32" spans="1:3" s="161" customFormat="1" x14ac:dyDescent="0.2">
      <c r="A32" s="160" t="s">
        <v>331</v>
      </c>
      <c r="B32" s="146" t="s">
        <v>287</v>
      </c>
      <c r="C32" s="126">
        <v>20125.259999999998</v>
      </c>
    </row>
    <row r="33" spans="1:3" s="161" customFormat="1" x14ac:dyDescent="0.2">
      <c r="A33" s="160" t="s">
        <v>332</v>
      </c>
      <c r="B33" s="146" t="s">
        <v>281</v>
      </c>
      <c r="C33" s="126">
        <v>18525.79</v>
      </c>
    </row>
    <row r="34" spans="1:3" s="161" customFormat="1" x14ac:dyDescent="0.2">
      <c r="A34" s="160" t="s">
        <v>333</v>
      </c>
      <c r="B34" s="146" t="s">
        <v>375</v>
      </c>
      <c r="C34" s="126">
        <v>17690.54</v>
      </c>
    </row>
    <row r="35" spans="1:3" s="161" customFormat="1" x14ac:dyDescent="0.2">
      <c r="A35" s="160" t="s">
        <v>334</v>
      </c>
      <c r="B35" s="146" t="s">
        <v>394</v>
      </c>
      <c r="C35" s="126">
        <v>17658.59</v>
      </c>
    </row>
    <row r="36" spans="1:3" s="161" customFormat="1" x14ac:dyDescent="0.2">
      <c r="A36" s="160" t="s">
        <v>335</v>
      </c>
      <c r="B36" s="146" t="s">
        <v>264</v>
      </c>
      <c r="C36" s="126">
        <v>16315.04</v>
      </c>
    </row>
    <row r="37" spans="1:3" s="161" customFormat="1" x14ac:dyDescent="0.2">
      <c r="A37" s="160" t="s">
        <v>336</v>
      </c>
      <c r="B37" s="146" t="s">
        <v>267</v>
      </c>
      <c r="C37" s="126">
        <v>15883.42</v>
      </c>
    </row>
    <row r="38" spans="1:3" s="161" customFormat="1" x14ac:dyDescent="0.2">
      <c r="A38" s="160" t="s">
        <v>337</v>
      </c>
      <c r="B38" s="146" t="s">
        <v>285</v>
      </c>
      <c r="C38" s="126">
        <v>15860.14</v>
      </c>
    </row>
    <row r="39" spans="1:3" s="161" customFormat="1" x14ac:dyDescent="0.2">
      <c r="A39" s="160" t="s">
        <v>338</v>
      </c>
      <c r="B39" s="146" t="s">
        <v>376</v>
      </c>
      <c r="C39" s="126">
        <v>14990.34</v>
      </c>
    </row>
    <row r="40" spans="1:3" s="161" customFormat="1" x14ac:dyDescent="0.2">
      <c r="A40" s="160" t="s">
        <v>339</v>
      </c>
      <c r="B40" s="146" t="s">
        <v>288</v>
      </c>
      <c r="C40" s="126">
        <v>14086.73</v>
      </c>
    </row>
    <row r="41" spans="1:3" s="161" customFormat="1" x14ac:dyDescent="0.2">
      <c r="A41" s="160" t="s">
        <v>340</v>
      </c>
      <c r="B41" s="146" t="s">
        <v>273</v>
      </c>
      <c r="C41" s="126">
        <v>12222.99</v>
      </c>
    </row>
    <row r="42" spans="1:3" s="161" customFormat="1" x14ac:dyDescent="0.2">
      <c r="A42" s="160" t="s">
        <v>342</v>
      </c>
      <c r="B42" s="146" t="s">
        <v>395</v>
      </c>
      <c r="C42" s="126">
        <v>12090.98</v>
      </c>
    </row>
    <row r="43" spans="1:3" s="161" customFormat="1" x14ac:dyDescent="0.2">
      <c r="A43" s="160" t="s">
        <v>343</v>
      </c>
      <c r="B43" s="146" t="s">
        <v>291</v>
      </c>
      <c r="C43" s="126">
        <v>11892.96</v>
      </c>
    </row>
    <row r="44" spans="1:3" s="161" customFormat="1" x14ac:dyDescent="0.2">
      <c r="A44" s="160" t="s">
        <v>344</v>
      </c>
      <c r="B44" s="146" t="s">
        <v>378</v>
      </c>
      <c r="C44" s="126">
        <v>11406.14</v>
      </c>
    </row>
    <row r="45" spans="1:3" s="143" customFormat="1" x14ac:dyDescent="0.2">
      <c r="A45" s="160" t="s">
        <v>345</v>
      </c>
      <c r="B45" s="146" t="s">
        <v>286</v>
      </c>
      <c r="C45" s="126">
        <v>9751.11</v>
      </c>
    </row>
    <row r="46" spans="1:3" s="161" customFormat="1" x14ac:dyDescent="0.2">
      <c r="A46" s="160" t="s">
        <v>346</v>
      </c>
      <c r="B46" s="146" t="s">
        <v>293</v>
      </c>
      <c r="C46" s="126">
        <v>9205.85</v>
      </c>
    </row>
    <row r="47" spans="1:3" s="161" customFormat="1" x14ac:dyDescent="0.2">
      <c r="A47" s="160" t="s">
        <v>347</v>
      </c>
      <c r="B47" s="146" t="s">
        <v>370</v>
      </c>
      <c r="C47" s="126">
        <v>8834.02</v>
      </c>
    </row>
    <row r="48" spans="1:3" s="161" customFormat="1" x14ac:dyDescent="0.2">
      <c r="A48" s="160" t="s">
        <v>348</v>
      </c>
      <c r="B48" s="146" t="s">
        <v>297</v>
      </c>
      <c r="C48" s="126">
        <v>8549.2099999999991</v>
      </c>
    </row>
    <row r="49" spans="1:3" s="161" customFormat="1" x14ac:dyDescent="0.2">
      <c r="A49" s="160" t="s">
        <v>349</v>
      </c>
      <c r="B49" s="146" t="s">
        <v>276</v>
      </c>
      <c r="C49" s="126">
        <v>8229.31</v>
      </c>
    </row>
    <row r="50" spans="1:3" s="161" customFormat="1" x14ac:dyDescent="0.2">
      <c r="A50" s="160" t="s">
        <v>350</v>
      </c>
      <c r="B50" s="146" t="s">
        <v>295</v>
      </c>
      <c r="C50" s="126">
        <v>7410.22</v>
      </c>
    </row>
    <row r="51" spans="1:3" s="161" customFormat="1" x14ac:dyDescent="0.2">
      <c r="A51" s="160" t="s">
        <v>351</v>
      </c>
      <c r="B51" s="146" t="s">
        <v>294</v>
      </c>
      <c r="C51" s="126">
        <v>7334.39</v>
      </c>
    </row>
    <row r="52" spans="1:3" s="161" customFormat="1" x14ac:dyDescent="0.2">
      <c r="A52" s="160" t="s">
        <v>352</v>
      </c>
      <c r="B52" s="146" t="s">
        <v>396</v>
      </c>
      <c r="C52" s="126">
        <v>6854.14</v>
      </c>
    </row>
    <row r="53" spans="1:3" s="161" customFormat="1" x14ac:dyDescent="0.2">
      <c r="A53" s="160" t="s">
        <v>353</v>
      </c>
      <c r="B53" s="146" t="s">
        <v>371</v>
      </c>
      <c r="C53" s="126">
        <v>6843.9</v>
      </c>
    </row>
    <row r="54" spans="1:3" s="161" customFormat="1" x14ac:dyDescent="0.2">
      <c r="A54" s="160" t="s">
        <v>354</v>
      </c>
      <c r="B54" s="146" t="s">
        <v>298</v>
      </c>
      <c r="C54" s="126">
        <v>6609.88</v>
      </c>
    </row>
    <row r="55" spans="1:3" s="161" customFormat="1" x14ac:dyDescent="0.2">
      <c r="A55" s="160" t="s">
        <v>355</v>
      </c>
      <c r="B55" s="146" t="s">
        <v>290</v>
      </c>
      <c r="C55" s="126">
        <v>6546.74</v>
      </c>
    </row>
    <row r="56" spans="1:3" s="161" customFormat="1" x14ac:dyDescent="0.2">
      <c r="A56" s="160" t="s">
        <v>356</v>
      </c>
      <c r="B56" s="146" t="s">
        <v>292</v>
      </c>
      <c r="C56" s="126">
        <v>6521.08</v>
      </c>
    </row>
    <row r="57" spans="1:3" s="161" customFormat="1" x14ac:dyDescent="0.2">
      <c r="A57" s="160" t="s">
        <v>357</v>
      </c>
      <c r="B57" s="162" t="s">
        <v>256</v>
      </c>
      <c r="C57" s="163">
        <f>165397.34-158902.97</f>
        <v>6494.3699999999953</v>
      </c>
    </row>
    <row r="58" spans="1:3" s="161" customFormat="1" x14ac:dyDescent="0.2">
      <c r="A58" s="160" t="s">
        <v>358</v>
      </c>
      <c r="B58" s="146" t="s">
        <v>299</v>
      </c>
      <c r="C58" s="126">
        <v>6336.91</v>
      </c>
    </row>
    <row r="59" spans="1:3" s="161" customFormat="1" x14ac:dyDescent="0.2">
      <c r="A59" s="160" t="s">
        <v>359</v>
      </c>
      <c r="B59" s="146" t="s">
        <v>304</v>
      </c>
      <c r="C59" s="126">
        <v>6257.43</v>
      </c>
    </row>
    <row r="60" spans="1:3" s="161" customFormat="1" x14ac:dyDescent="0.2">
      <c r="A60" s="160" t="s">
        <v>360</v>
      </c>
      <c r="B60" s="146" t="s">
        <v>397</v>
      </c>
      <c r="C60" s="126">
        <v>6197.9</v>
      </c>
    </row>
    <row r="61" spans="1:3" s="161" customFormat="1" x14ac:dyDescent="0.2">
      <c r="A61" s="160" t="s">
        <v>361</v>
      </c>
      <c r="B61" s="146" t="s">
        <v>301</v>
      </c>
      <c r="C61" s="126">
        <v>5817.87</v>
      </c>
    </row>
    <row r="62" spans="1:3" s="161" customFormat="1" x14ac:dyDescent="0.2">
      <c r="A62" s="160" t="s">
        <v>362</v>
      </c>
      <c r="B62" s="146" t="s">
        <v>398</v>
      </c>
      <c r="C62" s="126">
        <v>5816.53</v>
      </c>
    </row>
    <row r="63" spans="1:3" s="161" customFormat="1" x14ac:dyDescent="0.2">
      <c r="A63" s="160" t="s">
        <v>363</v>
      </c>
      <c r="B63" s="146" t="s">
        <v>300</v>
      </c>
      <c r="C63" s="126">
        <v>4978</v>
      </c>
    </row>
    <row r="64" spans="1:3" s="161" customFormat="1" x14ac:dyDescent="0.2">
      <c r="A64" s="160" t="s">
        <v>364</v>
      </c>
      <c r="B64" s="146" t="s">
        <v>379</v>
      </c>
      <c r="C64" s="126">
        <v>4557.09</v>
      </c>
    </row>
    <row r="65" spans="1:6" s="161" customFormat="1" x14ac:dyDescent="0.2">
      <c r="A65" s="160" t="s">
        <v>365</v>
      </c>
      <c r="B65" s="146" t="s">
        <v>399</v>
      </c>
      <c r="C65" s="126">
        <v>3507.76</v>
      </c>
    </row>
    <row r="66" spans="1:6" s="161" customFormat="1" x14ac:dyDescent="0.2">
      <c r="A66" s="160" t="s">
        <v>366</v>
      </c>
      <c r="B66" s="146" t="s">
        <v>302</v>
      </c>
      <c r="C66" s="126">
        <v>3355.65</v>
      </c>
    </row>
    <row r="67" spans="1:6" s="161" customFormat="1" x14ac:dyDescent="0.2">
      <c r="A67" s="160" t="s">
        <v>367</v>
      </c>
      <c r="B67" s="146" t="s">
        <v>400</v>
      </c>
      <c r="C67" s="126">
        <v>3348.3</v>
      </c>
    </row>
    <row r="68" spans="1:6" s="161" customFormat="1" x14ac:dyDescent="0.2">
      <c r="A68" s="160" t="s">
        <v>380</v>
      </c>
      <c r="B68" s="146" t="s">
        <v>401</v>
      </c>
      <c r="C68" s="126">
        <v>3260.96</v>
      </c>
    </row>
    <row r="69" spans="1:6" s="161" customFormat="1" x14ac:dyDescent="0.2">
      <c r="A69" s="160" t="s">
        <v>381</v>
      </c>
      <c r="B69" s="146" t="s">
        <v>402</v>
      </c>
      <c r="C69" s="126">
        <v>3143.31</v>
      </c>
    </row>
    <row r="70" spans="1:6" s="161" customFormat="1" hidden="1" x14ac:dyDescent="0.2">
      <c r="A70" s="160" t="s">
        <v>382</v>
      </c>
      <c r="B70" s="146"/>
      <c r="C70" s="126"/>
    </row>
    <row r="71" spans="1:6" s="161" customFormat="1" hidden="1" x14ac:dyDescent="0.2">
      <c r="A71" s="160" t="s">
        <v>383</v>
      </c>
      <c r="B71" s="146"/>
      <c r="C71" s="126"/>
    </row>
    <row r="72" spans="1:6" s="161" customFormat="1" hidden="1" x14ac:dyDescent="0.2">
      <c r="A72" s="164"/>
      <c r="B72" s="146"/>
      <c r="C72" s="126"/>
    </row>
    <row r="73" spans="1:6" s="161" customFormat="1" hidden="1" x14ac:dyDescent="0.2">
      <c r="A73" s="164"/>
      <c r="B73" s="146"/>
      <c r="C73" s="126"/>
    </row>
    <row r="74" spans="1:6" s="161" customFormat="1" hidden="1" x14ac:dyDescent="0.2">
      <c r="A74" s="164"/>
      <c r="B74" s="146"/>
      <c r="C74" s="126"/>
    </row>
    <row r="75" spans="1:6" s="161" customFormat="1" ht="11.25" hidden="1" customHeight="1" x14ac:dyDescent="0.2">
      <c r="A75" s="164"/>
      <c r="B75" s="146"/>
      <c r="C75" s="126"/>
    </row>
    <row r="76" spans="1:6" s="161" customFormat="1" hidden="1" x14ac:dyDescent="0.2">
      <c r="A76" s="164"/>
      <c r="B76" s="146"/>
      <c r="C76" s="126"/>
    </row>
    <row r="77" spans="1:6" s="161" customFormat="1" hidden="1" x14ac:dyDescent="0.2">
      <c r="A77" s="164"/>
      <c r="B77" s="146"/>
      <c r="C77" s="126"/>
    </row>
    <row r="78" spans="1:6" s="161" customFormat="1" hidden="1" x14ac:dyDescent="0.2">
      <c r="A78" s="164"/>
      <c r="B78" s="146"/>
      <c r="C78" s="126"/>
    </row>
    <row r="79" spans="1:6" s="161" customFormat="1" hidden="1" x14ac:dyDescent="0.2">
      <c r="A79" s="164"/>
      <c r="B79" s="146"/>
      <c r="C79" s="126"/>
    </row>
    <row r="80" spans="1:6" s="161" customFormat="1" hidden="1" x14ac:dyDescent="0.2">
      <c r="A80" s="164"/>
      <c r="B80" s="146"/>
      <c r="C80" s="126"/>
      <c r="F80" s="165"/>
    </row>
    <row r="81" spans="1:3" s="161" customFormat="1" hidden="1" x14ac:dyDescent="0.2">
      <c r="A81" s="164"/>
      <c r="B81" s="146"/>
      <c r="C81" s="126"/>
    </row>
    <row r="82" spans="1:3" s="161" customFormat="1" ht="12" hidden="1" customHeight="1" x14ac:dyDescent="0.2">
      <c r="A82" s="164"/>
      <c r="B82" s="146"/>
      <c r="C82" s="126"/>
    </row>
    <row r="83" spans="1:3" s="161" customFormat="1" hidden="1" x14ac:dyDescent="0.2">
      <c r="A83" s="164"/>
      <c r="B83" s="146"/>
      <c r="C83" s="126"/>
    </row>
    <row r="84" spans="1:3" s="161" customFormat="1" hidden="1" x14ac:dyDescent="0.2">
      <c r="A84" s="164"/>
      <c r="B84" s="146"/>
      <c r="C84" s="126"/>
    </row>
    <row r="85" spans="1:3" s="161" customFormat="1" hidden="1" x14ac:dyDescent="0.2">
      <c r="A85" s="164"/>
      <c r="B85" s="146"/>
      <c r="C85" s="126"/>
    </row>
    <row r="86" spans="1:3" s="161" customFormat="1" hidden="1" x14ac:dyDescent="0.2">
      <c r="A86" s="164"/>
      <c r="B86" s="166"/>
      <c r="C86" s="125"/>
    </row>
    <row r="87" spans="1:3" s="161" customFormat="1" hidden="1" x14ac:dyDescent="0.2">
      <c r="A87" s="164"/>
      <c r="B87" s="167"/>
      <c r="C87" s="7"/>
    </row>
    <row r="88" spans="1:3" s="161" customFormat="1" hidden="1" x14ac:dyDescent="0.2">
      <c r="A88" s="164"/>
      <c r="B88" s="167"/>
      <c r="C88" s="7"/>
    </row>
    <row r="89" spans="1:3" s="161" customFormat="1" hidden="1" x14ac:dyDescent="0.2">
      <c r="A89" s="164"/>
      <c r="B89" s="167"/>
      <c r="C89" s="7"/>
    </row>
    <row r="90" spans="1:3" s="161" customFormat="1" hidden="1" x14ac:dyDescent="0.2">
      <c r="A90" s="164"/>
      <c r="B90" s="167"/>
      <c r="C90" s="7"/>
    </row>
    <row r="91" spans="1:3" s="161" customFormat="1" hidden="1" x14ac:dyDescent="0.2">
      <c r="A91" s="164"/>
      <c r="B91" s="167"/>
      <c r="C91" s="7"/>
    </row>
    <row r="92" spans="1:3" s="161" customFormat="1" hidden="1" x14ac:dyDescent="0.2">
      <c r="A92" s="164"/>
      <c r="B92" s="167"/>
      <c r="C92" s="7"/>
    </row>
    <row r="93" spans="1:3" s="161" customFormat="1" hidden="1" x14ac:dyDescent="0.2">
      <c r="A93" s="164"/>
      <c r="B93" s="167"/>
      <c r="C93" s="7"/>
    </row>
    <row r="94" spans="1:3" s="161" customFormat="1" ht="13.5" hidden="1" customHeight="1" x14ac:dyDescent="0.2">
      <c r="A94" s="164"/>
      <c r="B94" s="168"/>
      <c r="C94" s="18"/>
    </row>
    <row r="95" spans="1:3" s="161" customFormat="1" hidden="1" x14ac:dyDescent="0.2">
      <c r="A95" s="164"/>
      <c r="B95" s="168"/>
      <c r="C95" s="18"/>
    </row>
    <row r="96" spans="1:3" s="161" customFormat="1" hidden="1" x14ac:dyDescent="0.2">
      <c r="A96" s="164"/>
      <c r="B96" s="168"/>
      <c r="C96" s="18"/>
    </row>
    <row r="97" spans="1:5" s="161" customFormat="1" hidden="1" x14ac:dyDescent="0.2">
      <c r="A97" s="164"/>
      <c r="B97" s="167"/>
      <c r="C97" s="19"/>
    </row>
    <row r="98" spans="1:5" s="161" customFormat="1" hidden="1" x14ac:dyDescent="0.2">
      <c r="A98" s="164"/>
      <c r="B98" s="167"/>
      <c r="C98" s="19"/>
    </row>
    <row r="99" spans="1:5" s="161" customFormat="1" hidden="1" x14ac:dyDescent="0.2">
      <c r="A99" s="164"/>
      <c r="B99" s="167"/>
      <c r="C99" s="19"/>
    </row>
    <row r="100" spans="1:5" s="161" customFormat="1" hidden="1" x14ac:dyDescent="0.2">
      <c r="A100" s="164"/>
      <c r="B100" s="167"/>
      <c r="C100" s="19"/>
    </row>
    <row r="101" spans="1:5" s="161" customFormat="1" hidden="1" x14ac:dyDescent="0.2">
      <c r="A101" s="164"/>
      <c r="B101" s="167"/>
      <c r="C101" s="19"/>
    </row>
    <row r="102" spans="1:5" s="161" customFormat="1" hidden="1" x14ac:dyDescent="0.2">
      <c r="A102" s="164"/>
      <c r="B102" s="167"/>
      <c r="C102" s="19"/>
    </row>
    <row r="103" spans="1:5" s="161" customFormat="1" hidden="1" x14ac:dyDescent="0.2">
      <c r="A103" s="164"/>
      <c r="B103" s="167"/>
      <c r="C103" s="19"/>
    </row>
    <row r="104" spans="1:5" s="143" customFormat="1" hidden="1" x14ac:dyDescent="0.2">
      <c r="A104" s="169"/>
      <c r="B104" s="168"/>
      <c r="C104" s="18"/>
      <c r="E104" s="147"/>
    </row>
    <row r="105" spans="1:5" s="143" customFormat="1" x14ac:dyDescent="0.2">
      <c r="A105" s="170"/>
      <c r="B105" s="168" t="s">
        <v>372</v>
      </c>
      <c r="C105" s="18">
        <f>91918.52+57.31</f>
        <v>91975.83</v>
      </c>
      <c r="D105" s="147"/>
      <c r="E105" s="147"/>
    </row>
    <row r="106" spans="1:5" s="143" customFormat="1" x14ac:dyDescent="0.2">
      <c r="A106" s="169"/>
      <c r="B106" s="171" t="s">
        <v>29</v>
      </c>
      <c r="C106" s="20">
        <f>SUM(C7:C105)</f>
        <v>5126807.379999999</v>
      </c>
    </row>
    <row r="107" spans="1:5" s="143" customFormat="1" x14ac:dyDescent="0.2">
      <c r="A107" s="172" t="s">
        <v>31</v>
      </c>
      <c r="B107" s="168" t="s">
        <v>30</v>
      </c>
      <c r="C107" s="18">
        <f>[1]A!$R$63</f>
        <v>-74745.799999999988</v>
      </c>
    </row>
    <row r="108" spans="1:5" s="143" customFormat="1" x14ac:dyDescent="0.2">
      <c r="A108" s="173" t="s">
        <v>33</v>
      </c>
      <c r="B108" s="171" t="s">
        <v>32</v>
      </c>
      <c r="C108" s="20">
        <f>C106+C107</f>
        <v>5052061.5799999991</v>
      </c>
    </row>
    <row r="109" spans="1:5" s="143" customFormat="1" x14ac:dyDescent="0.2">
      <c r="A109" s="173">
        <v>1</v>
      </c>
      <c r="B109" s="171" t="s">
        <v>34</v>
      </c>
      <c r="C109" s="20">
        <v>440189.92</v>
      </c>
    </row>
    <row r="110" spans="1:5" s="143" customFormat="1" x14ac:dyDescent="0.2">
      <c r="A110" s="174" t="s">
        <v>7</v>
      </c>
      <c r="B110" s="171" t="s">
        <v>35</v>
      </c>
      <c r="C110" s="175">
        <f>C108+C109</f>
        <v>5492251.4999999991</v>
      </c>
    </row>
    <row r="111" spans="1:5" s="143" customFormat="1" x14ac:dyDescent="0.2">
      <c r="A111" s="154"/>
      <c r="B111" s="171" t="s">
        <v>36</v>
      </c>
      <c r="C111" s="20">
        <f>SUM(C112:C113)</f>
        <v>282117.13</v>
      </c>
    </row>
    <row r="112" spans="1:5" s="143" customFormat="1" x14ac:dyDescent="0.2">
      <c r="A112" s="176"/>
      <c r="B112" s="168" t="s">
        <v>37</v>
      </c>
      <c r="C112" s="126">
        <v>95745.23</v>
      </c>
    </row>
    <row r="113" spans="1:3" s="143" customFormat="1" x14ac:dyDescent="0.2">
      <c r="A113" s="176" t="s">
        <v>9</v>
      </c>
      <c r="B113" s="168" t="s">
        <v>38</v>
      </c>
      <c r="C113" s="18">
        <v>186371.9</v>
      </c>
    </row>
    <row r="114" spans="1:3" s="143" customFormat="1" x14ac:dyDescent="0.2">
      <c r="A114" s="146"/>
      <c r="B114" s="154" t="s">
        <v>39</v>
      </c>
      <c r="C114" s="155">
        <f>SUM(C144+C145)</f>
        <v>341332</v>
      </c>
    </row>
    <row r="115" spans="1:3" s="143" customFormat="1" x14ac:dyDescent="0.2">
      <c r="A115" s="164"/>
      <c r="B115" s="177" t="s">
        <v>40</v>
      </c>
      <c r="C115" s="178">
        <f>SUM(C116:C118)</f>
        <v>11648.15</v>
      </c>
    </row>
    <row r="116" spans="1:3" s="161" customFormat="1" x14ac:dyDescent="0.2">
      <c r="A116" s="164"/>
      <c r="B116" s="146" t="s">
        <v>289</v>
      </c>
      <c r="C116" s="126">
        <v>3844.75</v>
      </c>
    </row>
    <row r="117" spans="1:3" s="143" customFormat="1" x14ac:dyDescent="0.2">
      <c r="A117" s="154"/>
      <c r="B117" s="168" t="s">
        <v>296</v>
      </c>
      <c r="C117" s="18">
        <v>7803.4</v>
      </c>
    </row>
    <row r="118" spans="1:3" s="143" customFormat="1" hidden="1" x14ac:dyDescent="0.2">
      <c r="A118" s="146"/>
      <c r="B118" s="168"/>
      <c r="C118" s="18"/>
    </row>
    <row r="119" spans="1:3" s="143" customFormat="1" x14ac:dyDescent="0.2">
      <c r="A119" s="146"/>
      <c r="B119" s="177" t="s">
        <v>41</v>
      </c>
      <c r="C119" s="178">
        <f>SUM(C120:C141)</f>
        <v>521250.51</v>
      </c>
    </row>
    <row r="120" spans="1:3" s="143" customFormat="1" x14ac:dyDescent="0.2">
      <c r="A120" s="146"/>
      <c r="B120" s="146" t="s">
        <v>42</v>
      </c>
      <c r="C120" s="126">
        <v>133170.97</v>
      </c>
    </row>
    <row r="121" spans="1:3" s="143" customFormat="1" x14ac:dyDescent="0.2">
      <c r="A121" s="146"/>
      <c r="B121" s="146" t="s">
        <v>43</v>
      </c>
      <c r="C121" s="126">
        <v>90622.79</v>
      </c>
    </row>
    <row r="122" spans="1:3" s="143" customFormat="1" hidden="1" x14ac:dyDescent="0.2">
      <c r="A122" s="146"/>
      <c r="B122" s="146" t="s">
        <v>44</v>
      </c>
      <c r="C122" s="126">
        <v>45775.7</v>
      </c>
    </row>
    <row r="123" spans="1:3" s="143" customFormat="1" x14ac:dyDescent="0.2">
      <c r="A123" s="146"/>
      <c r="B123" s="146" t="s">
        <v>45</v>
      </c>
      <c r="C123" s="126">
        <v>36529.040000000001</v>
      </c>
    </row>
    <row r="124" spans="1:3" s="143" customFormat="1" x14ac:dyDescent="0.2">
      <c r="A124" s="146"/>
      <c r="B124" s="146" t="s">
        <v>46</v>
      </c>
      <c r="C124" s="126">
        <v>37360.47</v>
      </c>
    </row>
    <row r="125" spans="1:3" s="143" customFormat="1" x14ac:dyDescent="0.2">
      <c r="A125" s="146"/>
      <c r="B125" s="146" t="s">
        <v>47</v>
      </c>
      <c r="C125" s="126">
        <v>36940.949999999997</v>
      </c>
    </row>
    <row r="126" spans="1:3" s="143" customFormat="1" x14ac:dyDescent="0.2">
      <c r="A126" s="146"/>
      <c r="B126" s="146" t="s">
        <v>47</v>
      </c>
      <c r="C126" s="126">
        <v>35245.21</v>
      </c>
    </row>
    <row r="127" spans="1:3" s="143" customFormat="1" x14ac:dyDescent="0.2">
      <c r="A127" s="146"/>
      <c r="B127" s="146" t="s">
        <v>48</v>
      </c>
      <c r="C127" s="126">
        <v>19643.099999999999</v>
      </c>
    </row>
    <row r="128" spans="1:3" s="143" customFormat="1" x14ac:dyDescent="0.2">
      <c r="A128" s="154"/>
      <c r="B128" s="146" t="s">
        <v>49</v>
      </c>
      <c r="C128" s="126">
        <v>17880.32</v>
      </c>
    </row>
    <row r="129" spans="1:3" s="161" customFormat="1" x14ac:dyDescent="0.2">
      <c r="A129" s="164"/>
      <c r="B129" s="146" t="s">
        <v>50</v>
      </c>
      <c r="C129" s="126">
        <v>11221.83</v>
      </c>
    </row>
    <row r="130" spans="1:3" s="161" customFormat="1" x14ac:dyDescent="0.2">
      <c r="A130" s="164"/>
      <c r="B130" s="146" t="s">
        <v>51</v>
      </c>
      <c r="C130" s="126">
        <v>9496.2999999999993</v>
      </c>
    </row>
    <row r="131" spans="1:3" s="161" customFormat="1" x14ac:dyDescent="0.2">
      <c r="A131" s="164"/>
      <c r="B131" s="146" t="s">
        <v>52</v>
      </c>
      <c r="C131" s="126">
        <v>8863.39</v>
      </c>
    </row>
    <row r="132" spans="1:3" s="143" customFormat="1" x14ac:dyDescent="0.2">
      <c r="A132" s="146"/>
      <c r="B132" s="146" t="s">
        <v>53</v>
      </c>
      <c r="C132" s="126">
        <v>8298.64</v>
      </c>
    </row>
    <row r="133" spans="1:3" s="143" customFormat="1" x14ac:dyDescent="0.2">
      <c r="A133" s="146"/>
      <c r="B133" s="146" t="s">
        <v>54</v>
      </c>
      <c r="C133" s="126">
        <v>7677.25</v>
      </c>
    </row>
    <row r="134" spans="1:3" s="143" customFormat="1" x14ac:dyDescent="0.2">
      <c r="A134" s="146"/>
      <c r="B134" s="146" t="s">
        <v>305</v>
      </c>
      <c r="C134" s="126">
        <v>7073.86</v>
      </c>
    </row>
    <row r="135" spans="1:3" s="143" customFormat="1" x14ac:dyDescent="0.2">
      <c r="A135" s="146"/>
      <c r="B135" s="146" t="s">
        <v>55</v>
      </c>
      <c r="C135" s="126">
        <v>3953.19</v>
      </c>
    </row>
    <row r="136" spans="1:3" s="143" customFormat="1" x14ac:dyDescent="0.2">
      <c r="A136" s="146"/>
      <c r="B136" s="146" t="s">
        <v>56</v>
      </c>
      <c r="C136" s="126">
        <v>3482.58</v>
      </c>
    </row>
    <row r="137" spans="1:3" s="143" customFormat="1" x14ac:dyDescent="0.2">
      <c r="A137" s="154"/>
      <c r="B137" s="146" t="s">
        <v>57</v>
      </c>
      <c r="C137" s="126">
        <v>3102.44</v>
      </c>
    </row>
    <row r="138" spans="1:3" s="143" customFormat="1" x14ac:dyDescent="0.2">
      <c r="A138" s="154"/>
      <c r="B138" s="146" t="s">
        <v>58</v>
      </c>
      <c r="C138" s="126">
        <v>1896.6</v>
      </c>
    </row>
    <row r="139" spans="1:3" s="143" customFormat="1" x14ac:dyDescent="0.2">
      <c r="A139" s="154"/>
      <c r="B139" s="146" t="s">
        <v>59</v>
      </c>
      <c r="C139" s="126">
        <v>1084.1500000000001</v>
      </c>
    </row>
    <row r="140" spans="1:3" s="143" customFormat="1" x14ac:dyDescent="0.2">
      <c r="A140" s="146"/>
      <c r="B140" s="146" t="s">
        <v>60</v>
      </c>
      <c r="C140" s="126">
        <v>896.97</v>
      </c>
    </row>
    <row r="141" spans="1:3" s="143" customFormat="1" x14ac:dyDescent="0.2">
      <c r="A141" s="154" t="s">
        <v>62</v>
      </c>
      <c r="B141" s="146" t="s">
        <v>61</v>
      </c>
      <c r="C141" s="126">
        <v>1034.76</v>
      </c>
    </row>
    <row r="142" spans="1:3" s="143" customFormat="1" x14ac:dyDescent="0.2">
      <c r="A142" s="154" t="s">
        <v>64</v>
      </c>
      <c r="B142" s="177" t="s">
        <v>63</v>
      </c>
      <c r="C142" s="178">
        <f>C115+C119</f>
        <v>532898.66</v>
      </c>
    </row>
    <row r="143" spans="1:3" s="143" customFormat="1" x14ac:dyDescent="0.2">
      <c r="A143" s="176" t="s">
        <v>9</v>
      </c>
      <c r="B143" s="146" t="s">
        <v>65</v>
      </c>
      <c r="C143" s="179">
        <f>[1]A!$R$72</f>
        <v>-323286.27</v>
      </c>
    </row>
    <row r="144" spans="1:3" s="143" customFormat="1" x14ac:dyDescent="0.2">
      <c r="A144" s="180" t="s">
        <v>11</v>
      </c>
      <c r="B144" s="154" t="s">
        <v>66</v>
      </c>
      <c r="C144" s="155">
        <f>C142+C143</f>
        <v>209612.39</v>
      </c>
    </row>
    <row r="145" spans="1:3" s="143" customFormat="1" x14ac:dyDescent="0.2">
      <c r="A145" s="154"/>
      <c r="B145" s="154" t="s">
        <v>67</v>
      </c>
      <c r="C145" s="155">
        <f>SUM(C146:C148)</f>
        <v>131719.61000000002</v>
      </c>
    </row>
    <row r="146" spans="1:3" s="143" customFormat="1" x14ac:dyDescent="0.2">
      <c r="A146" s="154"/>
      <c r="B146" s="146" t="s">
        <v>387</v>
      </c>
      <c r="C146" s="126">
        <v>20710.080000000002</v>
      </c>
    </row>
    <row r="147" spans="1:3" s="143" customFormat="1" x14ac:dyDescent="0.2">
      <c r="A147" s="154"/>
      <c r="B147" s="146" t="s">
        <v>68</v>
      </c>
      <c r="C147" s="126">
        <v>110981.43</v>
      </c>
    </row>
    <row r="148" spans="1:3" s="143" customFormat="1" x14ac:dyDescent="0.2">
      <c r="A148" s="146"/>
      <c r="B148" s="146" t="s">
        <v>69</v>
      </c>
      <c r="C148" s="126">
        <v>28.1</v>
      </c>
    </row>
    <row r="149" spans="1:3" s="143" customFormat="1" x14ac:dyDescent="0.2">
      <c r="A149" s="146"/>
      <c r="B149" s="154" t="s">
        <v>70</v>
      </c>
      <c r="C149" s="155">
        <f>C110+C111+C114</f>
        <v>6115700.629999999</v>
      </c>
    </row>
    <row r="150" spans="1:3" s="143" customFormat="1" x14ac:dyDescent="0.2">
      <c r="A150" s="181"/>
      <c r="B150" s="182"/>
      <c r="C150" s="183"/>
    </row>
    <row r="151" spans="1:3" s="143" customFormat="1" x14ac:dyDescent="0.2">
      <c r="A151" s="181"/>
      <c r="B151" s="182"/>
      <c r="C151" s="183"/>
    </row>
    <row r="152" spans="1:3" s="143" customFormat="1" x14ac:dyDescent="0.2">
      <c r="A152" s="181" t="s">
        <v>24</v>
      </c>
      <c r="B152" s="182"/>
      <c r="C152" s="183"/>
    </row>
    <row r="153" spans="1:3" s="143" customFormat="1" x14ac:dyDescent="0.2">
      <c r="A153" s="143" t="s">
        <v>25</v>
      </c>
      <c r="B153" s="182"/>
      <c r="C153" s="183"/>
    </row>
    <row r="154" spans="1:3" s="143" customFormat="1" x14ac:dyDescent="0.2">
      <c r="B154" s="182"/>
      <c r="C154" s="183"/>
    </row>
    <row r="155" spans="1:3" s="143" customFormat="1" x14ac:dyDescent="0.2">
      <c r="C155" s="147"/>
    </row>
    <row r="156" spans="1:3" s="143" customFormat="1" x14ac:dyDescent="0.2">
      <c r="C156" s="147"/>
    </row>
    <row r="157" spans="1:3" s="143" customFormat="1" x14ac:dyDescent="0.2">
      <c r="C157" s="147"/>
    </row>
    <row r="158" spans="1:3" s="143" customFormat="1" x14ac:dyDescent="0.2">
      <c r="A158" s="143" t="s">
        <v>26</v>
      </c>
      <c r="C158" s="147"/>
    </row>
    <row r="159" spans="1:3" s="143" customFormat="1" x14ac:dyDescent="0.2">
      <c r="A159" s="143" t="s">
        <v>27</v>
      </c>
      <c r="C159" s="147"/>
    </row>
    <row r="160" spans="1:3" s="143" customFormat="1" x14ac:dyDescent="0.2">
      <c r="C160" s="147"/>
    </row>
    <row r="161" spans="3:3" s="143" customFormat="1" x14ac:dyDescent="0.2">
      <c r="C161" s="147"/>
    </row>
    <row r="162" spans="3:3" s="143" customFormat="1" x14ac:dyDescent="0.2">
      <c r="C162" s="147"/>
    </row>
    <row r="163" spans="3:3" s="143" customFormat="1" x14ac:dyDescent="0.2">
      <c r="C163" s="147"/>
    </row>
    <row r="164" spans="3:3" s="143" customFormat="1" x14ac:dyDescent="0.2">
      <c r="C164" s="147"/>
    </row>
    <row r="165" spans="3:3" s="143" customFormat="1" x14ac:dyDescent="0.2">
      <c r="C165" s="147"/>
    </row>
    <row r="166" spans="3:3" s="143" customFormat="1" x14ac:dyDescent="0.2">
      <c r="C166" s="147"/>
    </row>
    <row r="167" spans="3:3" s="143" customFormat="1" x14ac:dyDescent="0.2">
      <c r="C167" s="147"/>
    </row>
    <row r="168" spans="3:3" s="143" customFormat="1" x14ac:dyDescent="0.2">
      <c r="C168" s="147"/>
    </row>
    <row r="169" spans="3:3" s="143" customFormat="1" x14ac:dyDescent="0.2">
      <c r="C169" s="147"/>
    </row>
    <row r="170" spans="3:3" s="143" customFormat="1" x14ac:dyDescent="0.2">
      <c r="C170" s="147"/>
    </row>
    <row r="171" spans="3:3" s="143" customFormat="1" x14ac:dyDescent="0.2">
      <c r="C171" s="147"/>
    </row>
    <row r="172" spans="3:3" s="143" customFormat="1" x14ac:dyDescent="0.2">
      <c r="C172" s="147"/>
    </row>
    <row r="173" spans="3:3" s="143" customFormat="1" x14ac:dyDescent="0.2">
      <c r="C173" s="147"/>
    </row>
    <row r="174" spans="3:3" s="143" customFormat="1" x14ac:dyDescent="0.2">
      <c r="C174" s="147"/>
    </row>
    <row r="175" spans="3:3" s="143" customFormat="1" x14ac:dyDescent="0.2">
      <c r="C175" s="147"/>
    </row>
    <row r="176" spans="3:3" s="143" customFormat="1" x14ac:dyDescent="0.2">
      <c r="C176" s="147"/>
    </row>
    <row r="177" spans="3:3" s="143" customFormat="1" x14ac:dyDescent="0.2">
      <c r="C177" s="147"/>
    </row>
  </sheetData>
  <mergeCells count="5">
    <mergeCell ref="A5:A6"/>
    <mergeCell ref="B5:B6"/>
    <mergeCell ref="C5:C6"/>
    <mergeCell ref="A1:C1"/>
    <mergeCell ref="A3:C3"/>
  </mergeCells>
  <phoneticPr fontId="0" type="noConversion"/>
  <printOptions horizontalCentered="1"/>
  <pageMargins left="0.74803149606299213" right="0.74803149606299213" top="0.6692913385826772" bottom="0.39370078740157483" header="0.51181102362204722" footer="0.15748031496062992"/>
  <pageSetup scale="8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1"/>
  <sheetViews>
    <sheetView topLeftCell="A14" workbookViewId="0">
      <selection activeCell="D72" sqref="D72"/>
    </sheetView>
  </sheetViews>
  <sheetFormatPr defaultRowHeight="12.75" x14ac:dyDescent="0.2"/>
  <cols>
    <col min="1" max="1" width="5.140625" style="17" customWidth="1"/>
    <col min="2" max="2" width="61" style="2" customWidth="1"/>
    <col min="3" max="3" width="14.28515625" style="9" bestFit="1" customWidth="1"/>
    <col min="4" max="4" width="11" style="2" bestFit="1" customWidth="1"/>
    <col min="5" max="5" width="10.85546875" style="2" bestFit="1" customWidth="1"/>
    <col min="6" max="16384" width="9.140625" style="2"/>
  </cols>
  <sheetData>
    <row r="1" spans="1:3" x14ac:dyDescent="0.2">
      <c r="A1" s="201" t="s">
        <v>252</v>
      </c>
      <c r="B1" s="201"/>
      <c r="C1" s="201"/>
    </row>
    <row r="2" spans="1:3" x14ac:dyDescent="0.2">
      <c r="A2" s="201" t="s">
        <v>253</v>
      </c>
      <c r="B2" s="201"/>
      <c r="C2" s="201"/>
    </row>
    <row r="3" spans="1:3" x14ac:dyDescent="0.2">
      <c r="A3" s="201" t="s">
        <v>254</v>
      </c>
      <c r="B3" s="201"/>
      <c r="C3" s="201"/>
    </row>
    <row r="6" spans="1:3" x14ac:dyDescent="0.2">
      <c r="A6" s="202"/>
      <c r="B6" s="203" t="s">
        <v>0</v>
      </c>
      <c r="C6" s="204" t="s">
        <v>374</v>
      </c>
    </row>
    <row r="7" spans="1:3" x14ac:dyDescent="0.2">
      <c r="A7" s="202"/>
      <c r="B7" s="203"/>
      <c r="C7" s="205"/>
    </row>
    <row r="8" spans="1:3" x14ac:dyDescent="0.2">
      <c r="A8" s="1">
        <v>1</v>
      </c>
      <c r="B8" s="1" t="s">
        <v>256</v>
      </c>
      <c r="C8" s="140">
        <f>810104.79</f>
        <v>810104.79</v>
      </c>
    </row>
    <row r="9" spans="1:3" x14ac:dyDescent="0.2">
      <c r="A9" s="1">
        <v>2</v>
      </c>
      <c r="B9" s="1" t="s">
        <v>392</v>
      </c>
      <c r="C9" s="140">
        <v>35859.599999999999</v>
      </c>
    </row>
    <row r="10" spans="1:3" x14ac:dyDescent="0.2">
      <c r="A10" s="1">
        <f>A9+1</f>
        <v>3</v>
      </c>
      <c r="B10" s="3" t="s">
        <v>257</v>
      </c>
      <c r="C10" s="4">
        <v>239038.64</v>
      </c>
    </row>
    <row r="11" spans="1:3" x14ac:dyDescent="0.2">
      <c r="A11" s="1">
        <f t="shared" ref="A11:A43" si="0">A10+1</f>
        <v>4</v>
      </c>
      <c r="B11" s="3" t="s">
        <v>258</v>
      </c>
      <c r="C11" s="4">
        <v>67750.37</v>
      </c>
    </row>
    <row r="12" spans="1:3" x14ac:dyDescent="0.2">
      <c r="A12" s="1">
        <f t="shared" si="0"/>
        <v>5</v>
      </c>
      <c r="B12" s="3" t="s">
        <v>388</v>
      </c>
      <c r="C12" s="4">
        <v>62438.400000000001</v>
      </c>
    </row>
    <row r="13" spans="1:3" x14ac:dyDescent="0.2">
      <c r="A13" s="1">
        <f t="shared" si="0"/>
        <v>6</v>
      </c>
      <c r="B13" s="3" t="s">
        <v>259</v>
      </c>
      <c r="C13" s="4">
        <v>23875.200000000001</v>
      </c>
    </row>
    <row r="14" spans="1:3" x14ac:dyDescent="0.2">
      <c r="A14" s="1">
        <f t="shared" si="0"/>
        <v>7</v>
      </c>
      <c r="B14" s="3" t="s">
        <v>389</v>
      </c>
      <c r="C14" s="4">
        <v>14313.6</v>
      </c>
    </row>
    <row r="15" spans="1:3" x14ac:dyDescent="0.2">
      <c r="A15" s="1">
        <f t="shared" si="0"/>
        <v>8</v>
      </c>
      <c r="B15" s="3" t="s">
        <v>370</v>
      </c>
      <c r="C15" s="4">
        <v>5614.08</v>
      </c>
    </row>
    <row r="16" spans="1:3" x14ac:dyDescent="0.2">
      <c r="A16" s="1">
        <f t="shared" si="0"/>
        <v>9</v>
      </c>
      <c r="B16" s="3" t="s">
        <v>390</v>
      </c>
      <c r="C16" s="4">
        <v>4746.4799999999996</v>
      </c>
    </row>
    <row r="17" spans="1:3" x14ac:dyDescent="0.2">
      <c r="A17" s="1">
        <f t="shared" si="0"/>
        <v>10</v>
      </c>
      <c r="B17" s="3" t="s">
        <v>391</v>
      </c>
      <c r="C17" s="4">
        <v>3785.52</v>
      </c>
    </row>
    <row r="18" spans="1:3" hidden="1" x14ac:dyDescent="0.2">
      <c r="A18" s="1">
        <f t="shared" si="0"/>
        <v>11</v>
      </c>
      <c r="B18" s="3"/>
      <c r="C18" s="4"/>
    </row>
    <row r="19" spans="1:3" hidden="1" x14ac:dyDescent="0.2">
      <c r="A19" s="1">
        <f t="shared" si="0"/>
        <v>12</v>
      </c>
      <c r="B19" s="137"/>
      <c r="C19" s="4"/>
    </row>
    <row r="20" spans="1:3" hidden="1" x14ac:dyDescent="0.2">
      <c r="A20" s="1">
        <f t="shared" si="0"/>
        <v>13</v>
      </c>
      <c r="B20" s="137"/>
      <c r="C20" s="4"/>
    </row>
    <row r="21" spans="1:3" hidden="1" x14ac:dyDescent="0.2">
      <c r="A21" s="1">
        <f t="shared" si="0"/>
        <v>14</v>
      </c>
      <c r="B21" s="137"/>
      <c r="C21" s="4"/>
    </row>
    <row r="22" spans="1:3" hidden="1" x14ac:dyDescent="0.2">
      <c r="A22" s="1">
        <f t="shared" si="0"/>
        <v>15</v>
      </c>
      <c r="B22" s="137"/>
      <c r="C22" s="4"/>
    </row>
    <row r="23" spans="1:3" hidden="1" x14ac:dyDescent="0.2">
      <c r="A23" s="1">
        <f t="shared" si="0"/>
        <v>16</v>
      </c>
      <c r="B23" s="137"/>
      <c r="C23" s="4"/>
    </row>
    <row r="24" spans="1:3" hidden="1" x14ac:dyDescent="0.2">
      <c r="A24" s="1">
        <f t="shared" si="0"/>
        <v>17</v>
      </c>
      <c r="B24" s="137"/>
      <c r="C24" s="4"/>
    </row>
    <row r="25" spans="1:3" hidden="1" x14ac:dyDescent="0.2">
      <c r="A25" s="1">
        <f t="shared" si="0"/>
        <v>18</v>
      </c>
      <c r="B25" s="137"/>
      <c r="C25" s="4"/>
    </row>
    <row r="26" spans="1:3" hidden="1" x14ac:dyDescent="0.2">
      <c r="A26" s="1">
        <f t="shared" si="0"/>
        <v>19</v>
      </c>
      <c r="B26" s="137"/>
      <c r="C26" s="4"/>
    </row>
    <row r="27" spans="1:3" hidden="1" x14ac:dyDescent="0.2">
      <c r="A27" s="1">
        <f t="shared" si="0"/>
        <v>20</v>
      </c>
      <c r="B27" s="137"/>
      <c r="C27" s="4"/>
    </row>
    <row r="28" spans="1:3" hidden="1" x14ac:dyDescent="0.2">
      <c r="A28" s="1">
        <f t="shared" si="0"/>
        <v>21</v>
      </c>
      <c r="B28" s="137"/>
      <c r="C28" s="4"/>
    </row>
    <row r="29" spans="1:3" hidden="1" x14ac:dyDescent="0.2">
      <c r="A29" s="1">
        <f t="shared" si="0"/>
        <v>22</v>
      </c>
      <c r="B29" s="137"/>
      <c r="C29" s="4"/>
    </row>
    <row r="30" spans="1:3" hidden="1" x14ac:dyDescent="0.2">
      <c r="A30" s="1">
        <f t="shared" si="0"/>
        <v>23</v>
      </c>
      <c r="B30" s="137"/>
      <c r="C30" s="4"/>
    </row>
    <row r="31" spans="1:3" hidden="1" x14ac:dyDescent="0.2">
      <c r="A31" s="1">
        <f t="shared" si="0"/>
        <v>24</v>
      </c>
      <c r="B31" s="137"/>
      <c r="C31" s="4"/>
    </row>
    <row r="32" spans="1:3" hidden="1" x14ac:dyDescent="0.2">
      <c r="A32" s="1">
        <f t="shared" si="0"/>
        <v>25</v>
      </c>
      <c r="B32" s="137"/>
      <c r="C32" s="4"/>
    </row>
    <row r="33" spans="1:5" hidden="1" x14ac:dyDescent="0.2">
      <c r="A33" s="1">
        <f t="shared" si="0"/>
        <v>26</v>
      </c>
      <c r="B33" s="137"/>
      <c r="C33" s="4"/>
    </row>
    <row r="34" spans="1:5" hidden="1" x14ac:dyDescent="0.2">
      <c r="A34" s="1">
        <f t="shared" si="0"/>
        <v>27</v>
      </c>
      <c r="B34" s="137"/>
      <c r="C34" s="4"/>
    </row>
    <row r="35" spans="1:5" hidden="1" x14ac:dyDescent="0.2">
      <c r="A35" s="1">
        <f t="shared" si="0"/>
        <v>28</v>
      </c>
      <c r="B35" s="137"/>
      <c r="C35" s="4"/>
    </row>
    <row r="36" spans="1:5" ht="12.75" hidden="1" customHeight="1" x14ac:dyDescent="0.2">
      <c r="A36" s="1">
        <f t="shared" si="0"/>
        <v>29</v>
      </c>
      <c r="B36" s="137"/>
      <c r="C36" s="4"/>
    </row>
    <row r="37" spans="1:5" ht="12.75" hidden="1" customHeight="1" x14ac:dyDescent="0.2">
      <c r="A37" s="1">
        <f t="shared" si="0"/>
        <v>30</v>
      </c>
      <c r="B37" s="137"/>
      <c r="C37" s="4"/>
    </row>
    <row r="38" spans="1:5" ht="12.75" hidden="1" customHeight="1" x14ac:dyDescent="0.2">
      <c r="A38" s="1">
        <f t="shared" si="0"/>
        <v>31</v>
      </c>
      <c r="B38" s="138"/>
      <c r="C38" s="5"/>
    </row>
    <row r="39" spans="1:5" ht="12.75" hidden="1" customHeight="1" x14ac:dyDescent="0.2">
      <c r="A39" s="1">
        <f t="shared" si="0"/>
        <v>32</v>
      </c>
      <c r="B39" s="138"/>
      <c r="C39" s="5"/>
    </row>
    <row r="40" spans="1:5" hidden="1" x14ac:dyDescent="0.2">
      <c r="A40" s="1">
        <f t="shared" si="0"/>
        <v>33</v>
      </c>
      <c r="B40" s="138"/>
      <c r="C40" s="5"/>
    </row>
    <row r="41" spans="1:5" hidden="1" x14ac:dyDescent="0.2">
      <c r="A41" s="1">
        <f t="shared" si="0"/>
        <v>34</v>
      </c>
      <c r="B41" s="138"/>
      <c r="C41" s="5"/>
    </row>
    <row r="42" spans="1:5" hidden="1" x14ac:dyDescent="0.2">
      <c r="A42" s="1">
        <f t="shared" si="0"/>
        <v>35</v>
      </c>
      <c r="B42" s="139"/>
      <c r="C42" s="6"/>
    </row>
    <row r="43" spans="1:5" hidden="1" x14ac:dyDescent="0.2">
      <c r="A43" s="1">
        <f t="shared" si="0"/>
        <v>36</v>
      </c>
      <c r="B43" s="139"/>
      <c r="C43" s="6"/>
    </row>
    <row r="44" spans="1:5" x14ac:dyDescent="0.2">
      <c r="A44" s="1"/>
      <c r="B44" s="137" t="s">
        <v>1</v>
      </c>
      <c r="C44" s="4">
        <f>12514.15+500</f>
        <v>13014.15</v>
      </c>
    </row>
    <row r="45" spans="1:5" x14ac:dyDescent="0.2">
      <c r="A45" s="136" t="s">
        <v>2</v>
      </c>
      <c r="C45" s="8">
        <f>SUM(C8:C44)</f>
        <v>1280540.8299999998</v>
      </c>
      <c r="E45" s="9"/>
    </row>
    <row r="46" spans="1:5" x14ac:dyDescent="0.2">
      <c r="A46" s="1">
        <v>1</v>
      </c>
      <c r="B46" s="4" t="s">
        <v>303</v>
      </c>
      <c r="C46" s="4">
        <v>247139.15</v>
      </c>
    </row>
    <row r="47" spans="1:5" x14ac:dyDescent="0.2">
      <c r="A47" s="1">
        <v>2</v>
      </c>
      <c r="B47" s="4" t="s">
        <v>404</v>
      </c>
      <c r="C47" s="4">
        <v>97400</v>
      </c>
    </row>
    <row r="48" spans="1:5" x14ac:dyDescent="0.2">
      <c r="A48" s="1">
        <v>3</v>
      </c>
      <c r="B48" s="4" t="s">
        <v>341</v>
      </c>
      <c r="C48" s="4">
        <v>97000</v>
      </c>
    </row>
    <row r="49" spans="1:3" x14ac:dyDescent="0.2">
      <c r="A49" s="10">
        <v>4</v>
      </c>
      <c r="B49" s="4" t="s">
        <v>405</v>
      </c>
      <c r="C49" s="4">
        <v>92247.19</v>
      </c>
    </row>
    <row r="50" spans="1:3" x14ac:dyDescent="0.2">
      <c r="A50" s="10">
        <v>5</v>
      </c>
      <c r="B50" s="4"/>
      <c r="C50" s="4">
        <v>64900</v>
      </c>
    </row>
    <row r="51" spans="1:3" x14ac:dyDescent="0.2">
      <c r="A51" s="10">
        <v>6</v>
      </c>
      <c r="B51" s="4"/>
      <c r="C51" s="4">
        <v>51900</v>
      </c>
    </row>
    <row r="52" spans="1:3" x14ac:dyDescent="0.2">
      <c r="A52" s="1">
        <v>7</v>
      </c>
      <c r="B52" s="4" t="s">
        <v>3</v>
      </c>
      <c r="C52" s="4">
        <v>34.76</v>
      </c>
    </row>
    <row r="53" spans="1:3" hidden="1" x14ac:dyDescent="0.2">
      <c r="A53" s="1">
        <v>8</v>
      </c>
      <c r="B53" s="4"/>
      <c r="C53" s="4"/>
    </row>
    <row r="54" spans="1:3" hidden="1" x14ac:dyDescent="0.2">
      <c r="A54" s="1">
        <v>9</v>
      </c>
      <c r="B54" s="4"/>
      <c r="C54" s="4"/>
    </row>
    <row r="55" spans="1:3" hidden="1" x14ac:dyDescent="0.2">
      <c r="A55" s="1">
        <v>10</v>
      </c>
      <c r="B55" s="4"/>
      <c r="C55" s="4"/>
    </row>
    <row r="56" spans="1:3" hidden="1" x14ac:dyDescent="0.2">
      <c r="A56" s="1">
        <v>11</v>
      </c>
      <c r="B56" s="4"/>
      <c r="C56" s="4"/>
    </row>
    <row r="57" spans="1:3" hidden="1" x14ac:dyDescent="0.2">
      <c r="A57" s="1">
        <v>12</v>
      </c>
      <c r="B57" s="4"/>
      <c r="C57" s="4"/>
    </row>
    <row r="58" spans="1:3" hidden="1" x14ac:dyDescent="0.2">
      <c r="A58" s="1">
        <v>12</v>
      </c>
      <c r="B58" s="3"/>
      <c r="C58" s="4"/>
    </row>
    <row r="59" spans="1:3" x14ac:dyDescent="0.2">
      <c r="A59" s="134" t="s">
        <v>4</v>
      </c>
      <c r="B59" s="135"/>
      <c r="C59" s="8">
        <f>SUM(C46:C57)</f>
        <v>650621.10000000009</v>
      </c>
    </row>
    <row r="60" spans="1:3" x14ac:dyDescent="0.2">
      <c r="A60" s="11" t="s">
        <v>5</v>
      </c>
      <c r="B60" s="12" t="s">
        <v>6</v>
      </c>
      <c r="C60" s="13">
        <f>C45+C59</f>
        <v>1931161.93</v>
      </c>
    </row>
    <row r="61" spans="1:3" x14ac:dyDescent="0.2">
      <c r="A61" s="11" t="s">
        <v>7</v>
      </c>
      <c r="B61" s="12" t="s">
        <v>8</v>
      </c>
      <c r="C61" s="13">
        <f>[1]P!$G$41</f>
        <v>2736599.06</v>
      </c>
    </row>
    <row r="62" spans="1:3" x14ac:dyDescent="0.2">
      <c r="A62" s="11" t="s">
        <v>9</v>
      </c>
      <c r="B62" s="12" t="s">
        <v>10</v>
      </c>
      <c r="C62" s="13">
        <v>927076.01</v>
      </c>
    </row>
    <row r="63" spans="1:3" x14ac:dyDescent="0.2">
      <c r="A63" s="11" t="s">
        <v>11</v>
      </c>
      <c r="B63" s="12" t="s">
        <v>12</v>
      </c>
      <c r="C63" s="13">
        <f>C64+C65+C66</f>
        <v>402588.39</v>
      </c>
    </row>
    <row r="64" spans="1:3" x14ac:dyDescent="0.2">
      <c r="A64" s="11"/>
      <c r="B64" s="3" t="s">
        <v>13</v>
      </c>
      <c r="C64" s="4">
        <v>387378.99</v>
      </c>
    </row>
    <row r="65" spans="1:3" x14ac:dyDescent="0.2">
      <c r="A65" s="11"/>
      <c r="B65" s="3" t="s">
        <v>14</v>
      </c>
      <c r="C65" s="4">
        <v>15209.4</v>
      </c>
    </row>
    <row r="66" spans="1:3" x14ac:dyDescent="0.2">
      <c r="A66" s="11"/>
      <c r="B66" s="3"/>
      <c r="C66" s="4"/>
    </row>
    <row r="67" spans="1:3" x14ac:dyDescent="0.2">
      <c r="A67" s="11" t="s">
        <v>15</v>
      </c>
      <c r="B67" s="12" t="s">
        <v>16</v>
      </c>
      <c r="C67" s="13">
        <v>1447298.55</v>
      </c>
    </row>
    <row r="68" spans="1:3" x14ac:dyDescent="0.2">
      <c r="A68" s="11" t="s">
        <v>17</v>
      </c>
      <c r="B68" s="12" t="s">
        <v>18</v>
      </c>
      <c r="C68" s="13">
        <f>SUM(C69:C72)</f>
        <v>442106.57</v>
      </c>
    </row>
    <row r="69" spans="1:3" x14ac:dyDescent="0.2">
      <c r="A69" s="1"/>
      <c r="B69" s="3" t="s">
        <v>19</v>
      </c>
      <c r="C69" s="4">
        <f>[1]P!$G$56</f>
        <v>382387.63</v>
      </c>
    </row>
    <row r="70" spans="1:3" x14ac:dyDescent="0.2">
      <c r="A70" s="1"/>
      <c r="B70" s="3" t="s">
        <v>20</v>
      </c>
      <c r="C70" s="4">
        <f>[1]P!$G$57</f>
        <v>4641.7</v>
      </c>
    </row>
    <row r="71" spans="1:3" x14ac:dyDescent="0.2">
      <c r="A71" s="1"/>
      <c r="B71" s="3" t="s">
        <v>21</v>
      </c>
      <c r="C71" s="4">
        <f>[1]P!$G$61</f>
        <v>17414.04</v>
      </c>
    </row>
    <row r="72" spans="1:3" x14ac:dyDescent="0.2">
      <c r="A72" s="1"/>
      <c r="B72" s="3" t="s">
        <v>22</v>
      </c>
      <c r="C72" s="4">
        <f>37500+163.2</f>
        <v>37663.199999999997</v>
      </c>
    </row>
    <row r="73" spans="1:3" ht="13.5" thickBot="1" x14ac:dyDescent="0.25">
      <c r="A73" s="14"/>
      <c r="B73" s="15" t="s">
        <v>23</v>
      </c>
      <c r="C73" s="16">
        <f>C60+C61+C62+C63+C67+C68</f>
        <v>7886830.5099999998</v>
      </c>
    </row>
    <row r="74" spans="1:3" ht="13.5" thickTop="1" x14ac:dyDescent="0.2"/>
    <row r="75" spans="1:3" x14ac:dyDescent="0.2">
      <c r="A75" s="17" t="s">
        <v>249</v>
      </c>
    </row>
    <row r="76" spans="1:3" x14ac:dyDescent="0.2">
      <c r="A76" s="17" t="s">
        <v>25</v>
      </c>
    </row>
    <row r="80" spans="1:3" x14ac:dyDescent="0.2">
      <c r="A80" s="17" t="s">
        <v>26</v>
      </c>
    </row>
    <row r="81" spans="1:1" x14ac:dyDescent="0.2">
      <c r="A81" s="17" t="s">
        <v>27</v>
      </c>
    </row>
  </sheetData>
  <mergeCells count="6">
    <mergeCell ref="A1:C1"/>
    <mergeCell ref="A2:C2"/>
    <mergeCell ref="A3:C3"/>
    <mergeCell ref="A6:A7"/>
    <mergeCell ref="B6:B7"/>
    <mergeCell ref="C6:C7"/>
  </mergeCells>
  <phoneticPr fontId="0" type="noConversion"/>
  <printOptions horizontalCentered="1"/>
  <pageMargins left="0.74803149606299213" right="0.74803149606299213" top="0.6692913385826772" bottom="0.39370078740157483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FINANS</vt:lpstr>
      <vt:lpstr>KREDIT</vt:lpstr>
      <vt:lpstr>OPR</vt:lpstr>
      <vt:lpstr>BALANCE</vt:lpstr>
      <vt:lpstr>OPP</vt:lpstr>
      <vt:lpstr>VZEM</vt:lpstr>
      <vt:lpstr>ZAD</vt:lpstr>
      <vt:lpstr>VZEM!Print_Titles</vt:lpstr>
    </vt:vector>
  </TitlesOfParts>
  <Company>Port of Varna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Zlatkova</dc:creator>
  <cp:lastModifiedBy>Dobrinka Antcheva</cp:lastModifiedBy>
  <cp:lastPrinted>2016-04-19T12:15:37Z</cp:lastPrinted>
  <dcterms:created xsi:type="dcterms:W3CDTF">2015-08-17T06:11:10Z</dcterms:created>
  <dcterms:modified xsi:type="dcterms:W3CDTF">2016-04-22T08:02:11Z</dcterms:modified>
</cp:coreProperties>
</file>