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1"/>
  </bookViews>
  <sheets>
    <sheet name="УКАЗАНИЯ" sheetId="1" r:id="rId1"/>
    <sheet name="TRIAL-BALANCE-2006" sheetId="2" r:id="rId2"/>
    <sheet name="group-65-2006" sheetId="3" r:id="rId3"/>
    <sheet name="Provisions-2006" sheetId="4" r:id="rId4"/>
    <sheet name="Retain-earnings-2005" sheetId="5" r:id="rId5"/>
    <sheet name="BALANCE-SHEET-2006-leva" sheetId="6" r:id="rId6"/>
    <sheet name="BALANCE-SHEET-2006" sheetId="7" r:id="rId7"/>
  </sheets>
  <definedNames>
    <definedName name="_xlnm.Print_Area" localSheetId="6">'BALANCE-SHEET-2006'!$A$1:$N$96</definedName>
    <definedName name="_xlnm.Print_Area" localSheetId="5">'BALANCE-SHEET-2006-leva'!$A$1:$N$96</definedName>
    <definedName name="_xlnm.Print_Area" localSheetId="2">'group-65-2006'!$N$2:$V$31</definedName>
    <definedName name="_xlnm.Print_Area" localSheetId="3">'Provisions-2006'!$A$1:$N$49</definedName>
    <definedName name="_xlnm.Print_Area" localSheetId="4">'Retain-earnings-2005'!$N$8:$V$28</definedName>
    <definedName name="_xlnm.Print_Area" localSheetId="1">'TRIAL-BALANCE-2006'!$N$8:$AH$724</definedName>
    <definedName name="_xlnm.Print_Area" localSheetId="0">'УКАЗАНИЯ'!$B$2:$L$138</definedName>
    <definedName name="_xlnm.Print_Titles" localSheetId="6">'BALANCE-SHEET-2006'!$1:$5</definedName>
    <definedName name="_xlnm.Print_Titles" localSheetId="5">'BALANCE-SHEET-2006-leva'!$1:$5</definedName>
    <definedName name="_xlnm.Print_Titles" localSheetId="2">'group-65-2006'!$N:$N,'group-65-2006'!$8:$12</definedName>
    <definedName name="_xlnm.Print_Titles" localSheetId="3">'Provisions-2006'!$1:$5</definedName>
    <definedName name="_xlnm.Print_Titles" localSheetId="4">'Retain-earnings-2005'!$N:$N,'Retain-earnings-2005'!$8:$12</definedName>
    <definedName name="_xlnm.Print_Titles" localSheetId="1">'TRIAL-BALANCE-2006'!$N:$N,'TRIAL-BALANCE-2006'!$8:$12</definedName>
    <definedName name="_xlnm.Print_Titles" localSheetId="0">'УКАЗАНИЯ'!$2:$3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S471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T471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Z471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A471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G471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H471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O471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P471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S472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T472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Z472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A472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G472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H472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O472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P472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S473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T473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Z473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A473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G473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H473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O473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P473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S474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T474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Z474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A474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G474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H474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O474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P474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S475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T475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Z475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A475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G475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H475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O475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P475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S476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T476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Z476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A476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G476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H476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O476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P476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S477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T477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Z477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A477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G477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H477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O477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P477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</commentList>
</comments>
</file>

<file path=xl/comments4.xml><?xml version="1.0" encoding="utf-8"?>
<comments xmlns="http://schemas.openxmlformats.org/spreadsheetml/2006/main">
  <authors>
    <author>NPavlov</author>
  </authors>
  <commentList>
    <comment ref="D33" authorId="0">
      <text>
        <r>
          <rPr>
            <sz val="10"/>
            <rFont val="Times New Roman Cyr"/>
            <family val="1"/>
          </rPr>
          <t xml:space="preserve">на редове </t>
        </r>
        <r>
          <rPr>
            <b/>
            <sz val="10"/>
            <rFont val="Times New Roman Cyr"/>
            <family val="1"/>
          </rPr>
          <t>1511</t>
        </r>
        <r>
          <rPr>
            <sz val="10"/>
            <rFont val="Times New Roman Cyr"/>
            <family val="1"/>
          </rPr>
          <t xml:space="preserve"> и </t>
        </r>
        <r>
          <rPr>
            <b/>
            <sz val="10"/>
            <rFont val="Times New Roman Cyr"/>
            <family val="1"/>
          </rPr>
          <t>1521</t>
        </r>
        <r>
          <rPr>
            <sz val="10"/>
            <rFont val="Times New Roman Cyr"/>
            <family val="1"/>
          </rPr>
          <t xml:space="preserve"> колоните за </t>
        </r>
        <r>
          <rPr>
            <sz val="10"/>
            <color indexed="60"/>
            <rFont val="Times New Roman Cyr"/>
            <family val="1"/>
          </rPr>
          <t>на-чален</t>
        </r>
        <r>
          <rPr>
            <sz val="10"/>
            <rFont val="Times New Roman Cyr"/>
            <family val="1"/>
          </rPr>
          <t xml:space="preserve"> и </t>
        </r>
        <r>
          <rPr>
            <sz val="10"/>
            <color indexed="17"/>
            <rFont val="Times New Roman Cyr"/>
            <family val="1"/>
          </rPr>
          <t xml:space="preserve">краен </t>
        </r>
        <r>
          <rPr>
            <sz val="10"/>
            <rFont val="Times New Roman Cyr"/>
            <family val="1"/>
          </rPr>
          <t>баланс се попълват така:    - със</t>
        </r>
        <r>
          <rPr>
            <b/>
            <sz val="10"/>
            <color indexed="10"/>
            <rFont val="Times New Roman Cyr"/>
            <family val="1"/>
          </rPr>
          <t xml:space="preserve"> знак "плюс"</t>
        </r>
        <r>
          <rPr>
            <sz val="10"/>
            <rFont val="Times New Roman Cyr"/>
            <family val="1"/>
          </rPr>
          <t xml:space="preserve"> за </t>
        </r>
        <r>
          <rPr>
            <sz val="10"/>
            <color indexed="10"/>
            <rFont val="Times New Roman Cyr"/>
            <family val="1"/>
          </rPr>
          <t>отстъпки  (дебит)</t>
        </r>
        <r>
          <rPr>
            <sz val="10"/>
            <rFont val="Times New Roman Cyr"/>
            <family val="1"/>
          </rPr>
          <t>;
- със</t>
        </r>
        <r>
          <rPr>
            <b/>
            <sz val="10"/>
            <color indexed="12"/>
            <rFont val="Times New Roman Cyr"/>
            <family val="1"/>
          </rPr>
          <t xml:space="preserve"> знак "минус"</t>
        </r>
        <r>
          <rPr>
            <sz val="10"/>
            <rFont val="Times New Roman Cyr"/>
            <family val="1"/>
          </rPr>
          <t>за</t>
        </r>
        <r>
          <rPr>
            <sz val="10"/>
            <color indexed="12"/>
            <rFont val="Times New Roman Cyr"/>
            <family val="1"/>
          </rPr>
          <t xml:space="preserve"> премии (кредит)</t>
        </r>
        <r>
          <rPr>
            <sz val="10"/>
            <rFont val="Times New Roman Cyr"/>
            <family val="1"/>
          </rPr>
          <t>.</t>
        </r>
      </text>
    </comment>
    <comment ref="D37" authorId="0">
      <text>
        <r>
          <rPr>
            <sz val="9"/>
            <rFont val="Times New Roman Cyr"/>
            <family val="1"/>
          </rPr>
          <t xml:space="preserve">  редове </t>
        </r>
        <r>
          <rPr>
            <b/>
            <sz val="9"/>
            <rFont val="Times New Roman Cyr"/>
            <family val="1"/>
          </rPr>
          <t>2511</t>
        </r>
        <r>
          <rPr>
            <sz val="9"/>
            <rFont val="Times New Roman Cyr"/>
            <family val="1"/>
          </rPr>
          <t xml:space="preserve"> и </t>
        </r>
        <r>
          <rPr>
            <b/>
            <sz val="9"/>
            <rFont val="Times New Roman Cyr"/>
            <family val="1"/>
          </rPr>
          <t>2521</t>
        </r>
        <r>
          <rPr>
            <sz val="9"/>
            <rFont val="Times New Roman Cyr"/>
            <family val="1"/>
          </rPr>
          <t xml:space="preserve"> се по-пълват  със  </t>
        </r>
        <r>
          <rPr>
            <b/>
            <sz val="9"/>
            <color indexed="10"/>
            <rFont val="Times New Roman Cyr"/>
            <family val="1"/>
          </rPr>
          <t>знак "плюс"</t>
        </r>
        <r>
          <rPr>
            <b/>
            <sz val="9"/>
            <rFont val="Times New Roman Cyr"/>
            <family val="1"/>
          </rPr>
          <t>!</t>
        </r>
      </text>
    </comment>
    <comment ref="D41" authorId="0">
      <text>
        <r>
          <rPr>
            <sz val="9"/>
            <rFont val="Times New Roman Cyr"/>
            <family val="1"/>
          </rPr>
          <t xml:space="preserve">  редове </t>
        </r>
        <r>
          <rPr>
            <b/>
            <sz val="9"/>
            <rFont val="Times New Roman Cyr"/>
            <family val="1"/>
          </rPr>
          <t>3513</t>
        </r>
        <r>
          <rPr>
            <sz val="9"/>
            <rFont val="Times New Roman Cyr"/>
            <family val="1"/>
          </rPr>
          <t xml:space="preserve"> и </t>
        </r>
        <r>
          <rPr>
            <b/>
            <sz val="9"/>
            <rFont val="Times New Roman Cyr"/>
            <family val="1"/>
          </rPr>
          <t>3521</t>
        </r>
        <r>
          <rPr>
            <sz val="9"/>
            <rFont val="Times New Roman Cyr"/>
            <family val="1"/>
          </rPr>
          <t xml:space="preserve"> се попълват  със  </t>
        </r>
        <r>
          <rPr>
            <b/>
            <sz val="9"/>
            <color indexed="10"/>
            <rFont val="Times New Roman Cyr"/>
            <family val="1"/>
          </rPr>
          <t>знак "плюс"</t>
        </r>
        <r>
          <rPr>
            <b/>
            <sz val="9"/>
            <rFont val="Times New Roman Cyr"/>
            <family val="1"/>
          </rPr>
          <t>!</t>
        </r>
      </text>
    </comment>
    <comment ref="G41" authorId="0">
      <text>
        <r>
          <rPr>
            <sz val="9"/>
            <rFont val="Times New Roman Cyr"/>
            <family val="1"/>
          </rPr>
          <t xml:space="preserve">редове </t>
        </r>
        <r>
          <rPr>
            <b/>
            <sz val="9"/>
            <rFont val="Times New Roman Cyr"/>
            <family val="1"/>
          </rPr>
          <t>3513</t>
        </r>
        <r>
          <rPr>
            <sz val="9"/>
            <rFont val="Times New Roman Cyr"/>
            <family val="1"/>
          </rPr>
          <t xml:space="preserve"> и </t>
        </r>
        <r>
          <rPr>
            <b/>
            <sz val="9"/>
            <rFont val="Times New Roman Cyr"/>
            <family val="1"/>
          </rPr>
          <t>3521</t>
        </r>
        <r>
          <rPr>
            <sz val="9"/>
            <rFont val="Times New Roman Cyr"/>
            <family val="1"/>
          </rPr>
          <t xml:space="preserve"> се попълват  със  </t>
        </r>
        <r>
          <rPr>
            <b/>
            <sz val="9"/>
            <color indexed="10"/>
            <rFont val="Times New Roman Cyr"/>
            <family val="1"/>
          </rPr>
          <t>знак "плюс"</t>
        </r>
        <r>
          <rPr>
            <sz val="9"/>
            <rFont val="Times New Roman Cyr"/>
            <family val="1"/>
          </rPr>
          <t xml:space="preserve">  </t>
        </r>
        <r>
          <rPr>
            <b/>
            <sz val="9"/>
            <rFont val="Times New Roman Cyr"/>
            <family val="1"/>
          </rPr>
          <t>!</t>
        </r>
      </text>
    </comment>
    <comment ref="D12" authorId="0">
      <text>
        <r>
          <rPr>
            <sz val="10"/>
            <rFont val="Times New Roman Cyr"/>
            <family val="1"/>
          </rPr>
          <t xml:space="preserve">на редове </t>
        </r>
        <r>
          <rPr>
            <b/>
            <sz val="10"/>
            <rFont val="Times New Roman Cyr"/>
            <family val="1"/>
          </rPr>
          <t>1061</t>
        </r>
        <r>
          <rPr>
            <sz val="10"/>
            <rFont val="Times New Roman Cyr"/>
            <family val="1"/>
          </rPr>
          <t xml:space="preserve"> и </t>
        </r>
        <r>
          <rPr>
            <b/>
            <sz val="10"/>
            <rFont val="Times New Roman Cyr"/>
            <family val="1"/>
          </rPr>
          <t>1062</t>
        </r>
        <r>
          <rPr>
            <sz val="10"/>
            <rFont val="Times New Roman Cyr"/>
            <family val="1"/>
          </rPr>
          <t xml:space="preserve"> колоните за </t>
        </r>
        <r>
          <rPr>
            <sz val="10"/>
            <color indexed="60"/>
            <rFont val="Times New Roman Cyr"/>
            <family val="1"/>
          </rPr>
          <t>на-чален</t>
        </r>
        <r>
          <rPr>
            <sz val="10"/>
            <rFont val="Times New Roman Cyr"/>
            <family val="1"/>
          </rPr>
          <t xml:space="preserve"> и </t>
        </r>
        <r>
          <rPr>
            <sz val="10"/>
            <color indexed="17"/>
            <rFont val="Times New Roman Cyr"/>
            <family val="1"/>
          </rPr>
          <t xml:space="preserve">краен </t>
        </r>
        <r>
          <rPr>
            <sz val="10"/>
            <rFont val="Times New Roman Cyr"/>
            <family val="1"/>
          </rPr>
          <t>баланс се попълват така:    - със</t>
        </r>
        <r>
          <rPr>
            <b/>
            <sz val="10"/>
            <color indexed="10"/>
            <rFont val="Times New Roman Cyr"/>
            <family val="1"/>
          </rPr>
          <t xml:space="preserve"> </t>
        </r>
        <r>
          <rPr>
            <b/>
            <sz val="10"/>
            <color indexed="12"/>
            <rFont val="Times New Roman Cyr"/>
            <family val="0"/>
          </rPr>
          <t>знак "плюс"</t>
        </r>
        <r>
          <rPr>
            <sz val="10"/>
            <rFont val="Times New Roman Cyr"/>
            <family val="1"/>
          </rPr>
          <t xml:space="preserve"> за </t>
        </r>
        <r>
          <rPr>
            <sz val="10"/>
            <color indexed="12"/>
            <rFont val="Times New Roman Cyr"/>
            <family val="0"/>
          </rPr>
          <t>дебитно с/до</t>
        </r>
        <r>
          <rPr>
            <sz val="10"/>
            <color indexed="10"/>
            <rFont val="Times New Roman Cyr"/>
            <family val="1"/>
          </rPr>
          <t xml:space="preserve"> </t>
        </r>
        <r>
          <rPr>
            <sz val="10"/>
            <rFont val="Times New Roman Cyr"/>
            <family val="1"/>
          </rPr>
          <t>;
- със</t>
        </r>
        <r>
          <rPr>
            <b/>
            <sz val="10"/>
            <color indexed="12"/>
            <rFont val="Times New Roman Cyr"/>
            <family val="1"/>
          </rPr>
          <t xml:space="preserve"> </t>
        </r>
        <r>
          <rPr>
            <b/>
            <sz val="10"/>
            <color indexed="10"/>
            <rFont val="Times New Roman Cyr"/>
            <family val="0"/>
          </rPr>
          <t xml:space="preserve">знак "минус" </t>
        </r>
        <r>
          <rPr>
            <sz val="10"/>
            <rFont val="Times New Roman Cyr"/>
            <family val="1"/>
          </rPr>
          <t>за</t>
        </r>
        <r>
          <rPr>
            <sz val="10"/>
            <color indexed="12"/>
            <rFont val="Times New Roman Cyr"/>
            <family val="1"/>
          </rPr>
          <t xml:space="preserve"> </t>
        </r>
        <r>
          <rPr>
            <sz val="10"/>
            <color indexed="10"/>
            <rFont val="Times New Roman Cyr"/>
            <family val="0"/>
          </rPr>
          <t>кредитно с/до</t>
        </r>
        <r>
          <rPr>
            <sz val="10"/>
            <rFont val="Times New Roman Cyr"/>
            <family val="1"/>
          </rPr>
          <t>.</t>
        </r>
      </text>
    </comment>
    <comment ref="G12" authorId="0">
      <text>
        <r>
          <rPr>
            <sz val="10"/>
            <rFont val="Times New Roman Cyr"/>
            <family val="1"/>
          </rPr>
          <t xml:space="preserve">на редове </t>
        </r>
        <r>
          <rPr>
            <b/>
            <sz val="10"/>
            <rFont val="Times New Roman Cyr"/>
            <family val="1"/>
          </rPr>
          <t>1061</t>
        </r>
        <r>
          <rPr>
            <sz val="10"/>
            <rFont val="Times New Roman Cyr"/>
            <family val="1"/>
          </rPr>
          <t xml:space="preserve"> и </t>
        </r>
        <r>
          <rPr>
            <b/>
            <sz val="10"/>
            <rFont val="Times New Roman Cyr"/>
            <family val="1"/>
          </rPr>
          <t>1062</t>
        </r>
        <r>
          <rPr>
            <sz val="10"/>
            <rFont val="Times New Roman Cyr"/>
            <family val="1"/>
          </rPr>
          <t xml:space="preserve"> колоните за </t>
        </r>
        <r>
          <rPr>
            <sz val="10"/>
            <color indexed="60"/>
            <rFont val="Times New Roman Cyr"/>
            <family val="1"/>
          </rPr>
          <t>на-чален</t>
        </r>
        <r>
          <rPr>
            <sz val="10"/>
            <rFont val="Times New Roman Cyr"/>
            <family val="1"/>
          </rPr>
          <t xml:space="preserve"> и </t>
        </r>
        <r>
          <rPr>
            <sz val="10"/>
            <color indexed="17"/>
            <rFont val="Times New Roman Cyr"/>
            <family val="1"/>
          </rPr>
          <t xml:space="preserve">краен </t>
        </r>
        <r>
          <rPr>
            <sz val="10"/>
            <rFont val="Times New Roman Cyr"/>
            <family val="1"/>
          </rPr>
          <t>баланс се попълват така:    - със</t>
        </r>
        <r>
          <rPr>
            <b/>
            <sz val="10"/>
            <color indexed="10"/>
            <rFont val="Times New Roman Cyr"/>
            <family val="1"/>
          </rPr>
          <t xml:space="preserve"> </t>
        </r>
        <r>
          <rPr>
            <b/>
            <sz val="10"/>
            <color indexed="12"/>
            <rFont val="Times New Roman Cyr"/>
            <family val="0"/>
          </rPr>
          <t>знак "плюс"</t>
        </r>
        <r>
          <rPr>
            <sz val="10"/>
            <rFont val="Times New Roman Cyr"/>
            <family val="1"/>
          </rPr>
          <t xml:space="preserve"> за </t>
        </r>
        <r>
          <rPr>
            <sz val="10"/>
            <color indexed="12"/>
            <rFont val="Times New Roman Cyr"/>
            <family val="0"/>
          </rPr>
          <t>дебитно с/до</t>
        </r>
        <r>
          <rPr>
            <sz val="10"/>
            <color indexed="10"/>
            <rFont val="Times New Roman Cyr"/>
            <family val="1"/>
          </rPr>
          <t xml:space="preserve"> </t>
        </r>
        <r>
          <rPr>
            <sz val="10"/>
            <rFont val="Times New Roman Cyr"/>
            <family val="1"/>
          </rPr>
          <t>;
- със</t>
        </r>
        <r>
          <rPr>
            <b/>
            <sz val="10"/>
            <color indexed="12"/>
            <rFont val="Times New Roman Cyr"/>
            <family val="1"/>
          </rPr>
          <t xml:space="preserve"> </t>
        </r>
        <r>
          <rPr>
            <b/>
            <sz val="10"/>
            <color indexed="10"/>
            <rFont val="Times New Roman Cyr"/>
            <family val="0"/>
          </rPr>
          <t xml:space="preserve">знак "минус" </t>
        </r>
        <r>
          <rPr>
            <sz val="10"/>
            <rFont val="Times New Roman Cyr"/>
            <family val="1"/>
          </rPr>
          <t>за</t>
        </r>
        <r>
          <rPr>
            <sz val="10"/>
            <color indexed="12"/>
            <rFont val="Times New Roman Cyr"/>
            <family val="1"/>
          </rPr>
          <t xml:space="preserve"> </t>
        </r>
        <r>
          <rPr>
            <sz val="10"/>
            <color indexed="10"/>
            <rFont val="Times New Roman Cyr"/>
            <family val="0"/>
          </rPr>
          <t>кредитно с/до</t>
        </r>
        <r>
          <rPr>
            <sz val="10"/>
            <rFont val="Times New Roman Cyr"/>
            <family val="1"/>
          </rPr>
          <t>.</t>
        </r>
      </text>
    </comment>
  </commentList>
</comments>
</file>

<file path=xl/comments5.xml><?xml version="1.0" encoding="utf-8"?>
<comments xmlns="http://schemas.openxmlformats.org/spreadsheetml/2006/main">
  <authors>
    <author>npavlov</author>
  </authors>
  <commentList>
    <comment ref="H21" authorId="0">
      <text>
        <r>
          <rPr>
            <sz val="10"/>
            <rFont val="Times New Roman"/>
            <family val="1"/>
          </rPr>
          <t xml:space="preserve">Това са сметките, които през </t>
        </r>
        <r>
          <rPr>
            <b/>
            <sz val="10"/>
            <color indexed="10"/>
            <rFont val="Times New Roman"/>
            <family val="1"/>
          </rPr>
          <t>2002 г.</t>
        </r>
        <r>
          <rPr>
            <sz val="10"/>
            <rFont val="Times New Roman"/>
            <family val="1"/>
          </rPr>
          <t xml:space="preserve"> са  приключени със </t>
        </r>
        <r>
          <rPr>
            <b/>
            <sz val="10"/>
            <color indexed="12"/>
            <rFont val="Times New Roman"/>
            <family val="1"/>
          </rPr>
          <t>сметка 1201</t>
        </r>
        <r>
          <rPr>
            <sz val="10"/>
            <rFont val="Times New Roman"/>
            <family val="1"/>
          </rPr>
          <t>.</t>
        </r>
      </text>
    </comment>
    <comment ref="G22" authorId="0">
      <text>
        <r>
          <rPr>
            <sz val="10"/>
            <rFont val="Times New Roman"/>
            <family val="1"/>
          </rPr>
          <t xml:space="preserve">Това са сметките, които през </t>
        </r>
        <r>
          <rPr>
            <b/>
            <sz val="10"/>
            <color indexed="10"/>
            <rFont val="Times New Roman"/>
            <family val="1"/>
          </rPr>
          <t>2002 г.</t>
        </r>
        <r>
          <rPr>
            <sz val="10"/>
            <rFont val="Times New Roman"/>
            <family val="1"/>
          </rPr>
          <t xml:space="preserve"> са  приключени със </t>
        </r>
        <r>
          <rPr>
            <b/>
            <sz val="10"/>
            <color indexed="20"/>
            <rFont val="Times New Roman"/>
            <family val="1"/>
          </rPr>
          <t>сметка 1202</t>
        </r>
        <r>
          <rPr>
            <sz val="10"/>
            <rFont val="Times New Roman"/>
            <family val="1"/>
          </rPr>
          <t>.</t>
        </r>
      </text>
    </comment>
    <comment ref="G23" authorId="0">
      <text>
        <r>
          <rPr>
            <sz val="10"/>
            <rFont val="Times New Roman"/>
            <family val="1"/>
          </rPr>
          <t xml:space="preserve">Това са сметките, които през </t>
        </r>
        <r>
          <rPr>
            <b/>
            <sz val="10"/>
            <color indexed="10"/>
            <rFont val="Times New Roman"/>
            <family val="1"/>
          </rPr>
          <t>2002 г.</t>
        </r>
        <r>
          <rPr>
            <sz val="10"/>
            <rFont val="Times New Roman"/>
            <family val="1"/>
          </rPr>
          <t xml:space="preserve"> са  приключени със </t>
        </r>
        <r>
          <rPr>
            <b/>
            <sz val="10"/>
            <color indexed="17"/>
            <rFont val="Times New Roman"/>
            <family val="1"/>
          </rPr>
          <t>сметка 1209</t>
        </r>
        <r>
          <rPr>
            <sz val="10"/>
            <rFont val="Times New Roman"/>
            <family val="1"/>
          </rPr>
          <t>.</t>
        </r>
      </text>
    </comment>
    <comment ref="O21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21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12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color indexed="12"/>
            <rFont val="Times New Roman"/>
            <family val="1"/>
          </rPr>
          <t xml:space="preserve"> "Бюджет"</t>
        </r>
        <r>
          <rPr>
            <sz val="9"/>
            <rFont val="Times New Roman"/>
            <family val="1"/>
          </rPr>
          <t xml:space="preserve">,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'УКАЗАНИЯ'</t>
        </r>
        <r>
          <rPr>
            <sz val="10"/>
            <rFont val="Times New Roman"/>
            <family val="1"/>
          </rPr>
          <t>.</t>
        </r>
      </text>
    </comment>
    <comment ref="O24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21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12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color indexed="12"/>
            <rFont val="Times New Roman"/>
            <family val="1"/>
          </rPr>
          <t xml:space="preserve"> "Бюджет"</t>
        </r>
        <r>
          <rPr>
            <sz val="9"/>
            <rFont val="Times New Roman"/>
            <family val="1"/>
          </rPr>
          <t xml:space="preserve">,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'УКАЗАНИЯ'</t>
        </r>
        <r>
          <rPr>
            <sz val="10"/>
            <rFont val="Times New Roman"/>
            <family val="1"/>
          </rPr>
          <t>.</t>
        </r>
      </text>
    </comment>
    <comment ref="P24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21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12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color indexed="12"/>
            <rFont val="Times New Roman"/>
            <family val="1"/>
          </rPr>
          <t xml:space="preserve"> "Бюджет"</t>
        </r>
        <r>
          <rPr>
            <sz val="9"/>
            <rFont val="Times New Roman"/>
            <family val="1"/>
          </rPr>
          <t xml:space="preserve">,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'УКАЗАНИЯ'</t>
        </r>
        <r>
          <rPr>
            <sz val="10"/>
            <rFont val="Times New Roman"/>
            <family val="1"/>
          </rPr>
          <t>.</t>
        </r>
      </text>
    </comment>
    <comment ref="O25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21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12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color indexed="12"/>
            <rFont val="Times New Roman"/>
            <family val="1"/>
          </rPr>
          <t xml:space="preserve"> "Бюджет"</t>
        </r>
        <r>
          <rPr>
            <sz val="9"/>
            <rFont val="Times New Roman"/>
            <family val="1"/>
          </rPr>
          <t xml:space="preserve">,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'УКАЗАНИЯ'</t>
        </r>
        <r>
          <rPr>
            <sz val="10"/>
            <rFont val="Times New Roman"/>
            <family val="1"/>
          </rPr>
          <t>.</t>
        </r>
      </text>
    </comment>
    <comment ref="P25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21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12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color indexed="12"/>
            <rFont val="Times New Roman"/>
            <family val="1"/>
          </rPr>
          <t xml:space="preserve"> "Бюджет"</t>
        </r>
        <r>
          <rPr>
            <sz val="9"/>
            <rFont val="Times New Roman"/>
            <family val="1"/>
          </rPr>
          <t xml:space="preserve">,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'УКАЗАНИЯ'</t>
        </r>
        <r>
          <rPr>
            <sz val="10"/>
            <rFont val="Times New Roman"/>
            <family val="1"/>
          </rPr>
          <t>.</t>
        </r>
      </text>
    </comment>
    <comment ref="P21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21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12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color indexed="12"/>
            <rFont val="Times New Roman"/>
            <family val="1"/>
          </rPr>
          <t xml:space="preserve"> "Бюджет"</t>
        </r>
        <r>
          <rPr>
            <sz val="9"/>
            <rFont val="Times New Roman"/>
            <family val="1"/>
          </rPr>
          <t xml:space="preserve">,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'УКАЗАНИЯ'</t>
        </r>
        <r>
          <rPr>
            <sz val="10"/>
            <rFont val="Times New Roman"/>
            <family val="1"/>
          </rPr>
          <t>.</t>
        </r>
      </text>
    </comment>
    <comment ref="R22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22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20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 от </t>
        </r>
        <r>
          <rPr>
            <b/>
            <sz val="9"/>
            <rFont val="Times New Roman"/>
            <family val="1"/>
          </rPr>
          <t>р-ли 6 и 7 за</t>
        </r>
        <r>
          <rPr>
            <b/>
            <sz val="9"/>
            <color indexed="12"/>
            <rFont val="Times New Roman"/>
            <family val="1"/>
          </rPr>
          <t xml:space="preserve"> </t>
        </r>
        <r>
          <rPr>
            <b/>
            <sz val="9"/>
            <color indexed="20"/>
            <rFont val="Times New Roman"/>
            <family val="1"/>
          </rPr>
          <t>"ИБСФ"</t>
        </r>
        <r>
          <rPr>
            <sz val="9"/>
            <rFont val="Times New Roman"/>
            <family val="1"/>
          </rPr>
          <t xml:space="preserve">,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8"/>
            <color indexed="18"/>
            <rFont val="Times New Roman"/>
            <family val="1"/>
          </rPr>
          <t>'УКАЗАНИЯ'</t>
        </r>
        <r>
          <rPr>
            <sz val="10"/>
            <rFont val="Times New Roman"/>
            <family val="1"/>
          </rPr>
          <t>.</t>
        </r>
      </text>
    </comment>
    <comment ref="S22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22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20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b/>
            <sz val="9"/>
            <color indexed="12"/>
            <rFont val="Times New Roman"/>
            <family val="1"/>
          </rPr>
          <t xml:space="preserve"> </t>
        </r>
        <r>
          <rPr>
            <b/>
            <sz val="9"/>
            <color indexed="20"/>
            <rFont val="Times New Roman"/>
            <family val="1"/>
          </rPr>
          <t>"ИБСФ"</t>
        </r>
        <r>
          <rPr>
            <sz val="9"/>
            <rFont val="Times New Roman"/>
            <family val="1"/>
          </rPr>
          <t xml:space="preserve">,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8"/>
            <color indexed="18"/>
            <rFont val="Times New Roman"/>
            <family val="1"/>
          </rPr>
          <t>'УКАЗАНИЯ'</t>
        </r>
        <r>
          <rPr>
            <sz val="10"/>
            <rFont val="Times New Roman"/>
            <family val="1"/>
          </rPr>
          <t>.</t>
        </r>
      </text>
    </comment>
    <comment ref="R24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22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20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b/>
            <sz val="9"/>
            <color indexed="12"/>
            <rFont val="Times New Roman"/>
            <family val="1"/>
          </rPr>
          <t xml:space="preserve"> </t>
        </r>
        <r>
          <rPr>
            <b/>
            <sz val="9"/>
            <color indexed="20"/>
            <rFont val="Times New Roman"/>
            <family val="1"/>
          </rPr>
          <t>"ИБСФ"</t>
        </r>
        <r>
          <rPr>
            <sz val="9"/>
            <rFont val="Times New Roman"/>
            <family val="1"/>
          </rPr>
          <t xml:space="preserve">,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8"/>
            <color indexed="18"/>
            <rFont val="Times New Roman"/>
            <family val="1"/>
          </rPr>
          <t>'УКАЗАНИЯ'</t>
        </r>
        <r>
          <rPr>
            <sz val="10"/>
            <rFont val="Times New Roman"/>
            <family val="1"/>
          </rPr>
          <t>.</t>
        </r>
      </text>
    </comment>
    <comment ref="S24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22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20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b/>
            <sz val="9"/>
            <color indexed="12"/>
            <rFont val="Times New Roman"/>
            <family val="1"/>
          </rPr>
          <t xml:space="preserve"> </t>
        </r>
        <r>
          <rPr>
            <b/>
            <sz val="9"/>
            <color indexed="20"/>
            <rFont val="Times New Roman"/>
            <family val="1"/>
          </rPr>
          <t>"ИБСФ"</t>
        </r>
        <r>
          <rPr>
            <sz val="9"/>
            <rFont val="Times New Roman"/>
            <family val="1"/>
          </rPr>
          <t xml:space="preserve">,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8"/>
            <color indexed="18"/>
            <rFont val="Times New Roman"/>
            <family val="1"/>
          </rPr>
          <t>'УКАЗАНИЯ'</t>
        </r>
        <r>
          <rPr>
            <sz val="10"/>
            <rFont val="Times New Roman"/>
            <family val="1"/>
          </rPr>
          <t>.</t>
        </r>
      </text>
    </comment>
    <comment ref="R25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22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20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b/>
            <sz val="9"/>
            <color indexed="12"/>
            <rFont val="Times New Roman"/>
            <family val="1"/>
          </rPr>
          <t xml:space="preserve"> </t>
        </r>
        <r>
          <rPr>
            <b/>
            <sz val="9"/>
            <color indexed="20"/>
            <rFont val="Times New Roman"/>
            <family val="1"/>
          </rPr>
          <t>"ИБСФ"</t>
        </r>
        <r>
          <rPr>
            <sz val="9"/>
            <rFont val="Times New Roman"/>
            <family val="1"/>
          </rPr>
          <t xml:space="preserve">,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8"/>
            <color indexed="18"/>
            <rFont val="Times New Roman"/>
            <family val="1"/>
          </rPr>
          <t>'УКАЗАНИЯ'</t>
        </r>
        <r>
          <rPr>
            <sz val="10"/>
            <rFont val="Times New Roman"/>
            <family val="1"/>
          </rPr>
          <t>.</t>
        </r>
      </text>
    </comment>
    <comment ref="S25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22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20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b/>
            <sz val="9"/>
            <color indexed="12"/>
            <rFont val="Times New Roman"/>
            <family val="1"/>
          </rPr>
          <t xml:space="preserve"> </t>
        </r>
        <r>
          <rPr>
            <b/>
            <sz val="9"/>
            <color indexed="20"/>
            <rFont val="Times New Roman"/>
            <family val="1"/>
          </rPr>
          <t>"ИБСФ"</t>
        </r>
        <r>
          <rPr>
            <sz val="9"/>
            <rFont val="Times New Roman"/>
            <family val="1"/>
          </rPr>
          <t xml:space="preserve">,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8"/>
            <color indexed="18"/>
            <rFont val="Times New Roman"/>
            <family val="1"/>
          </rPr>
          <t>'УКАЗАНИЯ'</t>
        </r>
        <r>
          <rPr>
            <sz val="10"/>
            <rFont val="Times New Roman"/>
            <family val="1"/>
          </rPr>
          <t>.</t>
        </r>
      </text>
    </comment>
    <comment ref="U23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23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17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b/>
            <sz val="9"/>
            <color indexed="12"/>
            <rFont val="Times New Roman"/>
            <family val="1"/>
          </rPr>
          <t xml:space="preserve"> </t>
        </r>
        <r>
          <rPr>
            <b/>
            <sz val="9"/>
            <color indexed="17"/>
            <rFont val="Times New Roman"/>
            <family val="1"/>
          </rPr>
          <t>"ДСД"</t>
        </r>
        <r>
          <rPr>
            <sz val="9"/>
            <rFont val="Times New Roman"/>
            <family val="1"/>
          </rPr>
          <t xml:space="preserve">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8"/>
            <color indexed="18"/>
            <rFont val="Times New Roman"/>
            <family val="1"/>
          </rPr>
          <t>'УКАЗАНИЯ'</t>
        </r>
        <r>
          <rPr>
            <sz val="10"/>
            <rFont val="Times New Roman"/>
            <family val="1"/>
          </rPr>
          <t>.</t>
        </r>
      </text>
    </comment>
    <comment ref="V23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23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17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b/>
            <sz val="9"/>
            <color indexed="12"/>
            <rFont val="Times New Roman"/>
            <family val="1"/>
          </rPr>
          <t xml:space="preserve"> </t>
        </r>
        <r>
          <rPr>
            <b/>
            <sz val="9"/>
            <color indexed="17"/>
            <rFont val="Times New Roman"/>
            <family val="1"/>
          </rPr>
          <t>"ДСД"</t>
        </r>
        <r>
          <rPr>
            <sz val="9"/>
            <rFont val="Times New Roman"/>
            <family val="1"/>
          </rPr>
          <t xml:space="preserve">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8"/>
            <color indexed="18"/>
            <rFont val="Times New Roman"/>
            <family val="1"/>
          </rPr>
          <t>'УКАЗАНИЯ'</t>
        </r>
        <r>
          <rPr>
            <sz val="10"/>
            <rFont val="Times New Roman"/>
            <family val="1"/>
          </rPr>
          <t>.</t>
        </r>
      </text>
    </comment>
    <comment ref="U24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23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17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b/>
            <sz val="9"/>
            <color indexed="12"/>
            <rFont val="Times New Roman"/>
            <family val="1"/>
          </rPr>
          <t xml:space="preserve"> </t>
        </r>
        <r>
          <rPr>
            <b/>
            <sz val="9"/>
            <color indexed="17"/>
            <rFont val="Times New Roman"/>
            <family val="1"/>
          </rPr>
          <t>"ДСД"</t>
        </r>
        <r>
          <rPr>
            <sz val="9"/>
            <rFont val="Times New Roman"/>
            <family val="1"/>
          </rPr>
          <t xml:space="preserve">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8"/>
            <color indexed="18"/>
            <rFont val="Times New Roman"/>
            <family val="1"/>
          </rPr>
          <t>'УКАЗАНИЯ'</t>
        </r>
        <r>
          <rPr>
            <sz val="10"/>
            <rFont val="Times New Roman"/>
            <family val="1"/>
          </rPr>
          <t>.</t>
        </r>
      </text>
    </comment>
    <comment ref="V24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23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17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b/>
            <sz val="9"/>
            <color indexed="12"/>
            <rFont val="Times New Roman"/>
            <family val="1"/>
          </rPr>
          <t xml:space="preserve"> </t>
        </r>
        <r>
          <rPr>
            <b/>
            <sz val="9"/>
            <color indexed="17"/>
            <rFont val="Times New Roman"/>
            <family val="1"/>
          </rPr>
          <t>"ДСД"</t>
        </r>
        <r>
          <rPr>
            <sz val="9"/>
            <rFont val="Times New Roman"/>
            <family val="1"/>
          </rPr>
          <t xml:space="preserve">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8"/>
            <color indexed="18"/>
            <rFont val="Times New Roman"/>
            <family val="1"/>
          </rPr>
          <t>'УКАЗАНИЯ'</t>
        </r>
        <r>
          <rPr>
            <sz val="10"/>
            <rFont val="Times New Roman"/>
            <family val="1"/>
          </rPr>
          <t>.</t>
        </r>
      </text>
    </comment>
    <comment ref="U25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23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17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b/>
            <sz val="9"/>
            <color indexed="12"/>
            <rFont val="Times New Roman"/>
            <family val="1"/>
          </rPr>
          <t xml:space="preserve"> </t>
        </r>
        <r>
          <rPr>
            <b/>
            <sz val="9"/>
            <color indexed="17"/>
            <rFont val="Times New Roman"/>
            <family val="1"/>
          </rPr>
          <t>"ДСД"</t>
        </r>
        <r>
          <rPr>
            <sz val="9"/>
            <rFont val="Times New Roman"/>
            <family val="1"/>
          </rPr>
          <t xml:space="preserve">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8"/>
            <color indexed="18"/>
            <rFont val="Times New Roman"/>
            <family val="1"/>
          </rPr>
          <t>'УКАЗАНИЯ'</t>
        </r>
        <r>
          <rPr>
            <sz val="10"/>
            <rFont val="Times New Roman"/>
            <family val="1"/>
          </rPr>
          <t>.</t>
        </r>
      </text>
    </comment>
    <comment ref="V25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23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17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b/>
            <sz val="9"/>
            <color indexed="12"/>
            <rFont val="Times New Roman"/>
            <family val="1"/>
          </rPr>
          <t xml:space="preserve"> </t>
        </r>
        <r>
          <rPr>
            <b/>
            <sz val="9"/>
            <color indexed="17"/>
            <rFont val="Times New Roman"/>
            <family val="1"/>
          </rPr>
          <t>"ДСД"</t>
        </r>
        <r>
          <rPr>
            <sz val="9"/>
            <rFont val="Times New Roman"/>
            <family val="1"/>
          </rPr>
          <t xml:space="preserve">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8"/>
            <color indexed="18"/>
            <rFont val="Times New Roman"/>
            <family val="1"/>
          </rPr>
          <t>'УКАЗАНИЯ'</t>
        </r>
        <r>
          <rPr>
            <sz val="10"/>
            <rFont val="Times New Roman"/>
            <family val="1"/>
          </rPr>
          <t>.</t>
        </r>
      </text>
    </comment>
  </commentList>
</comments>
</file>

<file path=xl/sharedStrings.xml><?xml version="1.0" encoding="utf-8"?>
<sst xmlns="http://schemas.openxmlformats.org/spreadsheetml/2006/main" count="1507" uniqueCount="1149">
  <si>
    <r>
      <t xml:space="preserve">Предоставени </t>
    </r>
    <r>
      <rPr>
        <b/>
        <i/>
        <sz val="12"/>
        <rFont val="Times New Roman CYR"/>
        <family val="1"/>
      </rPr>
      <t>капиталови трансфери</t>
    </r>
    <r>
      <rPr>
        <sz val="12"/>
        <rFont val="Times New Roman CYR"/>
        <family val="1"/>
      </rPr>
      <t xml:space="preserve"> на международни организации</t>
    </r>
  </si>
  <si>
    <r>
      <t xml:space="preserve">Предоставени </t>
    </r>
    <r>
      <rPr>
        <b/>
        <i/>
        <sz val="12"/>
        <rFont val="Times New Roman CYR"/>
        <family val="1"/>
      </rPr>
      <t>капиталови трансфери в натура</t>
    </r>
    <r>
      <rPr>
        <sz val="12"/>
        <rFont val="Times New Roman CYR"/>
        <family val="1"/>
      </rPr>
      <t xml:space="preserve"> на международни организации</t>
    </r>
  </si>
  <si>
    <r>
      <t xml:space="preserve">Други </t>
    </r>
    <r>
      <rPr>
        <b/>
        <i/>
        <sz val="12"/>
        <rFont val="Times New Roman CYR"/>
        <family val="1"/>
      </rPr>
      <t xml:space="preserve">текущи помощи </t>
    </r>
    <r>
      <rPr>
        <sz val="12"/>
        <rFont val="Times New Roman CYR"/>
        <family val="1"/>
      </rPr>
      <t>в чужбина</t>
    </r>
  </si>
  <si>
    <r>
      <t xml:space="preserve">Други </t>
    </r>
    <r>
      <rPr>
        <b/>
        <i/>
        <sz val="12"/>
        <rFont val="Times New Roman CYR"/>
        <family val="1"/>
      </rPr>
      <t>текущи помощи в натура</t>
    </r>
    <r>
      <rPr>
        <sz val="12"/>
        <rFont val="Times New Roman CYR"/>
        <family val="1"/>
      </rPr>
      <t>, предоставени в чужбина</t>
    </r>
  </si>
  <si>
    <r>
      <t xml:space="preserve">Други </t>
    </r>
    <r>
      <rPr>
        <b/>
        <i/>
        <sz val="12"/>
        <rFont val="Times New Roman CYR"/>
        <family val="1"/>
      </rPr>
      <t>капиталови трансфери</t>
    </r>
    <r>
      <rPr>
        <sz val="12"/>
        <rFont val="Times New Roman CYR"/>
        <family val="1"/>
      </rPr>
      <t xml:space="preserve"> в чужбина</t>
    </r>
  </si>
  <si>
    <r>
      <t>Други</t>
    </r>
    <r>
      <rPr>
        <b/>
        <i/>
        <sz val="12"/>
        <rFont val="Times New Roman CYR"/>
        <family val="1"/>
      </rPr>
      <t xml:space="preserve"> капиталови трансфери в натура</t>
    </r>
    <r>
      <rPr>
        <sz val="12"/>
        <rFont val="Times New Roman CYR"/>
        <family val="1"/>
      </rPr>
      <t>, предоставени в чужбина</t>
    </r>
  </si>
  <si>
    <r>
      <t xml:space="preserve">Придобиване на </t>
    </r>
    <r>
      <rPr>
        <b/>
        <i/>
        <sz val="12"/>
        <rFont val="Times New Roman CYR"/>
        <family val="1"/>
      </rPr>
      <t>дълготрайни материални активи</t>
    </r>
    <r>
      <rPr>
        <sz val="12"/>
        <rFont val="Times New Roman CYR"/>
        <family val="1"/>
      </rPr>
      <t xml:space="preserve"> по стопански начин</t>
    </r>
  </si>
  <si>
    <r>
      <t xml:space="preserve">Придобиване на </t>
    </r>
    <r>
      <rPr>
        <b/>
        <i/>
        <sz val="12"/>
        <rFont val="Times New Roman CYR"/>
        <family val="1"/>
      </rPr>
      <t>нематериални дълготрайни активи</t>
    </r>
    <r>
      <rPr>
        <sz val="12"/>
        <rFont val="Times New Roman CYR"/>
        <family val="1"/>
      </rPr>
      <t xml:space="preserve"> по стопански начин</t>
    </r>
  </si>
  <si>
    <r>
      <t xml:space="preserve">Придобиване на </t>
    </r>
    <r>
      <rPr>
        <b/>
        <i/>
        <sz val="12"/>
        <rFont val="Times New Roman CYR"/>
        <family val="1"/>
      </rPr>
      <t>материални запаси</t>
    </r>
    <r>
      <rPr>
        <sz val="12"/>
        <rFont val="Times New Roman CYR"/>
        <family val="1"/>
      </rPr>
      <t xml:space="preserve"> по стопански начин</t>
    </r>
  </si>
  <si>
    <t>Касови трансфери от/за централния бюджет на отчислени приходи</t>
  </si>
  <si>
    <r>
      <t>Вземания</t>
    </r>
    <r>
      <rPr>
        <sz val="12"/>
        <rFont val="Times New Roman CYR"/>
        <family val="1"/>
      </rPr>
      <t xml:space="preserve"> за надвзети социални помощи на </t>
    </r>
    <r>
      <rPr>
        <b/>
        <i/>
        <sz val="12"/>
        <color indexed="12"/>
        <rFont val="Times New Roman CYR"/>
        <family val="1"/>
      </rPr>
      <t>местни лица</t>
    </r>
  </si>
  <si>
    <r>
      <t>Вземания</t>
    </r>
    <r>
      <rPr>
        <sz val="12"/>
        <rFont val="Times New Roman CYR"/>
        <family val="1"/>
      </rPr>
      <t xml:space="preserve"> за надвзети отпуснати социални помощи на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</si>
  <si>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Задължения</t>
    </r>
    <r>
      <rPr>
        <sz val="12"/>
        <rFont val="Times New Roman CYR"/>
        <family val="1"/>
      </rPr>
      <t xml:space="preserve"> за предоставяне на субсидия</t>
    </r>
  </si>
  <si>
    <r>
      <t>Вземания</t>
    </r>
    <r>
      <rPr>
        <sz val="12"/>
        <rFont val="Times New Roman CYR"/>
        <family val="1"/>
      </rPr>
      <t xml:space="preserve"> по възстановяване на неусвоена субсидия</t>
    </r>
  </si>
  <si>
    <r>
      <t>Вземания</t>
    </r>
    <r>
      <rPr>
        <sz val="12"/>
        <rFont val="Times New Roman CYR"/>
        <family val="1"/>
      </rPr>
      <t xml:space="preserve"> от данъци и други публични </t>
    </r>
    <r>
      <rPr>
        <b/>
        <i/>
        <sz val="12"/>
        <color indexed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вземания</t>
    </r>
  </si>
  <si>
    <r>
      <t>Вземания от общински данъци и други публични</t>
    </r>
    <r>
      <rPr>
        <b/>
        <i/>
        <sz val="12"/>
        <color indexed="10"/>
        <rFont val="Times New Roman CYR"/>
        <family val="1"/>
      </rPr>
      <t xml:space="preserve"> общински</t>
    </r>
    <r>
      <rPr>
        <sz val="12"/>
        <rFont val="Times New Roman CYR"/>
        <family val="1"/>
      </rPr>
      <t xml:space="preserve"> вземания</t>
    </r>
  </si>
  <si>
    <r>
      <t xml:space="preserve">Публични </t>
    </r>
    <r>
      <rPr>
        <b/>
        <i/>
        <sz val="12"/>
        <color indexed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вземания в процес на </t>
    </r>
    <r>
      <rPr>
        <b/>
        <i/>
        <sz val="12"/>
        <rFont val="Times New Roman CYR"/>
        <family val="1"/>
      </rPr>
      <t>принудително събиране</t>
    </r>
  </si>
  <si>
    <r>
      <t xml:space="preserve">Разходи за провизии на </t>
    </r>
    <r>
      <rPr>
        <b/>
        <i/>
        <sz val="12"/>
        <color indexed="16"/>
        <rFont val="Times New Roman CYR"/>
        <family val="1"/>
      </rPr>
      <t>публични общински вземания</t>
    </r>
  </si>
  <si>
    <r>
      <t xml:space="preserve">Разходи за провизии за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и временна финансова помощ, отпуснати на</t>
    </r>
    <r>
      <rPr>
        <b/>
        <i/>
        <sz val="12"/>
        <color indexed="12"/>
        <rFont val="Times New Roman CYR"/>
        <family val="1"/>
      </rPr>
      <t xml:space="preserve"> местни лица</t>
    </r>
  </si>
  <si>
    <r>
      <t xml:space="preserve">Разходи за провизии за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, отпуснати на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</si>
  <si>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Разходи за провизии за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несъбираеми вземания срещу</t>
    </r>
    <r>
      <rPr>
        <b/>
        <i/>
        <sz val="12"/>
        <color indexed="12"/>
        <rFont val="Times New Roman CYR"/>
        <family val="1"/>
      </rPr>
      <t xml:space="preserve"> местни лица</t>
    </r>
  </si>
  <si>
    <r>
      <t xml:space="preserve">Разходи за провизии за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несъбираеми вземания срещу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</si>
  <si>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Сторнирани (възстановени) провизии на </t>
    </r>
    <r>
      <rPr>
        <b/>
        <i/>
        <sz val="12"/>
        <rFont val="Times New Roman CYR"/>
        <family val="1"/>
      </rPr>
      <t>публични държавни вземания</t>
    </r>
  </si>
  <si>
    <r>
      <t>Сторнирани (възстановени) провизии на</t>
    </r>
    <r>
      <rPr>
        <b/>
        <i/>
        <sz val="12"/>
        <color indexed="16"/>
        <rFont val="Times New Roman CYR"/>
        <family val="1"/>
      </rPr>
      <t xml:space="preserve"> публични общински вземания</t>
    </r>
  </si>
  <si>
    <t xml:space="preserve"> к ъ м   3 1  д е к е м в р и  2 0 0 6 г. (в лева)</t>
  </si>
  <si>
    <t>СПРАВКА ЗА ПРОВИЗИИ НА ВЗЕМАНИЯ И КОРЕКТИВИ НА ПАСИВИ  към   31 декември  2006 г.    на</t>
  </si>
  <si>
    <t>Б А Л А Н С  към  31 декември  2006 г.  на</t>
  </si>
  <si>
    <r>
      <t xml:space="preserve">Б А Л А Н С  к ъ м   </t>
    </r>
    <r>
      <rPr>
        <b/>
        <i/>
        <sz val="14"/>
        <color indexed="62"/>
        <rFont val="Times New Roman CYR"/>
        <family val="1"/>
      </rPr>
      <t>3 1  д е к е м в р и   2 0 0 6 г.</t>
    </r>
    <r>
      <rPr>
        <b/>
        <sz val="14"/>
        <rFont val="Times New Roman Cyr"/>
        <family val="1"/>
      </rPr>
      <t xml:space="preserve">   н а</t>
    </r>
  </si>
  <si>
    <r>
      <t>Файлът следва да бъде наименован съобразно указанията на</t>
    </r>
    <r>
      <rPr>
        <sz val="12"/>
        <rFont val="Times New Roman CYR"/>
        <family val="1"/>
      </rPr>
      <t xml:space="preserve"> </t>
    </r>
    <r>
      <rPr>
        <b/>
        <i/>
        <sz val="12"/>
        <color indexed="20"/>
        <rFont val="Times New Roman CYR"/>
        <family val="1"/>
      </rPr>
      <t xml:space="preserve">ДДС </t>
    </r>
    <r>
      <rPr>
        <b/>
        <i/>
        <sz val="12"/>
        <color indexed="10"/>
        <rFont val="Times New Roman CYR"/>
        <family val="1"/>
      </rPr>
      <t>№ 15</t>
    </r>
    <r>
      <rPr>
        <b/>
        <i/>
        <sz val="12"/>
        <rFont val="Times New Roman CYR"/>
        <family val="1"/>
      </rPr>
      <t>/</t>
    </r>
    <r>
      <rPr>
        <b/>
        <i/>
        <sz val="12"/>
        <color indexed="62"/>
        <rFont val="Times New Roman CYR"/>
        <family val="1"/>
      </rPr>
      <t>2006 г</t>
    </r>
    <r>
      <rPr>
        <b/>
        <i/>
        <sz val="12"/>
        <color indexed="12"/>
        <rFont val="Times New Roman CYR"/>
        <family val="1"/>
      </rPr>
      <t>.</t>
    </r>
  </si>
  <si>
    <r>
      <t xml:space="preserve">съгласно </t>
    </r>
    <r>
      <rPr>
        <b/>
        <sz val="12"/>
        <color indexed="62"/>
        <rFont val="Times New Roman CYR"/>
        <family val="1"/>
      </rPr>
      <t>т. 10.2</t>
    </r>
    <r>
      <rPr>
        <sz val="12"/>
        <color indexed="62"/>
        <rFont val="Times New Roman CYR"/>
        <family val="1"/>
      </rPr>
      <t xml:space="preserve"> от </t>
    </r>
    <r>
      <rPr>
        <b/>
        <i/>
        <sz val="12"/>
        <color indexed="20"/>
        <rFont val="Times New Roman CYR"/>
        <family val="1"/>
      </rPr>
      <t xml:space="preserve">ДДС </t>
    </r>
    <r>
      <rPr>
        <b/>
        <i/>
        <sz val="12"/>
        <color indexed="10"/>
        <rFont val="Times New Roman CYR"/>
        <family val="1"/>
      </rPr>
      <t>№ 15</t>
    </r>
    <r>
      <rPr>
        <b/>
        <i/>
        <sz val="12"/>
        <color indexed="12"/>
        <rFont val="Times New Roman CYR"/>
        <family val="1"/>
      </rPr>
      <t>/2006 г.</t>
    </r>
  </si>
  <si>
    <r>
      <t xml:space="preserve">Вземания от концесии от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</si>
  <si>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Вземания от участия в предприятия</t>
    </r>
    <r>
      <rPr>
        <b/>
        <i/>
        <sz val="12"/>
        <color indexed="12"/>
        <rFont val="Times New Roman CYR"/>
        <family val="1"/>
      </rPr>
      <t xml:space="preserve"> в страната</t>
    </r>
  </si>
  <si>
    <r>
      <t xml:space="preserve">Вземания от участия в предприятия </t>
    </r>
    <r>
      <rPr>
        <b/>
        <i/>
        <sz val="12"/>
        <color indexed="10"/>
        <rFont val="Times New Roman CYR"/>
        <family val="1"/>
      </rPr>
      <t>в чужбина</t>
    </r>
  </si>
  <si>
    <t>Разчети с БНБ</t>
  </si>
  <si>
    <r>
      <t>Краткосрочни</t>
    </r>
    <r>
      <rPr>
        <sz val="12"/>
        <rFont val="Times New Roman CYR"/>
        <family val="1"/>
      </rPr>
      <t xml:space="preserve"> вземания от приватизация от </t>
    </r>
    <r>
      <rPr>
        <b/>
        <i/>
        <sz val="12"/>
        <color indexed="12"/>
        <rFont val="Times New Roman CYR"/>
        <family val="1"/>
      </rPr>
      <t>местни лица</t>
    </r>
  </si>
  <si>
    <r>
      <t>Краткосрочни</t>
    </r>
    <r>
      <rPr>
        <sz val="12"/>
        <rFont val="Times New Roman CYR"/>
        <family val="1"/>
      </rPr>
      <t xml:space="preserve"> вземания от приватизация от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</si>
  <si>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Дългосрочни</t>
    </r>
    <r>
      <rPr>
        <sz val="12"/>
        <rFont val="Times New Roman CYR"/>
        <family val="1"/>
      </rPr>
      <t xml:space="preserve"> вземания от приватизация от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</si>
  <si>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Отписани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вземания от </t>
    </r>
    <r>
      <rPr>
        <b/>
        <i/>
        <sz val="12"/>
        <color indexed="12"/>
        <rFont val="Times New Roman CYR"/>
        <family val="1"/>
      </rPr>
      <t>чуждестранни лица</t>
    </r>
  </si>
  <si>
    <r>
      <t xml:space="preserve">Отписани </t>
    </r>
    <r>
      <rPr>
        <b/>
        <i/>
        <sz val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вземания от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</si>
  <si>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Отписани </t>
    </r>
    <r>
      <rPr>
        <b/>
        <i/>
        <sz val="12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вземания от </t>
    </r>
    <r>
      <rPr>
        <b/>
        <i/>
        <sz val="12"/>
        <rFont val="Times New Roman CYR"/>
        <family val="1"/>
      </rPr>
      <t>бюджетни предприятия</t>
    </r>
  </si>
  <si>
    <t>Конфискувани нетни активи на държавата</t>
  </si>
  <si>
    <r>
      <t>Липси</t>
    </r>
    <r>
      <rPr>
        <sz val="12"/>
        <rFont val="Times New Roman CYR"/>
        <family val="1"/>
      </rPr>
      <t xml:space="preserve"> и</t>
    </r>
    <r>
      <rPr>
        <b/>
        <sz val="12"/>
        <color indexed="10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брак</t>
    </r>
    <r>
      <rPr>
        <b/>
        <sz val="12"/>
        <color indexed="10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дълготрайни активи</t>
    </r>
  </si>
  <si>
    <r>
      <t>Липси</t>
    </r>
    <r>
      <rPr>
        <sz val="12"/>
        <rFont val="Times New Roman CYR"/>
        <family val="1"/>
      </rPr>
      <t xml:space="preserve"> и </t>
    </r>
    <r>
      <rPr>
        <b/>
        <i/>
        <sz val="12"/>
        <color indexed="10"/>
        <rFont val="Times New Roman CYR"/>
        <family val="1"/>
      </rPr>
      <t>брак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материални запаси</t>
    </r>
  </si>
  <si>
    <r>
      <t xml:space="preserve">Липси на </t>
    </r>
    <r>
      <rPr>
        <b/>
        <i/>
        <sz val="12"/>
        <rFont val="Times New Roman CYR"/>
        <family val="1"/>
      </rPr>
      <t>финансови активи</t>
    </r>
  </si>
  <si>
    <r>
      <t xml:space="preserve">Липси на </t>
    </r>
    <r>
      <rPr>
        <b/>
        <i/>
        <sz val="12"/>
        <rFont val="Times New Roman CYR"/>
        <family val="1"/>
      </rPr>
      <t>парични средства</t>
    </r>
  </si>
  <si>
    <r>
      <t xml:space="preserve">Установени </t>
    </r>
    <r>
      <rPr>
        <b/>
        <i/>
        <sz val="12"/>
        <rFont val="Times New Roman CYR"/>
        <family val="1"/>
      </rPr>
      <t>неотчетени пасиви</t>
    </r>
  </si>
  <si>
    <t>Намаление в нетните активи от други събития</t>
  </si>
  <si>
    <t>РАЗДЕЛ 7 - СМЕТКИ ЗА ПРИХОДИ И ТРАНСФЕРИ</t>
  </si>
  <si>
    <r>
      <t>Касови приходи</t>
    </r>
    <r>
      <rPr>
        <sz val="12"/>
        <rFont val="Times New Roman CYR"/>
        <family val="1"/>
      </rPr>
      <t xml:space="preserve"> от данъци, мита, митнически такси и осигурителни вноски</t>
    </r>
  </si>
  <si>
    <r>
      <t>Начислени приходи</t>
    </r>
    <r>
      <rPr>
        <sz val="12"/>
        <rFont val="Times New Roman CYR"/>
        <family val="1"/>
      </rPr>
      <t xml:space="preserve"> от данъци, мита, митнически такси и осигурителни вноски</t>
    </r>
  </si>
  <si>
    <r>
      <t>Начислени суми за възстановяване</t>
    </r>
    <r>
      <rPr>
        <sz val="12"/>
        <rFont val="Times New Roman CYR"/>
        <family val="1"/>
      </rPr>
      <t xml:space="preserve"> на данъци, мита, митнически такси и осиг. вноски</t>
    </r>
  </si>
  <si>
    <r>
      <t>Разчети с</t>
    </r>
    <r>
      <rPr>
        <b/>
        <i/>
        <sz val="12"/>
        <rFont val="Times New Roman CYR"/>
        <family val="1"/>
      </rPr>
      <t xml:space="preserve"> бюджети</t>
    </r>
    <r>
      <rPr>
        <sz val="12"/>
        <rFont val="Times New Roman CYR"/>
        <family val="1"/>
      </rPr>
      <t xml:space="preserve"> на министерства и ведомства</t>
    </r>
  </si>
  <si>
    <r>
      <t xml:space="preserve">Разчети с </t>
    </r>
    <r>
      <rPr>
        <b/>
        <i/>
        <sz val="12"/>
        <rFont val="Times New Roman CYR"/>
        <family val="1"/>
      </rPr>
      <t>извънбюджетни сметки</t>
    </r>
    <r>
      <rPr>
        <sz val="12"/>
        <rFont val="Times New Roman CYR"/>
        <family val="1"/>
      </rPr>
      <t xml:space="preserve"> на министерства и ведомства</t>
    </r>
  </si>
  <si>
    <r>
      <t xml:space="preserve">Разчети за общински </t>
    </r>
    <r>
      <rPr>
        <b/>
        <i/>
        <sz val="12"/>
        <rFont val="Times New Roman CYR"/>
        <family val="1"/>
      </rPr>
      <t>данъци и такси</t>
    </r>
  </si>
  <si>
    <r>
      <t>Други</t>
    </r>
    <r>
      <rPr>
        <sz val="12"/>
        <rFont val="Times New Roman CYR"/>
        <family val="1"/>
      </rPr>
      <t xml:space="preserve"> разчети с </t>
    </r>
    <r>
      <rPr>
        <b/>
        <i/>
        <sz val="12"/>
        <rFont val="Times New Roman CYR"/>
        <family val="1"/>
      </rPr>
      <t xml:space="preserve">бюджети </t>
    </r>
    <r>
      <rPr>
        <sz val="12"/>
        <rFont val="Times New Roman CYR"/>
        <family val="1"/>
      </rPr>
      <t>на общини</t>
    </r>
  </si>
  <si>
    <r>
      <t xml:space="preserve">Разчети с </t>
    </r>
    <r>
      <rPr>
        <b/>
        <i/>
        <sz val="12"/>
        <rFont val="Times New Roman CYR"/>
        <family val="1"/>
      </rPr>
      <t>извънбюджетни сметки и фондове</t>
    </r>
    <r>
      <rPr>
        <sz val="12"/>
        <rFont val="Times New Roman CYR"/>
        <family val="1"/>
      </rPr>
      <t xml:space="preserve"> на общини</t>
    </r>
  </si>
  <si>
    <r>
      <t>Задължения</t>
    </r>
    <r>
      <rPr>
        <sz val="12"/>
        <rFont val="Times New Roman CYR"/>
        <family val="1"/>
      </rPr>
      <t xml:space="preserve"> по социално-осигурителни вноски за Държавно обществено осигуряване</t>
    </r>
  </si>
  <si>
    <r>
      <t xml:space="preserve">Вземания </t>
    </r>
    <r>
      <rPr>
        <sz val="12"/>
        <rFont val="Times New Roman CYR"/>
        <family val="1"/>
      </rPr>
      <t>от Държавно обществено осигуряване по социално-осигурителни плащания</t>
    </r>
  </si>
  <si>
    <r>
      <t>Други разчети</t>
    </r>
    <r>
      <rPr>
        <sz val="12"/>
        <rFont val="Times New Roman CYR"/>
        <family val="1"/>
      </rPr>
      <t xml:space="preserve"> с Държавно обществено осигуряване</t>
    </r>
  </si>
  <si>
    <r>
      <t xml:space="preserve">Задължения по здравно-осигурителни вноски за </t>
    </r>
    <r>
      <rPr>
        <b/>
        <i/>
        <sz val="12"/>
        <color indexed="10"/>
        <rFont val="Times New Roman CYR"/>
        <family val="1"/>
      </rPr>
      <t>Националната здравно-осигурителна каса</t>
    </r>
  </si>
  <si>
    <r>
      <t>Други разчети</t>
    </r>
    <r>
      <rPr>
        <sz val="12"/>
        <rFont val="Times New Roman CYR"/>
        <family val="1"/>
      </rPr>
      <t xml:space="preserve"> с </t>
    </r>
    <r>
      <rPr>
        <b/>
        <i/>
        <sz val="12"/>
        <color indexed="10"/>
        <rFont val="Times New Roman CYR"/>
        <family val="1"/>
      </rPr>
      <t>други</t>
    </r>
    <r>
      <rPr>
        <sz val="12"/>
        <rFont val="Times New Roman CYR"/>
        <family val="1"/>
      </rPr>
      <t xml:space="preserve"> държавни осигурителни институции</t>
    </r>
  </si>
  <si>
    <r>
      <t xml:space="preserve">Разчети с </t>
    </r>
    <r>
      <rPr>
        <b/>
        <i/>
        <sz val="12"/>
        <rFont val="Times New Roman CYR"/>
        <family val="1"/>
      </rPr>
      <t>органи</t>
    </r>
    <r>
      <rPr>
        <sz val="12"/>
        <rFont val="Times New Roman CYR"/>
        <family val="1"/>
      </rPr>
      <t xml:space="preserve"> на съдебната система</t>
    </r>
  </si>
  <si>
    <r>
      <t xml:space="preserve">Разчети с </t>
    </r>
    <r>
      <rPr>
        <b/>
        <i/>
        <sz val="12"/>
        <rFont val="Times New Roman CYR"/>
        <family val="1"/>
      </rPr>
      <t>извънбюджетни сметки</t>
    </r>
    <r>
      <rPr>
        <sz val="12"/>
        <rFont val="Times New Roman CYR"/>
        <family val="1"/>
      </rPr>
      <t xml:space="preserve"> на органите на съдебната система</t>
    </r>
  </si>
  <si>
    <r>
      <t xml:space="preserve">Разчети с </t>
    </r>
    <r>
      <rPr>
        <b/>
        <i/>
        <sz val="12"/>
        <rFont val="Times New Roman CYR"/>
        <family val="1"/>
      </rPr>
      <t>други автономни бюджети</t>
    </r>
  </si>
  <si>
    <r>
      <t xml:space="preserve">Приходи от </t>
    </r>
    <r>
      <rPr>
        <b/>
        <i/>
        <sz val="12"/>
        <rFont val="Times New Roman CYR"/>
        <family val="1"/>
      </rPr>
      <t xml:space="preserve">наеми на имущество </t>
    </r>
  </si>
  <si>
    <r>
      <t xml:space="preserve">Приходи от използване на </t>
    </r>
    <r>
      <rPr>
        <b/>
        <i/>
        <sz val="12"/>
        <rFont val="Times New Roman CYR"/>
        <family val="1"/>
      </rPr>
      <t>нематериални дълготрайни активи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</si>
  <si>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</si>
  <si>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концесии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</si>
  <si>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земи, гори и трайни насаждения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</si>
  <si>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</si>
  <si>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активи с художествена и историческа стойност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</si>
  <si>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нематериални дълготрайни активи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</si>
  <si>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продуктивни и работни животни</t>
    </r>
  </si>
  <si>
    <t>В тази таблица се разнася информация за провизиите на вземанията и корективи на пасиви,</t>
  </si>
  <si>
    <t xml:space="preserve">Временни безлихвени заеми от набирателни сметки </t>
  </si>
  <si>
    <r>
      <t xml:space="preserve">Разчети за събрани приходи и извършени разходи за сметка на </t>
    </r>
    <r>
      <rPr>
        <b/>
        <i/>
        <sz val="12"/>
        <rFont val="Times New Roman CYR"/>
        <family val="1"/>
      </rPr>
      <t>Централния бюджет</t>
    </r>
  </si>
  <si>
    <r>
      <t xml:space="preserve">Разчети за събрани приходи и извършени разходи за сметка на </t>
    </r>
    <r>
      <rPr>
        <b/>
        <i/>
        <sz val="12"/>
        <rFont val="Times New Roman CYR"/>
        <family val="1"/>
      </rPr>
      <t>бюджети на общини</t>
    </r>
  </si>
  <si>
    <r>
      <t xml:space="preserve">Разчети за събрани приходи и извършени разходи за сметка на </t>
    </r>
    <r>
      <rPr>
        <b/>
        <i/>
        <sz val="12"/>
        <rFont val="Times New Roman CYR"/>
        <family val="1"/>
      </rPr>
      <t>други бюджети</t>
    </r>
  </si>
  <si>
    <r>
      <t xml:space="preserve">Разчети за събрани приходи и извършени разходи за извънбюдж. сметки на </t>
    </r>
    <r>
      <rPr>
        <b/>
        <i/>
        <sz val="12"/>
        <rFont val="Times New Roman CYR"/>
        <family val="1"/>
      </rPr>
      <t>министерства и в-ва</t>
    </r>
  </si>
  <si>
    <r>
      <t xml:space="preserve">Разчети за събрани приходи и извършени разходи за извънбюджетни сметки на </t>
    </r>
    <r>
      <rPr>
        <b/>
        <i/>
        <sz val="12"/>
        <rFont val="Times New Roman CYR"/>
        <family val="1"/>
      </rPr>
      <t>общини</t>
    </r>
  </si>
  <si>
    <r>
      <t>Вземания</t>
    </r>
    <r>
      <rPr>
        <sz val="12"/>
        <rFont val="Times New Roman CYR"/>
        <family val="1"/>
      </rPr>
      <t xml:space="preserve"> за лихви - </t>
    </r>
    <r>
      <rPr>
        <b/>
        <i/>
        <sz val="12"/>
        <rFont val="Times New Roman CYR"/>
        <family val="1"/>
      </rPr>
      <t>непублични</t>
    </r>
    <r>
      <rPr>
        <sz val="12"/>
        <rFont val="Times New Roman CYR"/>
        <family val="1"/>
      </rPr>
      <t xml:space="preserve"> вземания от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</si>
  <si>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Вземания </t>
    </r>
    <r>
      <rPr>
        <sz val="12"/>
        <rFont val="Times New Roman CYR"/>
        <family val="1"/>
      </rPr>
      <t xml:space="preserve">за лихви - </t>
    </r>
    <r>
      <rPr>
        <b/>
        <i/>
        <sz val="12"/>
        <rFont val="Times New Roman CYR"/>
        <family val="1"/>
      </rPr>
      <t>непублични</t>
    </r>
    <r>
      <rPr>
        <sz val="12"/>
        <rFont val="Times New Roman CYR"/>
        <family val="1"/>
      </rPr>
      <t xml:space="preserve"> вземания от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</si>
  <si>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Задължения</t>
    </r>
    <r>
      <rPr>
        <sz val="12"/>
        <rFont val="Times New Roman CYR"/>
        <family val="1"/>
      </rPr>
      <t xml:space="preserve"> по лихви към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</si>
  <si>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</si>
  <si>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</si>
  <si>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 xml:space="preserve">незавършено строителство 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</si>
  <si>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други дълготрайни материани активи</t>
    </r>
  </si>
  <si>
    <r>
      <t>Приходи от продажби на запаси на</t>
    </r>
    <r>
      <rPr>
        <b/>
        <i/>
        <sz val="12"/>
        <rFont val="Times New Roman CYR"/>
        <family val="1"/>
      </rPr>
      <t xml:space="preserve"> държавния резерв</t>
    </r>
  </si>
  <si>
    <r>
      <t xml:space="preserve">Приходи от продажби на запаси на </t>
    </r>
    <r>
      <rPr>
        <b/>
        <i/>
        <sz val="12"/>
        <rFont val="Times New Roman CYR"/>
        <family val="1"/>
      </rPr>
      <t>изкупена продукция</t>
    </r>
  </si>
  <si>
    <r>
      <t xml:space="preserve">Приходи от продажби на конфискувани и придобити от обезпечения </t>
    </r>
    <r>
      <rPr>
        <b/>
        <i/>
        <sz val="12"/>
        <rFont val="Times New Roman CYR"/>
        <family val="1"/>
      </rPr>
      <t>дълготрайни активи</t>
    </r>
  </si>
  <si>
    <r>
      <t xml:space="preserve">Приходи от продажби на конфискувани и придобити от обезпечения </t>
    </r>
    <r>
      <rPr>
        <b/>
        <i/>
        <sz val="12"/>
        <rFont val="Times New Roman CYR"/>
        <family val="1"/>
      </rPr>
      <t>материални запаси</t>
    </r>
  </si>
  <si>
    <r>
      <t xml:space="preserve">Приходи от продажби на конфискувани и придобити от обезпечения </t>
    </r>
    <r>
      <rPr>
        <b/>
        <i/>
        <sz val="12"/>
        <rFont val="Times New Roman CYR"/>
        <family val="1"/>
      </rPr>
      <t>финансови активи</t>
    </r>
  </si>
  <si>
    <r>
      <t>Вноски от БНБ</t>
    </r>
    <r>
      <rPr>
        <sz val="12"/>
        <rFont val="Times New Roman CYR"/>
        <family val="1"/>
      </rPr>
      <t xml:space="preserve"> за превишение на приходите над разходите</t>
    </r>
  </si>
  <si>
    <t>ОБОРОТНА   ВЕДОМОСТ   к ъ м   3 1  д е к е м в р и  2 0 0 6 г.</t>
  </si>
  <si>
    <r>
      <t xml:space="preserve">     "Б Ю Д Ж Е Т И"  -</t>
    </r>
    <r>
      <rPr>
        <b/>
        <i/>
        <sz val="14"/>
        <color indexed="12"/>
        <rFont val="Times New Roman CYR"/>
        <family val="0"/>
      </rPr>
      <t xml:space="preserve"> 2005 г.</t>
    </r>
  </si>
  <si>
    <r>
      <t xml:space="preserve"> Крайно салдо</t>
    </r>
    <r>
      <rPr>
        <b/>
        <sz val="12"/>
        <rFont val="Times New Roman CYR"/>
        <family val="1"/>
      </rPr>
      <t xml:space="preserve"> - </t>
    </r>
    <r>
      <rPr>
        <b/>
        <i/>
        <sz val="12"/>
        <color indexed="12"/>
        <rFont val="Times New Roman CYR"/>
        <family val="0"/>
      </rPr>
      <t>31.12.2005 г.</t>
    </r>
    <r>
      <rPr>
        <b/>
        <sz val="12"/>
        <rFont val="Times New Roman CYR"/>
        <family val="1"/>
      </rPr>
      <t xml:space="preserve"> - състояние  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 xml:space="preserve">преди </t>
    </r>
    <r>
      <rPr>
        <b/>
        <sz val="12"/>
        <rFont val="Times New Roman CYR"/>
        <family val="0"/>
      </rPr>
      <t>приключвателните операции</t>
    </r>
  </si>
  <si>
    <r>
      <t xml:space="preserve">"Извънбюдж. с/ки и фондове" - </t>
    </r>
    <r>
      <rPr>
        <b/>
        <i/>
        <sz val="14"/>
        <color indexed="10"/>
        <rFont val="Times New Roman CYR"/>
        <family val="0"/>
      </rPr>
      <t>2005 г.</t>
    </r>
  </si>
  <si>
    <r>
      <t xml:space="preserve">"Други сметки и дейности" </t>
    </r>
    <r>
      <rPr>
        <b/>
        <sz val="14"/>
        <color indexed="37"/>
        <rFont val="Times New Roman Cyr"/>
        <family val="1"/>
      </rPr>
      <t xml:space="preserve">- </t>
    </r>
    <r>
      <rPr>
        <b/>
        <i/>
        <sz val="14"/>
        <color indexed="17"/>
        <rFont val="Times New Roman Cyr"/>
        <family val="0"/>
      </rPr>
      <t>2005 г.</t>
    </r>
  </si>
  <si>
    <r>
      <t xml:space="preserve"> </t>
    </r>
    <r>
      <rPr>
        <b/>
        <i/>
        <sz val="11"/>
        <color indexed="12"/>
        <rFont val="Times New Roman CYR"/>
        <family val="0"/>
      </rPr>
      <t>ОБЩО</t>
    </r>
    <r>
      <rPr>
        <b/>
        <sz val="11"/>
        <color indexed="20"/>
        <rFont val="Times New Roman CYR"/>
        <family val="1"/>
      </rPr>
      <t xml:space="preserve"> за ВСИЧКИ отчетни групи -</t>
    </r>
    <r>
      <rPr>
        <b/>
        <sz val="11"/>
        <color indexed="10"/>
        <rFont val="Times New Roman CYR"/>
        <family val="0"/>
      </rPr>
      <t xml:space="preserve"> </t>
    </r>
    <r>
      <rPr>
        <b/>
        <i/>
        <sz val="11"/>
        <color indexed="10"/>
        <rFont val="Times New Roman CYR"/>
        <family val="0"/>
      </rPr>
      <t>2005 г.</t>
    </r>
  </si>
  <si>
    <t>Капитал 2005-2006 равнение</t>
  </si>
  <si>
    <r>
      <t xml:space="preserve">Гр. 10, 11, раздели 6 и 7 - салда </t>
    </r>
    <r>
      <rPr>
        <b/>
        <i/>
        <sz val="11"/>
        <color indexed="12"/>
        <rFont val="Times New Roman Cyr"/>
        <family val="1"/>
      </rPr>
      <t xml:space="preserve">към  31  декември  2005 г. </t>
    </r>
    <r>
      <rPr>
        <b/>
        <i/>
        <sz val="11"/>
        <color indexed="10"/>
        <rFont val="Times New Roman CYR"/>
        <family val="1"/>
      </rPr>
      <t>преди</t>
    </r>
    <r>
      <rPr>
        <b/>
        <i/>
        <sz val="11"/>
        <color indexed="20"/>
        <rFont val="Times New Roman Cyr"/>
        <family val="1"/>
      </rPr>
      <t xml:space="preserve"> </t>
    </r>
    <r>
      <rPr>
        <b/>
        <sz val="11"/>
        <color indexed="20"/>
        <rFont val="Times New Roman CYR"/>
        <family val="1"/>
      </rPr>
      <t>приключвателните операции</t>
    </r>
  </si>
  <si>
    <r>
      <t xml:space="preserve"> Гр. 10 и 11, раздели 6 и 7 - Общо </t>
    </r>
    <r>
      <rPr>
        <b/>
        <sz val="11"/>
        <color indexed="20"/>
        <rFont val="Times New Roman CYR"/>
        <family val="0"/>
      </rPr>
      <t xml:space="preserve">крайни салда </t>
    </r>
    <r>
      <rPr>
        <b/>
        <i/>
        <sz val="11"/>
        <color indexed="12"/>
        <rFont val="Times New Roman CYR"/>
        <family val="0"/>
      </rPr>
      <t>към 31.12.2005 г.</t>
    </r>
    <r>
      <rPr>
        <b/>
        <sz val="11"/>
        <color indexed="20"/>
        <rFont val="Times New Roman CYR"/>
        <family val="0"/>
      </rPr>
      <t xml:space="preserve"> </t>
    </r>
    <r>
      <rPr>
        <b/>
        <i/>
        <sz val="10"/>
        <color indexed="10"/>
        <rFont val="Times New Roman Cyr"/>
        <family val="0"/>
      </rPr>
      <t>преди</t>
    </r>
    <r>
      <rPr>
        <b/>
        <sz val="10"/>
        <color indexed="12"/>
        <rFont val="Times New Roman CYR"/>
        <family val="0"/>
      </rPr>
      <t xml:space="preserve"> </t>
    </r>
    <r>
      <rPr>
        <b/>
        <sz val="10"/>
        <color indexed="20"/>
        <rFont val="Times New Roman CYR"/>
        <family val="0"/>
      </rPr>
      <t>приключвателните о-ции</t>
    </r>
  </si>
  <si>
    <t>2006 г.</t>
  </si>
  <si>
    <r>
      <t xml:space="preserve">        Групи 10, 11, р-ли 6 и 7</t>
    </r>
    <r>
      <rPr>
        <b/>
        <sz val="10"/>
        <rFont val="Times New Roman CYR"/>
        <family val="0"/>
      </rPr>
      <t xml:space="preserve"> - </t>
    </r>
    <r>
      <rPr>
        <b/>
        <i/>
        <sz val="10"/>
        <color indexed="10"/>
        <rFont val="Times New Roman Cyr"/>
        <family val="0"/>
      </rPr>
      <t>Нетно</t>
    </r>
    <r>
      <rPr>
        <b/>
        <sz val="10"/>
        <rFont val="Times New Roman CYR"/>
        <family val="0"/>
      </rPr>
      <t xml:space="preserve"> </t>
    </r>
    <r>
      <rPr>
        <b/>
        <i/>
        <sz val="10"/>
        <color indexed="12"/>
        <rFont val="Times New Roman CYR"/>
        <family val="0"/>
      </rPr>
      <t xml:space="preserve">крайно </t>
    </r>
    <r>
      <rPr>
        <b/>
        <sz val="10"/>
        <color indexed="20"/>
        <rFont val="Times New Roman CYR"/>
        <family val="0"/>
      </rPr>
      <t xml:space="preserve">салдо - </t>
    </r>
    <r>
      <rPr>
        <b/>
        <i/>
        <sz val="10"/>
        <color indexed="12"/>
        <rFont val="Times New Roman CYR"/>
        <family val="0"/>
      </rPr>
      <t>31.12.2005 г.</t>
    </r>
  </si>
  <si>
    <r>
      <t xml:space="preserve">            Групи 10 и 11</t>
    </r>
    <r>
      <rPr>
        <b/>
        <sz val="10"/>
        <rFont val="Times New Roman CYR"/>
        <family val="0"/>
      </rPr>
      <t xml:space="preserve"> - </t>
    </r>
    <r>
      <rPr>
        <b/>
        <i/>
        <sz val="10"/>
        <color indexed="12"/>
        <rFont val="Times New Roman CYR"/>
        <family val="0"/>
      </rPr>
      <t>Нетно</t>
    </r>
    <r>
      <rPr>
        <b/>
        <sz val="10"/>
        <rFont val="Times New Roman CYR"/>
        <family val="0"/>
      </rPr>
      <t xml:space="preserve"> </t>
    </r>
    <r>
      <rPr>
        <b/>
        <i/>
        <sz val="10"/>
        <color indexed="10"/>
        <rFont val="Times New Roman Cyr"/>
        <family val="0"/>
      </rPr>
      <t xml:space="preserve">начално </t>
    </r>
    <r>
      <rPr>
        <b/>
        <sz val="10"/>
        <color indexed="20"/>
        <rFont val="Times New Roman CYR"/>
        <family val="0"/>
      </rPr>
      <t xml:space="preserve">салдо - </t>
    </r>
    <r>
      <rPr>
        <b/>
        <i/>
        <sz val="10"/>
        <color indexed="10"/>
        <rFont val="Times New Roman Cyr"/>
        <family val="0"/>
      </rPr>
      <t>01.01.2006 г.</t>
    </r>
  </si>
  <si>
    <t>2006 г. -</t>
  </si>
  <si>
    <r>
      <t xml:space="preserve">в оборотните ведомости означават, че за тези сметки не може да има отчетни данни </t>
    </r>
    <r>
      <rPr>
        <sz val="12"/>
        <color indexed="18"/>
        <rFont val="Times New Roman CYR"/>
        <family val="1"/>
      </rPr>
      <t>за 2006 г.</t>
    </r>
  </si>
  <si>
    <r>
      <t xml:space="preserve">Указания за таблица </t>
    </r>
    <r>
      <rPr>
        <b/>
        <sz val="12"/>
        <color indexed="62"/>
        <rFont val="Times New Roman CYR"/>
        <family val="1"/>
      </rPr>
      <t>'TRIAL-BALANCE-2006'</t>
    </r>
  </si>
  <si>
    <r>
      <t xml:space="preserve">Указания за таблица </t>
    </r>
    <r>
      <rPr>
        <b/>
        <sz val="12"/>
        <color indexed="62"/>
        <rFont val="Times New Roman CYR"/>
        <family val="1"/>
      </rPr>
      <t>'group-65-2006'</t>
    </r>
  </si>
  <si>
    <r>
      <t xml:space="preserve">от група 65, фигуриращ в таблица </t>
    </r>
    <r>
      <rPr>
        <sz val="12"/>
        <color indexed="16"/>
        <rFont val="Times New Roman CYR"/>
        <family val="0"/>
      </rPr>
      <t>'TRIAL-BALANCE-2006'</t>
    </r>
    <r>
      <rPr>
        <sz val="12"/>
        <color indexed="62"/>
        <rFont val="Times New Roman CYR"/>
        <family val="1"/>
      </rPr>
      <t>.</t>
    </r>
  </si>
  <si>
    <r>
      <t xml:space="preserve">Указания за таблица </t>
    </r>
    <r>
      <rPr>
        <b/>
        <sz val="12"/>
        <color indexed="62"/>
        <rFont val="Times New Roman CYR"/>
        <family val="1"/>
      </rPr>
      <t>'Provisions-2006'</t>
    </r>
  </si>
  <si>
    <r>
      <t xml:space="preserve">1527 и 1528, и 1917 и 1918, фигуриращи в таблица </t>
    </r>
    <r>
      <rPr>
        <sz val="12"/>
        <color indexed="16"/>
        <rFont val="Times New Roman CYR"/>
        <family val="0"/>
      </rPr>
      <t>'TRIAL-BALANCE-2006'</t>
    </r>
    <r>
      <rPr>
        <sz val="12"/>
        <color indexed="62"/>
        <rFont val="Times New Roman CYR"/>
        <family val="1"/>
      </rPr>
      <t>.</t>
    </r>
  </si>
  <si>
    <r>
      <t xml:space="preserve">Указания за таблица </t>
    </r>
    <r>
      <rPr>
        <b/>
        <sz val="12"/>
        <color indexed="62"/>
        <rFont val="Times New Roman CYR"/>
        <family val="1"/>
      </rPr>
      <t>'Retain-earnings-</t>
    </r>
    <r>
      <rPr>
        <b/>
        <sz val="12"/>
        <color indexed="20"/>
        <rFont val="Times New Roman CYR"/>
        <family val="0"/>
      </rPr>
      <t>2005</t>
    </r>
    <r>
      <rPr>
        <b/>
        <sz val="12"/>
        <color indexed="62"/>
        <rFont val="Times New Roman CYR"/>
        <family val="1"/>
      </rPr>
      <t>'</t>
    </r>
  </si>
  <si>
    <r>
      <t xml:space="preserve">В тази таблица се разнасят данните за </t>
    </r>
    <r>
      <rPr>
        <b/>
        <i/>
        <sz val="12"/>
        <color indexed="62"/>
        <rFont val="Times New Roman CYR"/>
        <family val="0"/>
      </rPr>
      <t>крайните салда</t>
    </r>
    <r>
      <rPr>
        <sz val="12"/>
        <color indexed="62"/>
        <rFont val="Times New Roman CYR"/>
        <family val="1"/>
      </rPr>
      <t xml:space="preserve"> на с/ки от</t>
    </r>
    <r>
      <rPr>
        <i/>
        <sz val="12"/>
        <color indexed="62"/>
        <rFont val="Times New Roman CYR"/>
        <family val="0"/>
      </rPr>
      <t xml:space="preserve"> </t>
    </r>
    <r>
      <rPr>
        <b/>
        <i/>
        <sz val="12"/>
        <color indexed="62"/>
        <rFont val="Times New Roman CYR"/>
        <family val="0"/>
      </rPr>
      <t>гр. 10, 11 и р-ли 6 и 7</t>
    </r>
    <r>
      <rPr>
        <sz val="12"/>
        <color indexed="62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0"/>
      </rPr>
      <t>към 31.12.2005 г.</t>
    </r>
  </si>
  <si>
    <r>
      <t xml:space="preserve">нетната сума на </t>
    </r>
    <r>
      <rPr>
        <b/>
        <i/>
        <sz val="12"/>
        <color indexed="10"/>
        <rFont val="Times New Roman CYR"/>
        <family val="0"/>
      </rPr>
      <t>крайните</t>
    </r>
    <r>
      <rPr>
        <b/>
        <sz val="12"/>
        <color indexed="10"/>
        <rFont val="Times New Roman CYR"/>
        <family val="0"/>
      </rPr>
      <t xml:space="preserve"> </t>
    </r>
    <r>
      <rPr>
        <b/>
        <sz val="12"/>
        <color indexed="62"/>
        <rFont val="Times New Roman CYR"/>
        <family val="0"/>
      </rPr>
      <t xml:space="preserve">салда на сметките от </t>
    </r>
    <r>
      <rPr>
        <b/>
        <i/>
        <sz val="12"/>
        <color indexed="20"/>
        <rFont val="Times New Roman CYR"/>
        <family val="0"/>
      </rPr>
      <t xml:space="preserve">гр. 10, 11 и р-ли 6 и 7 </t>
    </r>
    <r>
      <rPr>
        <b/>
        <i/>
        <sz val="12"/>
        <color indexed="10"/>
        <rFont val="Times New Roman CYR"/>
        <family val="0"/>
      </rPr>
      <t>към 31.12.2005 г.</t>
    </r>
  </si>
  <si>
    <r>
      <t>(</t>
    </r>
    <r>
      <rPr>
        <i/>
        <sz val="12"/>
        <color indexed="10"/>
        <rFont val="Times New Roman CYR"/>
        <family val="0"/>
      </rPr>
      <t>преди</t>
    </r>
    <r>
      <rPr>
        <sz val="12"/>
        <color indexed="62"/>
        <rFont val="Times New Roman CYR"/>
        <family val="1"/>
      </rPr>
      <t xml:space="preserve"> приключвателните операции </t>
    </r>
    <r>
      <rPr>
        <i/>
        <sz val="12"/>
        <color indexed="10"/>
        <rFont val="Times New Roman CYR"/>
        <family val="0"/>
      </rPr>
      <t xml:space="preserve">за 2005 г. </t>
    </r>
    <r>
      <rPr>
        <sz val="12"/>
        <color indexed="62"/>
        <rFont val="Times New Roman CYR"/>
        <family val="1"/>
      </rPr>
      <t xml:space="preserve">по </t>
    </r>
    <r>
      <rPr>
        <b/>
        <sz val="12"/>
        <color indexed="62"/>
        <rFont val="Times New Roman CYR"/>
        <family val="0"/>
      </rPr>
      <t>раздел VІІ</t>
    </r>
    <r>
      <rPr>
        <sz val="12"/>
        <color indexed="62"/>
        <rFont val="Times New Roman CYR"/>
        <family val="1"/>
      </rPr>
      <t xml:space="preserve"> от </t>
    </r>
    <r>
      <rPr>
        <b/>
        <sz val="12"/>
        <color indexed="62"/>
        <rFont val="Times New Roman CYR"/>
        <family val="0"/>
      </rPr>
      <t>ДДС № 20/2004 г.</t>
    </r>
    <r>
      <rPr>
        <sz val="12"/>
        <color indexed="62"/>
        <rFont val="Times New Roman CYR"/>
        <family val="1"/>
      </rPr>
      <t>)</t>
    </r>
  </si>
  <si>
    <r>
      <t>нетната сума на</t>
    </r>
    <r>
      <rPr>
        <b/>
        <sz val="12"/>
        <color indexed="62"/>
        <rFont val="Times New Roman CYR"/>
        <family val="0"/>
      </rPr>
      <t xml:space="preserve"> </t>
    </r>
    <r>
      <rPr>
        <b/>
        <i/>
        <sz val="12"/>
        <color indexed="12"/>
        <rFont val="Times New Roman CYR"/>
        <family val="0"/>
      </rPr>
      <t>началните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color indexed="20"/>
        <rFont val="Times New Roman CYR"/>
        <family val="0"/>
      </rPr>
      <t xml:space="preserve">салда на сметките от </t>
    </r>
    <r>
      <rPr>
        <b/>
        <i/>
        <sz val="12"/>
        <color indexed="20"/>
        <rFont val="Times New Roman CYR"/>
        <family val="0"/>
      </rPr>
      <t>гр. 10 и, 11</t>
    </r>
    <r>
      <rPr>
        <b/>
        <sz val="12"/>
        <color indexed="20"/>
        <rFont val="Times New Roman CYR"/>
        <family val="0"/>
      </rPr>
      <t xml:space="preserve"> </t>
    </r>
    <r>
      <rPr>
        <b/>
        <i/>
        <sz val="12"/>
        <color indexed="12"/>
        <rFont val="Times New Roman CYR"/>
        <family val="0"/>
      </rPr>
      <t>на 01.01.2006 г.</t>
    </r>
  </si>
  <si>
    <r>
      <t>(</t>
    </r>
    <r>
      <rPr>
        <i/>
        <sz val="12"/>
        <color indexed="10"/>
        <rFont val="Times New Roman CYR"/>
        <family val="0"/>
      </rPr>
      <t>след</t>
    </r>
    <r>
      <rPr>
        <sz val="12"/>
        <color indexed="62"/>
        <rFont val="Times New Roman CYR"/>
        <family val="1"/>
      </rPr>
      <t xml:space="preserve"> </t>
    </r>
    <r>
      <rPr>
        <sz val="12"/>
        <color indexed="20"/>
        <rFont val="Times New Roman CYR"/>
        <family val="0"/>
      </rPr>
      <t xml:space="preserve">приключвателните операции </t>
    </r>
    <r>
      <rPr>
        <i/>
        <sz val="12"/>
        <color indexed="10"/>
        <rFont val="Times New Roman CYR"/>
        <family val="0"/>
      </rPr>
      <t>за 2005 г.</t>
    </r>
    <r>
      <rPr>
        <sz val="12"/>
        <color indexed="20"/>
        <rFont val="Times New Roman CYR"/>
        <family val="0"/>
      </rPr>
      <t xml:space="preserve"> по </t>
    </r>
    <r>
      <rPr>
        <b/>
        <sz val="12"/>
        <color indexed="20"/>
        <rFont val="Times New Roman CYR"/>
        <family val="0"/>
      </rPr>
      <t>раздел VІІ</t>
    </r>
    <r>
      <rPr>
        <sz val="12"/>
        <color indexed="20"/>
        <rFont val="Times New Roman CYR"/>
        <family val="0"/>
      </rPr>
      <t xml:space="preserve"> от</t>
    </r>
    <r>
      <rPr>
        <b/>
        <sz val="12"/>
        <color indexed="20"/>
        <rFont val="Times New Roman CYR"/>
        <family val="0"/>
      </rPr>
      <t xml:space="preserve"> ДДС № 20/2004 г.</t>
    </r>
    <r>
      <rPr>
        <sz val="12"/>
        <color indexed="20"/>
        <rFont val="Times New Roman CYR"/>
        <family val="0"/>
      </rPr>
      <t>)</t>
    </r>
  </si>
  <si>
    <r>
      <t xml:space="preserve">Въведените в тази таблица суми </t>
    </r>
    <r>
      <rPr>
        <b/>
        <sz val="12"/>
        <color indexed="10"/>
        <rFont val="Times New Roman CYR"/>
        <family val="0"/>
      </rPr>
      <t>към 31.12.2005 г.</t>
    </r>
    <r>
      <rPr>
        <sz val="12"/>
        <color indexed="62"/>
        <rFont val="Times New Roman CYR"/>
        <family val="1"/>
      </rPr>
      <t xml:space="preserve"> осигуряват автоматичното получаване на данните за</t>
    </r>
  </si>
  <si>
    <r>
      <t>началния баланс (на 01.01.2006 г.)</t>
    </r>
    <r>
      <rPr>
        <sz val="12"/>
        <color indexed="17"/>
        <rFont val="Times New Roman CYR"/>
        <family val="0"/>
      </rPr>
      <t xml:space="preserve"> </t>
    </r>
    <r>
      <rPr>
        <sz val="12"/>
        <color indexed="62"/>
        <rFont val="Times New Roman CYR"/>
        <family val="1"/>
      </rPr>
      <t xml:space="preserve">на елементите на </t>
    </r>
    <r>
      <rPr>
        <b/>
        <sz val="12"/>
        <color indexed="17"/>
        <rFont val="Times New Roman CYR"/>
        <family val="0"/>
      </rPr>
      <t>собствения капитал</t>
    </r>
    <r>
      <rPr>
        <sz val="12"/>
        <color indexed="62"/>
        <rFont val="Times New Roman CYR"/>
        <family val="1"/>
      </rPr>
      <t xml:space="preserve"> -  </t>
    </r>
    <r>
      <rPr>
        <b/>
        <sz val="12"/>
        <color indexed="16"/>
        <rFont val="Times New Roman CYR"/>
        <family val="0"/>
      </rPr>
      <t>1.</t>
    </r>
    <r>
      <rPr>
        <sz val="12"/>
        <color indexed="16"/>
        <rFont val="Times New Roman CYR"/>
        <family val="0"/>
      </rPr>
      <t xml:space="preserve"> </t>
    </r>
    <r>
      <rPr>
        <b/>
        <sz val="12"/>
        <color indexed="16"/>
        <rFont val="Times New Roman CYR"/>
        <family val="0"/>
      </rPr>
      <t xml:space="preserve">Разполагаем капитал, </t>
    </r>
  </si>
  <si>
    <r>
      <t xml:space="preserve"> </t>
    </r>
    <r>
      <rPr>
        <b/>
        <i/>
        <sz val="12"/>
        <color indexed="12"/>
        <rFont val="Times New Roman CYR"/>
        <family val="0"/>
      </rPr>
      <t>началните</t>
    </r>
    <r>
      <rPr>
        <i/>
        <sz val="12"/>
        <color indexed="20"/>
        <rFont val="Times New Roman CYR"/>
        <family val="0"/>
      </rPr>
      <t xml:space="preserve"> салда на сметките от групи 10 и 11</t>
    </r>
    <r>
      <rPr>
        <sz val="12"/>
        <color indexed="62"/>
        <rFont val="Times New Roman CYR"/>
        <family val="1"/>
      </rPr>
      <t xml:space="preserve">, въведени в таблица </t>
    </r>
    <r>
      <rPr>
        <sz val="12"/>
        <color indexed="20"/>
        <rFont val="Times New Roman CYR"/>
        <family val="0"/>
      </rPr>
      <t>'TRIAL-BALANCE-2006'</t>
    </r>
  </si>
  <si>
    <r>
      <t>от раздели 6 и 7</t>
    </r>
    <r>
      <rPr>
        <i/>
        <sz val="12"/>
        <color indexed="10"/>
        <rFont val="Times New Roman CYR"/>
        <family val="0"/>
      </rPr>
      <t xml:space="preserve"> към 31.12.2005 г.</t>
    </r>
  </si>
  <si>
    <r>
      <t xml:space="preserve"> </t>
    </r>
    <r>
      <rPr>
        <b/>
        <i/>
        <sz val="12"/>
        <color indexed="20"/>
        <rFont val="Times New Roman CYR"/>
        <family val="0"/>
      </rPr>
      <t>началните салда на сметките от групи 10 и 11</t>
    </r>
    <r>
      <rPr>
        <sz val="12"/>
        <color indexed="62"/>
        <rFont val="Times New Roman CYR"/>
        <family val="1"/>
      </rPr>
      <t xml:space="preserve">, въведени в таблица </t>
    </r>
    <r>
      <rPr>
        <sz val="12"/>
        <color indexed="20"/>
        <rFont val="Times New Roman CYR"/>
        <family val="0"/>
      </rPr>
      <t>'TRIAL-BALANCE-2006'</t>
    </r>
  </si>
  <si>
    <r>
      <t xml:space="preserve">в счетоводния баланс (таблица </t>
    </r>
    <r>
      <rPr>
        <sz val="12"/>
        <color indexed="20"/>
        <rFont val="Times New Roman CYR"/>
        <family val="0"/>
      </rPr>
      <t>'BALANCE-SHEET-2006-leva'</t>
    </r>
    <r>
      <rPr>
        <sz val="12"/>
        <color indexed="62"/>
        <rFont val="Times New Roman CYR"/>
        <family val="0"/>
      </rPr>
      <t>).</t>
    </r>
  </si>
  <si>
    <r>
      <t>към 31.12.2005 г.</t>
    </r>
    <r>
      <rPr>
        <sz val="12"/>
        <color indexed="18"/>
        <rFont val="Times New Roman CYR"/>
        <family val="0"/>
      </rPr>
      <t>(</t>
    </r>
    <r>
      <rPr>
        <i/>
        <sz val="12"/>
        <color indexed="20"/>
        <rFont val="Times New Roman CYR"/>
        <family val="0"/>
      </rPr>
      <t xml:space="preserve">преди </t>
    </r>
    <r>
      <rPr>
        <sz val="12"/>
        <color indexed="18"/>
        <rFont val="Times New Roman CYR"/>
        <family val="0"/>
      </rPr>
      <t xml:space="preserve">приключвателните операции </t>
    </r>
    <r>
      <rPr>
        <sz val="12"/>
        <color indexed="12"/>
        <rFont val="Times New Roman CYR"/>
        <family val="0"/>
      </rPr>
      <t>за 2005 г.</t>
    </r>
    <r>
      <rPr>
        <sz val="12"/>
        <color indexed="18"/>
        <rFont val="Times New Roman CYR"/>
        <family val="0"/>
      </rPr>
      <t>) да се отнесе за съответната отчетна</t>
    </r>
  </si>
  <si>
    <r>
      <t xml:space="preserve">Указания за таблици </t>
    </r>
    <r>
      <rPr>
        <b/>
        <sz val="12"/>
        <color indexed="62"/>
        <rFont val="Times New Roman CYR"/>
        <family val="1"/>
      </rPr>
      <t>'BALANCE-SHEET-</t>
    </r>
    <r>
      <rPr>
        <b/>
        <sz val="12"/>
        <color indexed="18"/>
        <rFont val="Times New Roman CYR"/>
        <family val="0"/>
      </rPr>
      <t>2006-leva' и 'BALANCE-SHEET-2006'</t>
    </r>
  </si>
  <si>
    <r>
      <t xml:space="preserve">Данните в тези таблици са идентични - в </t>
    </r>
    <r>
      <rPr>
        <b/>
        <sz val="12"/>
        <color indexed="20"/>
        <rFont val="Times New Roman CYR"/>
        <family val="0"/>
      </rPr>
      <t>'BALANCE-SHEET-2006-leva'</t>
    </r>
    <r>
      <rPr>
        <sz val="12"/>
        <color indexed="62"/>
        <rFont val="Times New Roman CYR"/>
        <family val="1"/>
      </rPr>
      <t xml:space="preserve"> са </t>
    </r>
    <r>
      <rPr>
        <b/>
        <i/>
        <sz val="12"/>
        <color indexed="62"/>
        <rFont val="Times New Roman CYR"/>
        <family val="1"/>
      </rPr>
      <t>в лева</t>
    </r>
    <r>
      <rPr>
        <sz val="12"/>
        <color indexed="62"/>
        <rFont val="Times New Roman CYR"/>
        <family val="1"/>
      </rPr>
      <t>,</t>
    </r>
  </si>
  <si>
    <r>
      <t xml:space="preserve"> а в </t>
    </r>
    <r>
      <rPr>
        <b/>
        <sz val="12"/>
        <color indexed="60"/>
        <rFont val="Times New Roman CYR"/>
        <family val="1"/>
      </rPr>
      <t>'BALANCE-SHEET-2006'</t>
    </r>
    <r>
      <rPr>
        <sz val="12"/>
        <color indexed="62"/>
        <rFont val="Times New Roman CYR"/>
        <family val="1"/>
      </rPr>
      <t xml:space="preserve"> - </t>
    </r>
    <r>
      <rPr>
        <b/>
        <i/>
        <sz val="12"/>
        <color indexed="60"/>
        <rFont val="Times New Roman CYR"/>
        <family val="1"/>
      </rPr>
      <t>в хил. лв.</t>
    </r>
  </si>
  <si>
    <r>
      <t xml:space="preserve">таблица </t>
    </r>
    <r>
      <rPr>
        <sz val="12"/>
        <color indexed="20"/>
        <rFont val="Times New Roman CYR"/>
        <family val="0"/>
      </rPr>
      <t>'TRIAL-BALANCE-2006' и сумата на</t>
    </r>
    <r>
      <rPr>
        <b/>
        <i/>
        <sz val="12"/>
        <color indexed="20"/>
        <rFont val="Times New Roman CYR"/>
        <family val="0"/>
      </rPr>
      <t xml:space="preserve"> началния баланс на позиция 0400 "Общо за раздел А" </t>
    </r>
    <r>
      <rPr>
        <sz val="12"/>
        <color indexed="18"/>
        <rFont val="Times New Roman CYR"/>
        <family val="0"/>
      </rPr>
      <t>за</t>
    </r>
  </si>
  <si>
    <r>
      <t>'BALANCE-SHEET-2006'</t>
    </r>
    <r>
      <rPr>
        <sz val="12"/>
        <color indexed="62"/>
        <rFont val="Times New Roman CYR"/>
        <family val="1"/>
      </rPr>
      <t>,</t>
    </r>
    <r>
      <rPr>
        <i/>
        <sz val="12"/>
        <color indexed="62"/>
        <rFont val="Times New Roman CYR"/>
        <family val="1"/>
      </rPr>
      <t xml:space="preserve"> </t>
    </r>
    <r>
      <rPr>
        <i/>
        <sz val="12"/>
        <color indexed="60"/>
        <rFont val="Times New Roman CYR"/>
        <family val="1"/>
      </rPr>
      <t xml:space="preserve">което да е в резултат от закръгления на сумите </t>
    </r>
    <r>
      <rPr>
        <sz val="12"/>
        <color indexed="62"/>
        <rFont val="Times New Roman CYR"/>
        <family val="1"/>
      </rPr>
      <t>при трансформирането</t>
    </r>
  </si>
  <si>
    <r>
      <t xml:space="preserve">Дължими </t>
    </r>
    <r>
      <rPr>
        <b/>
        <i/>
        <sz val="12"/>
        <rFont val="Times New Roman CYR"/>
        <family val="1"/>
      </rPr>
      <t>вноски, квоти и членски внос</t>
    </r>
    <r>
      <rPr>
        <sz val="12"/>
        <rFont val="Times New Roman CYR"/>
        <family val="1"/>
      </rPr>
      <t xml:space="preserve"> към международни организации</t>
    </r>
  </si>
  <si>
    <r>
      <t>Други задължения</t>
    </r>
    <r>
      <rPr>
        <sz val="12"/>
        <rFont val="Times New Roman CYR"/>
        <family val="1"/>
      </rPr>
      <t xml:space="preserve"> към международни организации</t>
    </r>
  </si>
  <si>
    <r>
      <t>Други вземания</t>
    </r>
    <r>
      <rPr>
        <sz val="12"/>
        <rFont val="Times New Roman CYR"/>
        <family val="1"/>
      </rPr>
      <t xml:space="preserve"> от международни организации</t>
    </r>
  </si>
  <si>
    <r>
      <t xml:space="preserve">Вземания от други дебитори -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</si>
  <si>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Вземания от други дебитори -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</si>
  <si>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Дялово участие във финансовия резултат на </t>
    </r>
    <r>
      <rPr>
        <b/>
        <i/>
        <sz val="12"/>
        <rFont val="Times New Roman CYR"/>
        <family val="1"/>
      </rPr>
      <t xml:space="preserve">смесени предприятия </t>
    </r>
    <r>
      <rPr>
        <b/>
        <i/>
        <sz val="12"/>
        <color indexed="10"/>
        <rFont val="Times New Roman CYR"/>
        <family val="1"/>
      </rPr>
      <t>в чужбина</t>
    </r>
    <r>
      <rPr>
        <b/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- нето</t>
    </r>
  </si>
  <si>
    <t>Незавършено строителство, производство и основен ремонт</t>
  </si>
  <si>
    <r>
      <t>Задължения</t>
    </r>
    <r>
      <rPr>
        <sz val="12"/>
        <rFont val="Times New Roman Cyr"/>
        <family val="1"/>
      </rPr>
      <t xml:space="preserve"> към студенти и ученици - местни лица</t>
    </r>
  </si>
  <si>
    <r>
      <t>Вземания</t>
    </r>
    <r>
      <rPr>
        <sz val="12"/>
        <rFont val="Times New Roman Cyr"/>
        <family val="1"/>
      </rPr>
      <t xml:space="preserve"> от студенти и ученици - местни лица</t>
    </r>
  </si>
  <si>
    <t>Вътрешни разчети за доставки и прехвърляне на активи, пасиви, приходи и разходи</t>
  </si>
  <si>
    <r>
      <t>Разчети с НОИ</t>
    </r>
    <r>
      <rPr>
        <sz val="12"/>
        <rFont val="Times New Roman Cyr"/>
        <family val="1"/>
      </rPr>
      <t xml:space="preserve"> за </t>
    </r>
    <r>
      <rPr>
        <b/>
        <sz val="12"/>
        <rFont val="Times New Roman CYR"/>
        <family val="1"/>
      </rPr>
      <t>допълнително задължително осигуряване</t>
    </r>
  </si>
  <si>
    <r>
      <t>Други ценни книжа от</t>
    </r>
    <r>
      <rPr>
        <b/>
        <i/>
        <sz val="12"/>
        <color indexed="12"/>
        <rFont val="Times New Roman CYR"/>
        <family val="1"/>
      </rPr>
      <t xml:space="preserve"> емитенти в страната</t>
    </r>
  </si>
  <si>
    <r>
      <t>Други ценни книжа от</t>
    </r>
    <r>
      <rPr>
        <sz val="12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емитенти в чужбина</t>
    </r>
  </si>
  <si>
    <t>Приходи от глоби и санкции</t>
  </si>
  <si>
    <r>
      <t xml:space="preserve">Приходи от </t>
    </r>
    <r>
      <rPr>
        <b/>
        <i/>
        <sz val="12"/>
        <rFont val="Times New Roman Cyr"/>
        <family val="1"/>
      </rPr>
      <t>неустойки, начети и обезщетения</t>
    </r>
  </si>
  <si>
    <r>
      <t xml:space="preserve">Провизии за </t>
    </r>
    <r>
      <rPr>
        <b/>
        <i/>
        <sz val="12"/>
        <rFont val="Times New Roman CYR"/>
        <family val="1"/>
      </rPr>
      <t>непублични</t>
    </r>
    <r>
      <rPr>
        <sz val="12"/>
        <rFont val="Times New Roman CYR"/>
        <family val="1"/>
      </rPr>
      <t xml:space="preserve"> вземания срещу</t>
    </r>
    <r>
      <rPr>
        <b/>
        <i/>
        <sz val="12"/>
        <color indexed="10"/>
        <rFont val="Times New Roman CYR"/>
        <family val="1"/>
      </rPr>
      <t xml:space="preserve"> чуждестранни лица</t>
    </r>
  </si>
  <si>
    <t>Провизии за други задължения</t>
  </si>
  <si>
    <t>Коректив по вземания от местни лица</t>
  </si>
  <si>
    <t>Коректив по вземания от чуждестранни лица</t>
  </si>
  <si>
    <t>Коректив по задължения към местни лица</t>
  </si>
  <si>
    <t>Коректив по задължения към чуждестранни лица</t>
  </si>
  <si>
    <r>
      <t>Разходи</t>
    </r>
    <r>
      <rPr>
        <sz val="12"/>
        <rFont val="Times New Roman CYR"/>
        <family val="1"/>
      </rPr>
      <t xml:space="preserve"> за бъдещи периоди</t>
    </r>
  </si>
  <si>
    <r>
      <t>Приходи</t>
    </r>
    <r>
      <rPr>
        <sz val="12"/>
        <rFont val="Times New Roman CYR"/>
        <family val="1"/>
      </rPr>
      <t xml:space="preserve"> за бъдещи периоди</t>
    </r>
  </si>
  <si>
    <t>РАЗДЕЛ 5 - СМЕТКИ ЗА ФИНАНСОВИ АКТИВИ</t>
  </si>
  <si>
    <r>
      <t xml:space="preserve">Текущи </t>
    </r>
    <r>
      <rPr>
        <sz val="12"/>
        <rFont val="Times New Roman CYR"/>
        <family val="1"/>
      </rPr>
      <t xml:space="preserve">сметки </t>
    </r>
    <r>
      <rPr>
        <b/>
        <i/>
        <sz val="12"/>
        <color indexed="12"/>
        <rFont val="Times New Roman CYR"/>
        <family val="1"/>
      </rPr>
      <t>в лева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Централния бюджет</t>
    </r>
    <r>
      <rPr>
        <sz val="12"/>
        <rFont val="Times New Roman CYR"/>
        <family val="1"/>
      </rPr>
      <t xml:space="preserve"> в БНБ</t>
    </r>
  </si>
  <si>
    <t xml:space="preserve">   КОНТРОЛА  ЗА РАВНЕНИЕ</t>
  </si>
  <si>
    <t>Check</t>
  </si>
  <si>
    <t xml:space="preserve">    К О Н Т Р О Л А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</si>
  <si>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</si>
  <si>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r>
      <t>Разходи за</t>
    </r>
    <r>
      <rPr>
        <b/>
        <i/>
        <sz val="12"/>
        <rFont val="Times New Roman CYR"/>
        <family val="1"/>
      </rPr>
      <t xml:space="preserve"> амортизации</t>
    </r>
  </si>
  <si>
    <r>
      <t xml:space="preserve">Разходи за </t>
    </r>
    <r>
      <rPr>
        <b/>
        <i/>
        <sz val="12"/>
        <rFont val="Times New Roman CYR"/>
        <family val="1"/>
      </rPr>
      <t>данъци и такси</t>
    </r>
  </si>
  <si>
    <r>
      <t xml:space="preserve">Разходи за </t>
    </r>
    <r>
      <rPr>
        <b/>
        <i/>
        <sz val="12"/>
        <rFont val="Times New Roman CYR"/>
        <family val="1"/>
      </rPr>
      <t>наеми</t>
    </r>
  </si>
  <si>
    <r>
      <t>Други</t>
    </r>
    <r>
      <rPr>
        <sz val="12"/>
        <rFont val="Times New Roman CYR"/>
        <family val="1"/>
      </rPr>
      <t xml:space="preserve"> разходи</t>
    </r>
  </si>
  <si>
    <t>позиции</t>
  </si>
  <si>
    <r>
      <t xml:space="preserve">Разходи за </t>
    </r>
    <r>
      <rPr>
        <b/>
        <i/>
        <sz val="12"/>
        <rFont val="Times New Roman Cyr"/>
        <family val="1"/>
      </rPr>
      <t>заплати и възнаграждения на персонал</t>
    </r>
  </si>
  <si>
    <r>
      <t xml:space="preserve">Разходи за </t>
    </r>
    <r>
      <rPr>
        <b/>
        <i/>
        <sz val="12"/>
        <rFont val="Times New Roman Cyr"/>
        <family val="1"/>
      </rPr>
      <t>осигурителни вноски</t>
    </r>
  </si>
  <si>
    <r>
      <t>Приписани</t>
    </r>
    <r>
      <rPr>
        <sz val="12"/>
        <rFont val="Times New Roman CYR"/>
        <family val="1"/>
      </rPr>
      <t xml:space="preserve"> разходи</t>
    </r>
  </si>
  <si>
    <r>
      <t xml:space="preserve">"Бюджети" - гр. 65 - </t>
    </r>
    <r>
      <rPr>
        <b/>
        <i/>
        <sz val="10"/>
        <color indexed="10"/>
        <rFont val="Times New Roman CYR"/>
        <family val="1"/>
      </rPr>
      <t>Кт</t>
    </r>
    <r>
      <rPr>
        <b/>
        <sz val="10"/>
        <color indexed="20"/>
        <rFont val="Times New Roman Cyr"/>
        <family val="1"/>
      </rPr>
      <t xml:space="preserve"> салдо</t>
    </r>
  </si>
  <si>
    <r>
      <t>"ИБСФ" - гр. 65</t>
    </r>
    <r>
      <rPr>
        <b/>
        <sz val="10"/>
        <color indexed="20"/>
        <rFont val="Times New Roman Cyr"/>
        <family val="1"/>
      </rPr>
      <t xml:space="preserve"> - </t>
    </r>
    <r>
      <rPr>
        <b/>
        <i/>
        <sz val="10"/>
        <color indexed="10"/>
        <rFont val="Times New Roman CYR"/>
        <family val="1"/>
      </rPr>
      <t>Кт</t>
    </r>
    <r>
      <rPr>
        <b/>
        <sz val="10"/>
        <color indexed="20"/>
        <rFont val="Times New Roman Cyr"/>
        <family val="1"/>
      </rPr>
      <t xml:space="preserve"> </t>
    </r>
    <r>
      <rPr>
        <b/>
        <sz val="10"/>
        <color indexed="62"/>
        <rFont val="Times New Roman CYR"/>
        <family val="1"/>
      </rPr>
      <t>салдо</t>
    </r>
  </si>
  <si>
    <r>
      <t xml:space="preserve">"Д С Д" - гр. 65 - </t>
    </r>
    <r>
      <rPr>
        <b/>
        <i/>
        <sz val="10"/>
        <color indexed="10"/>
        <rFont val="Times New Roman CYR"/>
        <family val="1"/>
      </rPr>
      <t>Кт</t>
    </r>
    <r>
      <rPr>
        <b/>
        <sz val="10"/>
        <color indexed="10"/>
        <rFont val="Times New Roman Cyr"/>
        <family val="1"/>
      </rPr>
      <t xml:space="preserve"> </t>
    </r>
    <r>
      <rPr>
        <b/>
        <sz val="10"/>
        <color indexed="37"/>
        <rFont val="Times New Roman Cyr"/>
        <family val="1"/>
      </rPr>
      <t>салдо</t>
    </r>
  </si>
  <si>
    <t>СЕБЕСТОЙНОСТ - СТРУКТУРА</t>
  </si>
  <si>
    <r>
      <t xml:space="preserve">С/КИ </t>
    </r>
    <r>
      <rPr>
        <b/>
        <sz val="10"/>
        <color indexed="10"/>
        <rFont val="Times New Roman CYR"/>
        <family val="1"/>
      </rPr>
      <t>6501, 6502, 6503 и 6507</t>
    </r>
  </si>
  <si>
    <r>
      <t>С/КИ</t>
    </r>
    <r>
      <rPr>
        <b/>
        <sz val="10"/>
        <color indexed="12"/>
        <rFont val="Times New Roman CYR"/>
        <family val="1"/>
      </rPr>
      <t xml:space="preserve"> 6504, 6506 и 6508</t>
    </r>
  </si>
  <si>
    <r>
      <t>С/КИ</t>
    </r>
    <r>
      <rPr>
        <b/>
        <sz val="10"/>
        <color indexed="10"/>
        <rFont val="Times New Roman CYR"/>
        <family val="1"/>
      </rPr>
      <t xml:space="preserve"> </t>
    </r>
    <r>
      <rPr>
        <b/>
        <sz val="10"/>
        <color indexed="12"/>
        <rFont val="Times New Roman CYR"/>
        <family val="1"/>
      </rPr>
      <t>6504, 6506 и 6508</t>
    </r>
  </si>
  <si>
    <t>ПРОИЗВОДСТВО ПО СТОПАНСКИ НАЧИН - СТРУКТУРА НА СЕБЕСТОЙНОСТТА</t>
  </si>
  <si>
    <r>
      <t xml:space="preserve">САЛДО ПО СМЕТКИ </t>
    </r>
    <r>
      <rPr>
        <b/>
        <i/>
        <sz val="10"/>
        <color indexed="10"/>
        <rFont val="Times New Roman CYR"/>
        <family val="1"/>
      </rPr>
      <t>6501, 6502, 6503 и 6507</t>
    </r>
    <r>
      <rPr>
        <b/>
        <i/>
        <sz val="10"/>
        <color indexed="20"/>
        <rFont val="Times New Roman CYR"/>
        <family val="1"/>
      </rPr>
      <t xml:space="preserve"> - СТРУКТУРА НА СЕБЕСТОЙНОСТТА (в лева)</t>
    </r>
  </si>
  <si>
    <r>
      <t xml:space="preserve">ОБОРОТ ПО СМЕТКИ </t>
    </r>
    <r>
      <rPr>
        <b/>
        <i/>
        <sz val="10"/>
        <color indexed="12"/>
        <rFont val="Times New Roman CYR"/>
        <family val="1"/>
      </rPr>
      <t>6504, 6506 и</t>
    </r>
    <r>
      <rPr>
        <b/>
        <i/>
        <sz val="10"/>
        <color indexed="20"/>
        <rFont val="Times New Roman CYR"/>
        <family val="1"/>
      </rPr>
      <t xml:space="preserve"> </t>
    </r>
    <r>
      <rPr>
        <b/>
        <i/>
        <sz val="10"/>
        <color indexed="12"/>
        <rFont val="Times New Roman CYR"/>
        <family val="1"/>
      </rPr>
      <t xml:space="preserve">6508 </t>
    </r>
    <r>
      <rPr>
        <b/>
        <i/>
        <sz val="10"/>
        <color indexed="20"/>
        <rFont val="Times New Roman CYR"/>
        <family val="1"/>
      </rPr>
      <t xml:space="preserve"> - СТРУКТУРА НА СЕБЕСТОЙНОСТТА - (в лева)</t>
    </r>
  </si>
  <si>
    <t xml:space="preserve">Контрола </t>
  </si>
  <si>
    <t>При неравнение на данните, в съответните полета на червен фон ще се изписва текста</t>
  </si>
  <si>
    <r>
      <t xml:space="preserve">Текущи </t>
    </r>
    <r>
      <rPr>
        <sz val="12"/>
        <rFont val="Times New Roman CYR"/>
        <family val="1"/>
      </rPr>
      <t xml:space="preserve">сметки </t>
    </r>
    <r>
      <rPr>
        <b/>
        <i/>
        <sz val="12"/>
        <color indexed="12"/>
        <rFont val="Times New Roman CYR"/>
        <family val="1"/>
      </rPr>
      <t>в лева</t>
    </r>
    <r>
      <rPr>
        <sz val="12"/>
        <rFont val="Times New Roman CYR"/>
        <family val="1"/>
      </rPr>
      <t xml:space="preserve">, консолидирани в системата на </t>
    </r>
    <r>
      <rPr>
        <b/>
        <i/>
        <sz val="12"/>
        <rFont val="Times New Roman CYR"/>
        <family val="1"/>
      </rPr>
      <t>"Единната сметка"</t>
    </r>
  </si>
  <si>
    <r>
      <t xml:space="preserve">Срочни </t>
    </r>
    <r>
      <rPr>
        <sz val="12"/>
        <rFont val="Times New Roman CYR"/>
        <family val="1"/>
      </rPr>
      <t xml:space="preserve">депозити </t>
    </r>
    <r>
      <rPr>
        <b/>
        <i/>
        <sz val="12"/>
        <color indexed="12"/>
        <rFont val="Times New Roman CYR"/>
        <family val="1"/>
      </rPr>
      <t>в лева</t>
    </r>
    <r>
      <rPr>
        <sz val="12"/>
        <rFont val="Times New Roman CYR"/>
        <family val="1"/>
      </rPr>
      <t>, консолидирани в системата на</t>
    </r>
    <r>
      <rPr>
        <b/>
        <i/>
        <sz val="12"/>
        <rFont val="Times New Roman CYR"/>
        <family val="1"/>
      </rPr>
      <t xml:space="preserve"> "Единната сметка"</t>
    </r>
  </si>
  <si>
    <r>
      <t>Срочни</t>
    </r>
    <r>
      <rPr>
        <sz val="12"/>
        <rFont val="Times New Roman CYR"/>
        <family val="1"/>
      </rPr>
      <t xml:space="preserve"> депозити</t>
    </r>
    <r>
      <rPr>
        <b/>
        <i/>
        <sz val="12"/>
        <color indexed="12"/>
        <rFont val="Times New Roman CYR"/>
        <family val="1"/>
      </rPr>
      <t xml:space="preserve"> в лева</t>
    </r>
    <r>
      <rPr>
        <sz val="12"/>
        <color indexed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Централния бюджет</t>
    </r>
    <r>
      <rPr>
        <sz val="12"/>
        <rFont val="Times New Roman CYR"/>
        <family val="1"/>
      </rPr>
      <t xml:space="preserve"> в БНБ</t>
    </r>
  </si>
  <si>
    <r>
      <t>Срочни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депозити </t>
    </r>
    <r>
      <rPr>
        <b/>
        <i/>
        <sz val="12"/>
        <color indexed="10"/>
        <rFont val="Times New Roman CYR"/>
        <family val="1"/>
      </rPr>
      <t>във валута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Централния бюджет</t>
    </r>
    <r>
      <rPr>
        <sz val="12"/>
        <rFont val="Times New Roman CYR"/>
        <family val="1"/>
      </rPr>
      <t xml:space="preserve"> в БНБ</t>
    </r>
  </si>
  <si>
    <r>
      <t>Срочни</t>
    </r>
    <r>
      <rPr>
        <sz val="12"/>
        <rFont val="Times New Roman CYR"/>
        <family val="1"/>
      </rPr>
      <t xml:space="preserve"> депозити </t>
    </r>
    <r>
      <rPr>
        <b/>
        <i/>
        <sz val="12"/>
        <color indexed="10"/>
        <rFont val="Times New Roman CYR"/>
        <family val="1"/>
      </rPr>
      <t>във валута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  <r>
      <rPr>
        <sz val="12"/>
        <rFont val="Times New Roman CYR"/>
        <family val="1"/>
      </rPr>
      <t xml:space="preserve"> в БНБ</t>
    </r>
  </si>
  <si>
    <r>
      <t>Текущи</t>
    </r>
    <r>
      <rPr>
        <sz val="12"/>
        <rFont val="Times New Roman CYR"/>
        <family val="1"/>
      </rPr>
      <t xml:space="preserve"> сметки </t>
    </r>
    <r>
      <rPr>
        <b/>
        <i/>
        <sz val="12"/>
        <color indexed="10"/>
        <rFont val="Times New Roman CYR"/>
        <family val="1"/>
      </rPr>
      <t>във валута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  <r>
      <rPr>
        <sz val="12"/>
        <rFont val="Times New Roman CYR"/>
        <family val="1"/>
      </rPr>
      <t xml:space="preserve"> в БНБ</t>
    </r>
  </si>
  <si>
    <r>
      <t>Текущи</t>
    </r>
    <r>
      <rPr>
        <sz val="12"/>
        <rFont val="Times New Roman CYR"/>
        <family val="1"/>
      </rPr>
      <t xml:space="preserve"> сметки </t>
    </r>
    <r>
      <rPr>
        <b/>
        <i/>
        <sz val="12"/>
        <color indexed="10"/>
        <rFont val="Times New Roman CYR"/>
        <family val="1"/>
      </rPr>
      <t>във валута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Централния бюджет</t>
    </r>
    <r>
      <rPr>
        <sz val="12"/>
        <rFont val="Times New Roman CYR"/>
        <family val="1"/>
      </rPr>
      <t xml:space="preserve"> в БНБ</t>
    </r>
  </si>
  <si>
    <r>
      <t>Касови</t>
    </r>
    <r>
      <rPr>
        <sz val="12"/>
        <rFont val="Times New Roman CYR"/>
        <family val="1"/>
      </rPr>
      <t xml:space="preserve"> наличности </t>
    </r>
    <r>
      <rPr>
        <b/>
        <i/>
        <sz val="12"/>
        <color indexed="12"/>
        <rFont val="Times New Roman CYR"/>
        <family val="1"/>
      </rPr>
      <t>в лева</t>
    </r>
  </si>
  <si>
    <r>
      <t>Касови</t>
    </r>
    <r>
      <rPr>
        <sz val="12"/>
        <rFont val="Times New Roman CYR"/>
        <family val="1"/>
      </rPr>
      <t xml:space="preserve"> наличности</t>
    </r>
    <r>
      <rPr>
        <b/>
        <i/>
        <sz val="12"/>
        <color indexed="10"/>
        <rFont val="Times New Roman CYR"/>
        <family val="1"/>
      </rPr>
      <t xml:space="preserve"> във валута</t>
    </r>
  </si>
  <si>
    <r>
      <t>Текущи</t>
    </r>
    <r>
      <rPr>
        <sz val="12"/>
        <rFont val="Times New Roman CYR"/>
        <family val="1"/>
      </rPr>
      <t xml:space="preserve"> банкови сметки </t>
    </r>
    <r>
      <rPr>
        <b/>
        <i/>
        <sz val="12"/>
        <color indexed="12"/>
        <rFont val="Times New Roman CYR"/>
        <family val="1"/>
      </rPr>
      <t>в лева</t>
    </r>
  </si>
  <si>
    <r>
      <t>Текущи</t>
    </r>
    <r>
      <rPr>
        <sz val="12"/>
        <rFont val="Times New Roman CYR"/>
        <family val="1"/>
      </rPr>
      <t xml:space="preserve"> банкови сметки </t>
    </r>
    <r>
      <rPr>
        <b/>
        <i/>
        <sz val="12"/>
        <color indexed="10"/>
        <rFont val="Times New Roman CYR"/>
        <family val="1"/>
      </rPr>
      <t>във валута</t>
    </r>
  </si>
  <si>
    <r>
      <t>Срочни</t>
    </r>
    <r>
      <rPr>
        <sz val="12"/>
        <rFont val="Times New Roman CYR"/>
        <family val="1"/>
      </rPr>
      <t xml:space="preserve"> депозити </t>
    </r>
    <r>
      <rPr>
        <b/>
        <i/>
        <sz val="12"/>
        <color indexed="12"/>
        <rFont val="Times New Roman CYR"/>
        <family val="1"/>
      </rPr>
      <t>в лева</t>
    </r>
  </si>
  <si>
    <r>
      <t>Срочни</t>
    </r>
    <r>
      <rPr>
        <sz val="12"/>
        <rFont val="Times New Roman CYR"/>
        <family val="1"/>
      </rPr>
      <t xml:space="preserve"> депозити </t>
    </r>
    <r>
      <rPr>
        <b/>
        <i/>
        <sz val="12"/>
        <color indexed="10"/>
        <rFont val="Times New Roman CYR"/>
        <family val="1"/>
      </rPr>
      <t>във валута</t>
    </r>
  </si>
  <si>
    <t>Дебитен оборот</t>
  </si>
  <si>
    <t>Кредитен оборот</t>
  </si>
  <si>
    <r>
      <t>Акредитиви</t>
    </r>
    <r>
      <rPr>
        <sz val="12"/>
        <rFont val="Times New Roman CYR"/>
        <family val="1"/>
      </rPr>
      <t xml:space="preserve"> и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сметки </t>
    </r>
    <r>
      <rPr>
        <b/>
        <i/>
        <sz val="12"/>
        <color indexed="12"/>
        <rFont val="Times New Roman CYR"/>
        <family val="1"/>
      </rPr>
      <t>в лева</t>
    </r>
  </si>
  <si>
    <r>
      <t>Следва да се има предвид, че това</t>
    </r>
    <r>
      <rPr>
        <i/>
        <sz val="12"/>
        <color indexed="10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не е</t>
    </r>
    <r>
      <rPr>
        <b/>
        <sz val="12"/>
        <color indexed="62"/>
        <rFont val="Times New Roman CYR"/>
        <family val="1"/>
      </rPr>
      <t xml:space="preserve"> справка за</t>
    </r>
    <r>
      <rPr>
        <sz val="12"/>
        <color indexed="62"/>
        <rFont val="Times New Roman CYR"/>
        <family val="1"/>
      </rPr>
      <t xml:space="preserve"> </t>
    </r>
    <r>
      <rPr>
        <b/>
        <sz val="12"/>
        <color indexed="62"/>
        <rFont val="Times New Roman CYR"/>
        <family val="1"/>
      </rPr>
      <t>кореспонденция между сметки от гр. 60 и 65,</t>
    </r>
  </si>
  <si>
    <r>
      <t xml:space="preserve">В съответните таблици е заложен обхватът на </t>
    </r>
    <r>
      <rPr>
        <b/>
        <sz val="12"/>
        <color indexed="20"/>
        <rFont val="Times New Roman CYR"/>
        <family val="1"/>
      </rPr>
      <t>Print area</t>
    </r>
    <r>
      <rPr>
        <sz val="12"/>
        <color indexed="20"/>
        <rFont val="Times New Roman CYR"/>
        <family val="1"/>
      </rPr>
      <t>, който може да се променя.</t>
    </r>
  </si>
  <si>
    <r>
      <t xml:space="preserve">отпечатване, съответните полета да се копират </t>
    </r>
    <r>
      <rPr>
        <b/>
        <i/>
        <sz val="12"/>
        <color indexed="20"/>
        <rFont val="Times New Roman CYR"/>
        <family val="1"/>
      </rPr>
      <t>на отделен файл</t>
    </r>
    <r>
      <rPr>
        <sz val="12"/>
        <color indexed="20"/>
        <rFont val="Times New Roman CYR"/>
        <family val="1"/>
      </rPr>
      <t>, да им се зададат стандартните</t>
    </r>
  </si>
  <si>
    <r>
      <t xml:space="preserve">стойности (маркира се текста, извиква се командата </t>
    </r>
    <r>
      <rPr>
        <b/>
        <sz val="12"/>
        <color indexed="20"/>
        <rFont val="Times New Roman CYR"/>
        <family val="1"/>
      </rPr>
      <t>Copy</t>
    </r>
    <r>
      <rPr>
        <sz val="12"/>
        <color indexed="20"/>
        <rFont val="Times New Roman CYR"/>
        <family val="1"/>
      </rPr>
      <t xml:space="preserve"> , върху маркирания текст се активира</t>
    </r>
  </si>
  <si>
    <r>
      <t>Разчети за</t>
    </r>
    <r>
      <rPr>
        <b/>
        <i/>
        <sz val="12"/>
        <rFont val="Times New Roman Cyr"/>
        <family val="1"/>
      </rPr>
      <t xml:space="preserve"> данък върху приходите от стопанска дейност</t>
    </r>
  </si>
  <si>
    <r>
      <t xml:space="preserve">Провизии за вземания  и др. к-ви по предоставени заеми и временна фин. помощ на </t>
    </r>
    <r>
      <rPr>
        <b/>
        <i/>
        <sz val="12"/>
        <rFont val="Times New Roman CYR"/>
        <family val="1"/>
      </rPr>
      <t>предприятия</t>
    </r>
  </si>
  <si>
    <r>
      <t xml:space="preserve">Провизии за вземания  и др. к-ви по предоставени заеми и временна фин. помощ на </t>
    </r>
    <r>
      <rPr>
        <b/>
        <i/>
        <sz val="11"/>
        <rFont val="Times New Roman Cyr"/>
        <family val="1"/>
      </rPr>
      <t>нестопански о-ции</t>
    </r>
  </si>
  <si>
    <r>
      <t xml:space="preserve">Провизии за  вземания  и др. к-ви по предоставени заеми и временна фин. помощ на </t>
    </r>
    <r>
      <rPr>
        <b/>
        <i/>
        <sz val="12"/>
        <rFont val="Times New Roman CYR"/>
        <family val="1"/>
      </rPr>
      <t>домакинства</t>
    </r>
  </si>
  <si>
    <r>
      <t xml:space="preserve">Провизии за несъбираеми вземания и други корективи по предоставени заеми на </t>
    </r>
    <r>
      <rPr>
        <b/>
        <i/>
        <sz val="12"/>
        <rFont val="Times New Roman CYR"/>
        <family val="1"/>
      </rPr>
      <t>други държави</t>
    </r>
  </si>
  <si>
    <r>
      <t xml:space="preserve">Провизии за несъбираеми вземания и др. к-ви по предоставени заеми на </t>
    </r>
    <r>
      <rPr>
        <b/>
        <i/>
        <sz val="12"/>
        <rFont val="Times New Roman CYR"/>
        <family val="1"/>
      </rPr>
      <t>международни о-ции</t>
    </r>
  </si>
  <si>
    <r>
      <t>Провизии за несъбираеми вземания и други корективи по</t>
    </r>
    <r>
      <rPr>
        <b/>
        <i/>
        <sz val="12"/>
        <rFont val="Times New Roman CYR"/>
        <family val="1"/>
      </rPr>
      <t xml:space="preserve"> други </t>
    </r>
    <r>
      <rPr>
        <sz val="12"/>
        <rFont val="Times New Roman CYR"/>
        <family val="1"/>
      </rPr>
      <t>предоставени заеми</t>
    </r>
    <r>
      <rPr>
        <b/>
        <i/>
        <sz val="12"/>
        <rFont val="Times New Roman CYR"/>
        <family val="1"/>
      </rPr>
      <t xml:space="preserve"> в чужбина</t>
    </r>
  </si>
  <si>
    <r>
      <t>Разходи за възнаграждения на персонал</t>
    </r>
    <r>
      <rPr>
        <b/>
        <i/>
        <sz val="12"/>
        <rFont val="Times New Roman CYR"/>
        <family val="1"/>
      </rPr>
      <t xml:space="preserve"> в натура</t>
    </r>
  </si>
  <si>
    <r>
      <t xml:space="preserve">Разчети за плащания в </t>
    </r>
    <r>
      <rPr>
        <b/>
        <i/>
        <sz val="12"/>
        <color indexed="20"/>
        <rFont val="Times New Roman CYR"/>
        <family val="1"/>
      </rPr>
      <t>СЕБРА</t>
    </r>
  </si>
  <si>
    <r>
      <t>Редове</t>
    </r>
    <r>
      <rPr>
        <sz val="12"/>
        <color indexed="62"/>
        <rFont val="Times New Roman CYR"/>
        <family val="1"/>
      </rPr>
      <t xml:space="preserve"> </t>
    </r>
    <r>
      <rPr>
        <sz val="12"/>
        <color indexed="60"/>
        <rFont val="Times New Roman CYR"/>
        <family val="1"/>
      </rPr>
      <t>13</t>
    </r>
    <r>
      <rPr>
        <sz val="12"/>
        <color indexed="62"/>
        <rFont val="Times New Roman CYR"/>
        <family val="1"/>
      </rPr>
      <t xml:space="preserve"> и </t>
    </r>
    <r>
      <rPr>
        <sz val="12"/>
        <color indexed="60"/>
        <rFont val="Times New Roman CYR"/>
        <family val="1"/>
      </rPr>
      <t>724</t>
    </r>
    <r>
      <rPr>
        <sz val="12"/>
        <color indexed="62"/>
        <rFont val="Times New Roman CYR"/>
        <family val="1"/>
      </rPr>
      <t xml:space="preserve"> за съответните колони показват сумата на дебитните и кредитните салда и обороти.</t>
    </r>
  </si>
  <si>
    <r>
      <t xml:space="preserve">Ред 668 </t>
    </r>
    <r>
      <rPr>
        <sz val="12"/>
        <color indexed="62"/>
        <rFont val="Times New Roman CYR"/>
        <family val="1"/>
      </rPr>
      <t>за съответните колони показва сумата на дебитните и кредитните салда и обороти</t>
    </r>
  </si>
  <si>
    <r>
      <t xml:space="preserve">на сметките от раздели 1 - 7, а </t>
    </r>
    <r>
      <rPr>
        <sz val="12"/>
        <color indexed="16"/>
        <rFont val="Times New Roman CYR"/>
        <family val="0"/>
      </rPr>
      <t>ред 7</t>
    </r>
    <r>
      <rPr>
        <sz val="12"/>
        <color indexed="16"/>
        <rFont val="Times New Roman CYR"/>
        <family val="1"/>
      </rPr>
      <t>22</t>
    </r>
    <r>
      <rPr>
        <sz val="12"/>
        <color indexed="62"/>
        <rFont val="Times New Roman CYR"/>
        <family val="1"/>
      </rPr>
      <t xml:space="preserve"> - съответните суми от раздел 9.</t>
    </r>
  </si>
  <si>
    <r>
      <t>От</t>
    </r>
    <r>
      <rPr>
        <sz val="12"/>
        <color indexed="16"/>
        <rFont val="Times New Roman CYR"/>
        <family val="0"/>
      </rPr>
      <t xml:space="preserve"> ред </t>
    </r>
    <r>
      <rPr>
        <sz val="12"/>
        <color indexed="16"/>
        <rFont val="Times New Roman CYR"/>
        <family val="1"/>
      </rPr>
      <t>732</t>
    </r>
    <r>
      <rPr>
        <sz val="12"/>
        <color indexed="62"/>
        <rFont val="Times New Roman CYR"/>
        <family val="1"/>
      </rPr>
      <t xml:space="preserve"> до </t>
    </r>
    <r>
      <rPr>
        <sz val="12"/>
        <color indexed="16"/>
        <rFont val="Times New Roman CYR"/>
        <family val="0"/>
      </rPr>
      <t>ред 739</t>
    </r>
    <r>
      <rPr>
        <sz val="12"/>
        <color indexed="62"/>
        <rFont val="Times New Roman CYR"/>
        <family val="1"/>
      </rPr>
      <t xml:space="preserve"> фигурират данни, необходими за баланса, които се получават автоматично</t>
    </r>
  </si>
  <si>
    <r>
      <t xml:space="preserve">придобиване на активи по стопански начин, отчитани съгласно </t>
    </r>
    <r>
      <rPr>
        <b/>
        <sz val="12"/>
        <color indexed="62"/>
        <rFont val="Times New Roman CYR"/>
        <family val="1"/>
      </rPr>
      <t>т.т. 50 и 51</t>
    </r>
    <r>
      <rPr>
        <sz val="12"/>
        <color indexed="62"/>
        <rFont val="Times New Roman CYR"/>
        <family val="1"/>
      </rPr>
      <t xml:space="preserve"> от </t>
    </r>
    <r>
      <rPr>
        <b/>
        <i/>
        <sz val="12"/>
        <color indexed="20"/>
        <rFont val="Times New Roman CYR"/>
        <family val="1"/>
      </rPr>
      <t xml:space="preserve">ДДС </t>
    </r>
    <r>
      <rPr>
        <b/>
        <i/>
        <sz val="12"/>
        <color indexed="10"/>
        <rFont val="Times New Roman CYR"/>
        <family val="1"/>
      </rPr>
      <t>№ 20</t>
    </r>
    <r>
      <rPr>
        <b/>
        <i/>
        <sz val="12"/>
        <color indexed="12"/>
        <rFont val="Times New Roman CYR"/>
        <family val="1"/>
      </rPr>
      <t>/2004 г.</t>
    </r>
  </si>
  <si>
    <r>
      <t xml:space="preserve">а информация за структурата на себестойността. Съгласно </t>
    </r>
    <r>
      <rPr>
        <b/>
        <sz val="12"/>
        <color indexed="62"/>
        <rFont val="Times New Roman CYR"/>
        <family val="1"/>
      </rPr>
      <t>т.т. 50 и 51</t>
    </r>
    <r>
      <rPr>
        <sz val="12"/>
        <color indexed="62"/>
        <rFont val="Times New Roman CYR"/>
        <family val="1"/>
      </rPr>
      <t xml:space="preserve"> от </t>
    </r>
    <r>
      <rPr>
        <b/>
        <i/>
        <sz val="12"/>
        <color indexed="20"/>
        <rFont val="Times New Roman CYR"/>
        <family val="1"/>
      </rPr>
      <t xml:space="preserve">БДС </t>
    </r>
    <r>
      <rPr>
        <b/>
        <i/>
        <sz val="12"/>
        <color indexed="10"/>
        <rFont val="Times New Roman CYR"/>
        <family val="1"/>
      </rPr>
      <t>№ 20</t>
    </r>
    <r>
      <rPr>
        <b/>
        <i/>
        <sz val="12"/>
        <color indexed="12"/>
        <rFont val="Times New Roman CYR"/>
        <family val="1"/>
      </rPr>
      <t>/2004 г.</t>
    </r>
  </si>
  <si>
    <r>
      <t xml:space="preserve">I. Вземания от заеми - провизии и корективи по с/ки </t>
    </r>
    <r>
      <rPr>
        <b/>
        <sz val="10"/>
        <color indexed="61"/>
        <rFont val="Times New Roman CYR"/>
        <family val="1"/>
      </rPr>
      <t>539</t>
    </r>
    <r>
      <rPr>
        <b/>
        <sz val="10"/>
        <rFont val="Times New Roman CYR"/>
        <family val="1"/>
      </rPr>
      <t xml:space="preserve"> и </t>
    </r>
    <r>
      <rPr>
        <b/>
        <sz val="10"/>
        <color indexed="61"/>
        <rFont val="Times New Roman CYR"/>
        <family val="1"/>
      </rPr>
      <t>589</t>
    </r>
  </si>
  <si>
    <r>
      <t xml:space="preserve">Забележка :  Всички данни за </t>
    </r>
    <r>
      <rPr>
        <b/>
        <sz val="12"/>
        <color indexed="60"/>
        <rFont val="Times New Roman CYR"/>
        <family val="1"/>
      </rPr>
      <t xml:space="preserve">раздел А. "Провизии по вземания (без публични вземания)" </t>
    </r>
    <r>
      <rPr>
        <b/>
        <sz val="12"/>
        <rFont val="Times New Roman CYR"/>
        <family val="1"/>
      </rPr>
      <t xml:space="preserve"> се попълват със </t>
    </r>
    <r>
      <rPr>
        <b/>
        <i/>
        <sz val="12"/>
        <color indexed="10"/>
        <rFont val="Times New Roman CYR"/>
        <family val="1"/>
      </rPr>
      <t>знак "плюс"</t>
    </r>
    <r>
      <rPr>
        <b/>
        <sz val="12"/>
        <rFont val="Times New Roman CYR"/>
        <family val="1"/>
      </rPr>
      <t xml:space="preserve"> !, освен за позиции 1061 и 1062, където  е възможно да има и отрицателни суми!</t>
    </r>
  </si>
  <si>
    <t>2005 г.</t>
  </si>
  <si>
    <t xml:space="preserve"> Начално салдо - 2005 г.</t>
  </si>
  <si>
    <r>
      <t>преди</t>
    </r>
    <r>
      <rPr>
        <sz val="12"/>
        <color indexed="62"/>
        <rFont val="Times New Roman CYR"/>
        <family val="1"/>
      </rPr>
      <t xml:space="preserve"> </t>
    </r>
    <r>
      <rPr>
        <b/>
        <sz val="12"/>
        <color indexed="62"/>
        <rFont val="Times New Roman CYR"/>
        <family val="0"/>
      </rPr>
      <t>приключвателните операции</t>
    </r>
    <r>
      <rPr>
        <sz val="12"/>
        <color indexed="62"/>
        <rFont val="Times New Roman CYR"/>
        <family val="1"/>
      </rPr>
      <t xml:space="preserve"> по </t>
    </r>
    <r>
      <rPr>
        <b/>
        <i/>
        <sz val="12"/>
        <color indexed="20"/>
        <rFont val="Times New Roman CYR"/>
        <family val="0"/>
      </rPr>
      <t>раздел VІІ</t>
    </r>
    <r>
      <rPr>
        <sz val="12"/>
        <color indexed="62"/>
        <rFont val="Times New Roman CYR"/>
        <family val="1"/>
      </rPr>
      <t xml:space="preserve"> от писмо на МФ </t>
    </r>
    <r>
      <rPr>
        <b/>
        <i/>
        <sz val="12"/>
        <color indexed="20"/>
        <rFont val="Times New Roman CYR"/>
        <family val="0"/>
      </rPr>
      <t>ДДС № 20/2004 г.</t>
    </r>
  </si>
  <si>
    <r>
      <t>Участия в смесени предприятия</t>
    </r>
    <r>
      <rPr>
        <sz val="12"/>
        <rFont val="Times New Roman CYR"/>
        <family val="1"/>
      </rPr>
      <t xml:space="preserve"> в страната</t>
    </r>
  </si>
  <si>
    <r>
      <t xml:space="preserve">Дялове и акции в </t>
    </r>
    <r>
      <rPr>
        <b/>
        <i/>
        <sz val="12"/>
        <rFont val="Times New Roman CYR"/>
        <family val="1"/>
      </rPr>
      <t xml:space="preserve">асоциирани предприятия </t>
    </r>
    <r>
      <rPr>
        <sz val="12"/>
        <rFont val="Times New Roman CYR"/>
        <family val="1"/>
      </rPr>
      <t>в страната</t>
    </r>
  </si>
  <si>
    <r>
      <t>Други дялове и акции</t>
    </r>
    <r>
      <rPr>
        <sz val="12"/>
        <rFont val="Times New Roman CYR"/>
        <family val="1"/>
      </rPr>
      <t xml:space="preserve"> в предприятия в страната</t>
    </r>
  </si>
  <si>
    <r>
      <t>Мажоритарни</t>
    </r>
    <r>
      <rPr>
        <sz val="12"/>
        <rFont val="Times New Roman CYR"/>
        <family val="1"/>
      </rPr>
      <t xml:space="preserve"> дялове и акции в предприятия в чужбина</t>
    </r>
  </si>
  <si>
    <r>
      <t>Участия в смесени предприятия</t>
    </r>
    <r>
      <rPr>
        <sz val="12"/>
        <rFont val="Times New Roman CYR"/>
        <family val="1"/>
      </rPr>
      <t xml:space="preserve"> в чужбина</t>
    </r>
  </si>
  <si>
    <r>
      <t xml:space="preserve">Дялове и акции в </t>
    </r>
    <r>
      <rPr>
        <b/>
        <i/>
        <sz val="12"/>
        <rFont val="Times New Roman CYR"/>
        <family val="1"/>
      </rPr>
      <t xml:space="preserve">асоциирани предприятия </t>
    </r>
    <r>
      <rPr>
        <sz val="12"/>
        <rFont val="Times New Roman CYR"/>
        <family val="1"/>
      </rPr>
      <t>в чужбина</t>
    </r>
  </si>
  <si>
    <r>
      <t xml:space="preserve">Други дялове и акции </t>
    </r>
    <r>
      <rPr>
        <sz val="12"/>
        <rFont val="Times New Roman CYR"/>
        <family val="1"/>
      </rPr>
      <t>в предприятия в  чужбина</t>
    </r>
  </si>
  <si>
    <r>
      <t>Облигации</t>
    </r>
    <r>
      <rPr>
        <sz val="12"/>
        <rFont val="Times New Roman CYR"/>
        <family val="1"/>
      </rPr>
      <t xml:space="preserve"> и други дългови ценни книжа на предприятия в страната</t>
    </r>
  </si>
  <si>
    <t xml:space="preserve"> 1. Публични държ./общински вземания (с/ки 4911 и 4912)</t>
  </si>
  <si>
    <t xml:space="preserve"> Общо провизии за вземания (без публични вземания)</t>
  </si>
  <si>
    <t xml:space="preserve"> 1. По дългосрочни общински ценни книжа</t>
  </si>
  <si>
    <t xml:space="preserve"> 2. По текущ дял  по дългосрочни общински ценни книжа</t>
  </si>
  <si>
    <r>
      <t>Премии/отстъпки</t>
    </r>
    <r>
      <rPr>
        <sz val="12"/>
        <rFont val="Times New Roman CYR"/>
        <family val="1"/>
      </rPr>
      <t xml:space="preserve"> от номинала на дългови ценни книжа на предприятия в страната</t>
    </r>
  </si>
  <si>
    <r>
      <t xml:space="preserve">Облигации и други дългови ценни книжа на </t>
    </r>
    <r>
      <rPr>
        <b/>
        <i/>
        <sz val="12"/>
        <rFont val="Times New Roman CYR"/>
        <family val="1"/>
      </rPr>
      <t>други държави</t>
    </r>
  </si>
  <si>
    <r>
      <t xml:space="preserve">Облигации и други дългови ценни книжа на </t>
    </r>
    <r>
      <rPr>
        <b/>
        <i/>
        <sz val="12"/>
        <rFont val="Times New Roman CYR"/>
        <family val="1"/>
      </rPr>
      <t>международни организации</t>
    </r>
  </si>
  <si>
    <r>
      <t xml:space="preserve">Облигации и други дългови ценни книжа на </t>
    </r>
    <r>
      <rPr>
        <b/>
        <i/>
        <sz val="12"/>
        <rFont val="Times New Roman CYR"/>
        <family val="1"/>
      </rPr>
      <t>финансови институции</t>
    </r>
  </si>
  <si>
    <r>
      <t>Други</t>
    </r>
    <r>
      <rPr>
        <sz val="12"/>
        <rFont val="Times New Roman CYR"/>
        <family val="1"/>
      </rPr>
      <t xml:space="preserve"> чуждестранни облигации и дългови ценни книжа</t>
    </r>
  </si>
  <si>
    <r>
      <t>Премии/отстъпки</t>
    </r>
    <r>
      <rPr>
        <sz val="12"/>
        <rFont val="Times New Roman CYR"/>
        <family val="1"/>
      </rPr>
      <t xml:space="preserve"> от номинала на облигации и други дългови ценни книжа на </t>
    </r>
    <r>
      <rPr>
        <b/>
        <i/>
        <sz val="12"/>
        <rFont val="Times New Roman CYR"/>
        <family val="1"/>
      </rPr>
      <t>други държави</t>
    </r>
  </si>
  <si>
    <r>
      <t>Премии/отстъпки</t>
    </r>
    <r>
      <rPr>
        <sz val="12"/>
        <rFont val="Times New Roman CYR"/>
        <family val="1"/>
      </rPr>
      <t xml:space="preserve"> от номинала на облигации и други дългови ценни книжа на </t>
    </r>
    <r>
      <rPr>
        <b/>
        <i/>
        <sz val="12"/>
        <rFont val="Times New Roman CYR"/>
        <family val="1"/>
      </rPr>
      <t>межд. о-ции</t>
    </r>
  </si>
  <si>
    <r>
      <t>Премии/отстъпки</t>
    </r>
    <r>
      <rPr>
        <sz val="12"/>
        <rFont val="Times New Roman CYR"/>
        <family val="1"/>
      </rPr>
      <t xml:space="preserve"> от номинала на облигации и др. дългови ценни книжа на </t>
    </r>
    <r>
      <rPr>
        <b/>
        <i/>
        <sz val="12"/>
        <rFont val="Times New Roman CYR"/>
        <family val="1"/>
      </rPr>
      <t>фин. институции</t>
    </r>
  </si>
  <si>
    <r>
      <t>Премии/отстъпки</t>
    </r>
    <r>
      <rPr>
        <sz val="12"/>
        <rFont val="Times New Roman CYR"/>
        <family val="1"/>
      </rPr>
      <t xml:space="preserve"> от номинала на други чуждестранни облигации и дългови ценни книжа</t>
    </r>
  </si>
  <si>
    <r>
      <t>Производни финансови инструменти от</t>
    </r>
    <r>
      <rPr>
        <b/>
        <i/>
        <sz val="12"/>
        <color indexed="12"/>
        <rFont val="Times New Roman CYR"/>
        <family val="1"/>
      </rPr>
      <t xml:space="preserve"> емитенти в страната</t>
    </r>
    <r>
      <rPr>
        <sz val="12"/>
        <rFont val="Times New Roman CYR"/>
        <family val="1"/>
      </rPr>
      <t xml:space="preserve"> - нето</t>
    </r>
  </si>
  <si>
    <r>
      <t xml:space="preserve">Производни финансови инструменти от </t>
    </r>
    <r>
      <rPr>
        <b/>
        <i/>
        <sz val="12"/>
        <color indexed="10"/>
        <rFont val="Times New Roman CYR"/>
        <family val="1"/>
      </rPr>
      <t xml:space="preserve">емитенти в чужбина </t>
    </r>
    <r>
      <rPr>
        <sz val="12"/>
        <rFont val="Times New Roman CYR"/>
        <family val="1"/>
      </rPr>
      <t>- нето</t>
    </r>
  </si>
  <si>
    <r>
      <t xml:space="preserve">Придобити </t>
    </r>
    <r>
      <rPr>
        <b/>
        <i/>
        <sz val="12"/>
        <color indexed="10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1"/>
      </rPr>
      <t>държавни ценни книжа</t>
    </r>
    <r>
      <rPr>
        <sz val="12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1"/>
      </rPr>
      <t>в лева</t>
    </r>
  </si>
  <si>
    <t>без да се попълват редове 24 и 25.</t>
  </si>
  <si>
    <r>
      <t xml:space="preserve">група само на едно място:  за </t>
    </r>
    <r>
      <rPr>
        <sz val="12"/>
        <color indexed="12"/>
        <rFont val="Times New Roman CYR"/>
        <family val="0"/>
      </rPr>
      <t xml:space="preserve"> "БЮДЖЕТИ"</t>
    </r>
    <r>
      <rPr>
        <sz val="12"/>
        <color indexed="62"/>
        <rFont val="Times New Roman CYR"/>
        <family val="1"/>
      </rPr>
      <t xml:space="preserve"> - на </t>
    </r>
    <r>
      <rPr>
        <sz val="12"/>
        <color indexed="12"/>
        <rFont val="Times New Roman CYR"/>
        <family val="0"/>
      </rPr>
      <t>ред 21</t>
    </r>
    <r>
      <rPr>
        <sz val="12"/>
        <color indexed="62"/>
        <rFont val="Times New Roman CYR"/>
        <family val="1"/>
      </rPr>
      <t>, за</t>
    </r>
    <r>
      <rPr>
        <sz val="12"/>
        <color indexed="20"/>
        <rFont val="Times New Roman CYR"/>
        <family val="0"/>
      </rPr>
      <t xml:space="preserve"> "ИБСФ"</t>
    </r>
    <r>
      <rPr>
        <sz val="12"/>
        <color indexed="62"/>
        <rFont val="Times New Roman CYR"/>
        <family val="1"/>
      </rPr>
      <t xml:space="preserve"> - на</t>
    </r>
    <r>
      <rPr>
        <sz val="12"/>
        <color indexed="20"/>
        <rFont val="Times New Roman CYR"/>
        <family val="0"/>
      </rPr>
      <t xml:space="preserve"> ред 22</t>
    </r>
    <r>
      <rPr>
        <sz val="12"/>
        <color indexed="62"/>
        <rFont val="Times New Roman CYR"/>
        <family val="1"/>
      </rPr>
      <t xml:space="preserve"> и за </t>
    </r>
    <r>
      <rPr>
        <sz val="12"/>
        <color indexed="16"/>
        <rFont val="Times New Roman CYR"/>
        <family val="0"/>
      </rPr>
      <t>"ДСД"</t>
    </r>
    <r>
      <rPr>
        <sz val="12"/>
        <color indexed="62"/>
        <rFont val="Times New Roman CYR"/>
        <family val="1"/>
      </rPr>
      <t xml:space="preserve"> - на </t>
    </r>
    <r>
      <rPr>
        <sz val="12"/>
        <color indexed="16"/>
        <rFont val="Times New Roman CYR"/>
        <family val="0"/>
      </rPr>
      <t>ред 23</t>
    </r>
    <r>
      <rPr>
        <sz val="12"/>
        <color indexed="62"/>
        <rFont val="Times New Roman CYR"/>
        <family val="1"/>
      </rPr>
      <t xml:space="preserve">, </t>
    </r>
  </si>
  <si>
    <r>
      <t xml:space="preserve">Допуска се, когато практически е по-удобно, </t>
    </r>
    <r>
      <rPr>
        <b/>
        <i/>
        <sz val="12"/>
        <color indexed="62"/>
        <rFont val="Times New Roman CYR"/>
        <family val="0"/>
      </rPr>
      <t>целият</t>
    </r>
    <r>
      <rPr>
        <sz val="12"/>
        <color indexed="62"/>
        <rFont val="Times New Roman CYR"/>
        <family val="1"/>
      </rPr>
      <t xml:space="preserve"> размер на нетното салдо на сметките от р-ли 6 и 7</t>
    </r>
  </si>
  <si>
    <r>
      <t>БЮДЖЕТ</t>
    </r>
    <r>
      <rPr>
        <sz val="12"/>
        <rFont val="Times New Roman CYR"/>
        <family val="1"/>
      </rPr>
      <t xml:space="preserve"> - </t>
    </r>
    <r>
      <rPr>
        <b/>
        <i/>
        <sz val="12"/>
        <color indexed="12"/>
        <rFont val="Times New Roman CYR"/>
        <family val="0"/>
      </rPr>
      <t>Нетно</t>
    </r>
    <r>
      <rPr>
        <b/>
        <sz val="12"/>
        <rFont val="Times New Roman CYR"/>
        <family val="0"/>
      </rPr>
      <t xml:space="preserve"> салдо</t>
    </r>
    <r>
      <rPr>
        <sz val="12"/>
        <rFont val="Times New Roman CYR"/>
        <family val="1"/>
      </rPr>
      <t xml:space="preserve"> на сметки от </t>
    </r>
    <r>
      <rPr>
        <b/>
        <sz val="12"/>
        <rFont val="Times New Roman CYR"/>
        <family val="0"/>
      </rPr>
      <t xml:space="preserve">Раздели  </t>
    </r>
    <r>
      <rPr>
        <b/>
        <i/>
        <sz val="12"/>
        <color indexed="10"/>
        <rFont val="Times New Roman CYR"/>
        <family val="0"/>
      </rPr>
      <t xml:space="preserve">6 </t>
    </r>
    <r>
      <rPr>
        <b/>
        <i/>
        <sz val="12"/>
        <rFont val="Times New Roman CYR"/>
        <family val="0"/>
      </rPr>
      <t>и</t>
    </r>
    <r>
      <rPr>
        <b/>
        <i/>
        <sz val="12"/>
        <color indexed="10"/>
        <rFont val="Times New Roman CYR"/>
        <family val="0"/>
      </rPr>
      <t xml:space="preserve"> </t>
    </r>
    <r>
      <rPr>
        <b/>
        <i/>
        <sz val="12"/>
        <color indexed="12"/>
        <rFont val="Times New Roman CYR"/>
        <family val="0"/>
      </rPr>
      <t>7</t>
    </r>
    <r>
      <rPr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0"/>
      </rPr>
      <t>(</t>
    </r>
    <r>
      <rPr>
        <b/>
        <i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сметки от </t>
    </r>
    <r>
      <rPr>
        <b/>
        <sz val="12"/>
        <rFont val="Times New Roman CYR"/>
        <family val="0"/>
      </rPr>
      <t xml:space="preserve">гр. </t>
    </r>
    <r>
      <rPr>
        <b/>
        <sz val="12"/>
        <color indexed="12"/>
        <rFont val="Times New Roman CYR"/>
        <family val="0"/>
      </rPr>
      <t>76, 78 и 79</t>
    </r>
    <r>
      <rPr>
        <sz val="12"/>
        <rFont val="Times New Roman CYR"/>
        <family val="1"/>
      </rPr>
      <t>)</t>
    </r>
  </si>
  <si>
    <r>
      <t>ИБСФ</t>
    </r>
    <r>
      <rPr>
        <sz val="12"/>
        <rFont val="Times New Roman CYR"/>
        <family val="1"/>
      </rPr>
      <t xml:space="preserve"> - </t>
    </r>
    <r>
      <rPr>
        <b/>
        <i/>
        <sz val="12"/>
        <color indexed="12"/>
        <rFont val="Times New Roman CYR"/>
        <family val="0"/>
      </rPr>
      <t xml:space="preserve">Нетно </t>
    </r>
    <r>
      <rPr>
        <sz val="12"/>
        <rFont val="Times New Roman CYR"/>
        <family val="1"/>
      </rPr>
      <t xml:space="preserve">салдо на сметки от </t>
    </r>
    <r>
      <rPr>
        <b/>
        <sz val="12"/>
        <rFont val="Times New Roman CYR"/>
        <family val="0"/>
      </rPr>
      <t xml:space="preserve">Раздели </t>
    </r>
    <r>
      <rPr>
        <b/>
        <i/>
        <sz val="12"/>
        <color indexed="10"/>
        <rFont val="Times New Roman CYR"/>
        <family val="0"/>
      </rPr>
      <t>6</t>
    </r>
    <r>
      <rPr>
        <i/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</t>
    </r>
    <r>
      <rPr>
        <b/>
        <i/>
        <sz val="12"/>
        <color indexed="12"/>
        <rFont val="Times New Roman CYR"/>
        <family val="0"/>
      </rPr>
      <t>7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(</t>
    </r>
    <r>
      <rPr>
        <b/>
        <i/>
        <sz val="12"/>
        <color indexed="10"/>
        <rFont val="Times New Roman CYR"/>
        <family val="0"/>
      </rPr>
      <t>без</t>
    </r>
    <r>
      <rPr>
        <sz val="12"/>
        <color indexed="10"/>
        <rFont val="Times New Roman CYR"/>
        <family val="0"/>
      </rPr>
      <t xml:space="preserve"> </t>
    </r>
    <r>
      <rPr>
        <sz val="12"/>
        <rFont val="Times New Roman CYR"/>
        <family val="1"/>
      </rPr>
      <t xml:space="preserve">сметки от </t>
    </r>
    <r>
      <rPr>
        <b/>
        <sz val="12"/>
        <color indexed="12"/>
        <rFont val="Times New Roman CYR"/>
        <family val="0"/>
      </rPr>
      <t>гр. 76, 78 и 79</t>
    </r>
    <r>
      <rPr>
        <sz val="12"/>
        <rFont val="Times New Roman CYR"/>
        <family val="1"/>
      </rPr>
      <t>)</t>
    </r>
  </si>
  <si>
    <r>
      <t>ДСД</t>
    </r>
    <r>
      <rPr>
        <sz val="12"/>
        <rFont val="Times New Roman CYR"/>
        <family val="1"/>
      </rPr>
      <t xml:space="preserve"> - </t>
    </r>
    <r>
      <rPr>
        <b/>
        <i/>
        <sz val="12"/>
        <color indexed="17"/>
        <rFont val="Times New Roman CYR"/>
        <family val="0"/>
      </rPr>
      <t>Нетно</t>
    </r>
    <r>
      <rPr>
        <sz val="12"/>
        <rFont val="Times New Roman CYR"/>
        <family val="1"/>
      </rPr>
      <t xml:space="preserve"> салдо на сметки от </t>
    </r>
    <r>
      <rPr>
        <b/>
        <sz val="12"/>
        <rFont val="Times New Roman CYR"/>
        <family val="0"/>
      </rPr>
      <t xml:space="preserve">Раздели  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 xml:space="preserve">6 </t>
    </r>
    <r>
      <rPr>
        <b/>
        <sz val="12"/>
        <rFont val="Times New Roman CYR"/>
        <family val="0"/>
      </rPr>
      <t>и</t>
    </r>
    <r>
      <rPr>
        <b/>
        <i/>
        <sz val="12"/>
        <color indexed="10"/>
        <rFont val="Times New Roman CYR"/>
        <family val="0"/>
      </rPr>
      <t xml:space="preserve"> </t>
    </r>
    <r>
      <rPr>
        <b/>
        <i/>
        <sz val="12"/>
        <color indexed="12"/>
        <rFont val="Times New Roman CYR"/>
        <family val="0"/>
      </rPr>
      <t>7</t>
    </r>
    <r>
      <rPr>
        <i/>
        <sz val="12"/>
        <color indexed="10"/>
        <rFont val="Times New Roman CYR"/>
        <family val="0"/>
      </rPr>
      <t xml:space="preserve"> </t>
    </r>
    <r>
      <rPr>
        <sz val="12"/>
        <rFont val="Times New Roman CYR"/>
        <family val="1"/>
      </rPr>
      <t>(</t>
    </r>
    <r>
      <rPr>
        <b/>
        <i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сметки от</t>
    </r>
    <r>
      <rPr>
        <b/>
        <i/>
        <sz val="12"/>
        <color indexed="12"/>
        <rFont val="Times New Roman CYR"/>
        <family val="0"/>
      </rPr>
      <t xml:space="preserve"> гр. 76, 78 и 79</t>
    </r>
    <r>
      <rPr>
        <sz val="12"/>
        <rFont val="Times New Roman CYR"/>
        <family val="1"/>
      </rPr>
      <t>)</t>
    </r>
  </si>
  <si>
    <r>
      <t xml:space="preserve">нетните активи </t>
    </r>
    <r>
      <rPr>
        <b/>
        <i/>
        <sz val="12"/>
        <color indexed="12"/>
        <rFont val="Times New Roman CYR"/>
        <family val="0"/>
      </rPr>
      <t>за периода</t>
    </r>
    <r>
      <rPr>
        <b/>
        <sz val="12"/>
        <color indexed="20"/>
        <rFont val="Times New Roman CYR"/>
        <family val="0"/>
      </rPr>
      <t>.</t>
    </r>
  </si>
  <si>
    <r>
      <t xml:space="preserve">2. Прираст/намаление на нетните активи </t>
    </r>
    <r>
      <rPr>
        <b/>
        <i/>
        <sz val="12"/>
        <color indexed="10"/>
        <rFont val="Times New Roman CYR"/>
        <family val="0"/>
      </rPr>
      <t>от минали години</t>
    </r>
    <r>
      <rPr>
        <sz val="12"/>
        <color indexed="62"/>
        <rFont val="Times New Roman CYR"/>
        <family val="1"/>
      </rPr>
      <t xml:space="preserve"> и </t>
    </r>
    <r>
      <rPr>
        <b/>
        <sz val="12"/>
        <color indexed="20"/>
        <rFont val="Times New Roman CYR"/>
        <family val="0"/>
      </rPr>
      <t>3. Прираст/намаление на</t>
    </r>
  </si>
  <si>
    <r>
      <t xml:space="preserve">Аналогично, данните за </t>
    </r>
    <r>
      <rPr>
        <sz val="12"/>
        <color indexed="16"/>
        <rFont val="Times New Roman CYR"/>
        <family val="0"/>
      </rPr>
      <t>редове 26-34</t>
    </r>
    <r>
      <rPr>
        <sz val="12"/>
        <color indexed="62"/>
        <rFont val="Times New Roman CYR"/>
        <family val="1"/>
      </rPr>
      <t xml:space="preserve"> също се получават автоматично и не следва да се правят опити</t>
    </r>
  </si>
  <si>
    <r>
      <t>Нетно</t>
    </r>
    <r>
      <rPr>
        <sz val="12"/>
        <rFont val="Times New Roman CYR"/>
        <family val="1"/>
      </rPr>
      <t xml:space="preserve"> салдо на сметки от </t>
    </r>
    <r>
      <rPr>
        <b/>
        <sz val="12"/>
        <color indexed="18"/>
        <rFont val="Times New Roman CYR"/>
        <family val="0"/>
      </rPr>
      <t>гр. 76 и 78</t>
    </r>
    <r>
      <rPr>
        <sz val="12"/>
        <rFont val="Times New Roman CYR"/>
        <family val="1"/>
      </rPr>
      <t xml:space="preserve"> (сметки, приключвани със </t>
    </r>
    <r>
      <rPr>
        <b/>
        <sz val="12"/>
        <rFont val="Times New Roman CYR"/>
        <family val="0"/>
      </rPr>
      <t>с/ка 1309</t>
    </r>
    <r>
      <rPr>
        <sz val="12"/>
        <rFont val="Times New Roman CYR"/>
        <family val="1"/>
      </rPr>
      <t>)</t>
    </r>
  </si>
  <si>
    <r>
      <t>Нетно</t>
    </r>
    <r>
      <rPr>
        <sz val="12"/>
        <rFont val="Times New Roman CYR"/>
        <family val="1"/>
      </rPr>
      <t xml:space="preserve"> салдо на сметки от </t>
    </r>
    <r>
      <rPr>
        <b/>
        <sz val="12"/>
        <color indexed="18"/>
        <rFont val="Times New Roman CYR"/>
        <family val="0"/>
      </rPr>
      <t>гр. 78</t>
    </r>
    <r>
      <rPr>
        <sz val="12"/>
        <rFont val="Times New Roman CYR"/>
        <family val="1"/>
      </rPr>
      <t xml:space="preserve"> (сметки, приключвани със </t>
    </r>
    <r>
      <rPr>
        <b/>
        <sz val="12"/>
        <rFont val="Times New Roman CYR"/>
        <family val="0"/>
      </rPr>
      <t>с/ка 1301</t>
    </r>
    <r>
      <rPr>
        <sz val="12"/>
        <rFont val="Times New Roman CYR"/>
        <family val="1"/>
      </rPr>
      <t>)</t>
    </r>
  </si>
  <si>
    <r>
      <t xml:space="preserve">Сметки от </t>
    </r>
    <r>
      <rPr>
        <b/>
        <i/>
        <sz val="12"/>
        <color indexed="12"/>
        <rFont val="Times New Roman CYR"/>
        <family val="0"/>
      </rPr>
      <t xml:space="preserve">групи 10, 11 и р-ели 6 и 7 - </t>
    </r>
    <r>
      <rPr>
        <b/>
        <sz val="12"/>
        <color indexed="20"/>
        <rFont val="Times New Roman CYR"/>
        <family val="0"/>
      </rPr>
      <t>крайни салда</t>
    </r>
    <r>
      <rPr>
        <b/>
        <i/>
        <sz val="12"/>
        <color indexed="12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преди</t>
    </r>
    <r>
      <rPr>
        <b/>
        <sz val="12"/>
        <color indexed="12"/>
        <rFont val="Times New Roman CYR"/>
        <family val="0"/>
      </rPr>
      <t xml:space="preserve"> </t>
    </r>
    <r>
      <rPr>
        <b/>
        <sz val="12"/>
        <color indexed="20"/>
        <rFont val="Times New Roman CYR"/>
        <family val="0"/>
      </rPr>
      <t>приключвателните операции</t>
    </r>
  </si>
  <si>
    <t>за въвеждането на суми в тези полета.</t>
  </si>
  <si>
    <r>
      <t>е необходимо да бъде налице следното равенство</t>
    </r>
    <r>
      <rPr>
        <b/>
        <sz val="12"/>
        <color indexed="62"/>
        <rFont val="Times New Roman CYR"/>
        <family val="0"/>
      </rPr>
      <t xml:space="preserve">: </t>
    </r>
  </si>
  <si>
    <r>
      <t xml:space="preserve">следва </t>
    </r>
    <r>
      <rPr>
        <b/>
        <sz val="12"/>
        <color indexed="12"/>
        <rFont val="Times New Roman CYR"/>
        <family val="0"/>
      </rPr>
      <t>да бъде</t>
    </r>
    <r>
      <rPr>
        <sz val="12"/>
        <color indexed="62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0"/>
      </rPr>
      <t>равна</t>
    </r>
    <r>
      <rPr>
        <sz val="12"/>
        <color indexed="62"/>
        <rFont val="Times New Roman CYR"/>
        <family val="1"/>
      </rPr>
      <t xml:space="preserve"> на</t>
    </r>
  </si>
  <si>
    <t>В съответствие с принципа на стойностна връзка между начален и краен счетоводен баланс</t>
  </si>
  <si>
    <r>
      <t xml:space="preserve">Придобити </t>
    </r>
    <r>
      <rPr>
        <b/>
        <i/>
        <sz val="12"/>
        <color indexed="10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1"/>
      </rPr>
      <t>държавни ценни книжа</t>
    </r>
    <r>
      <rPr>
        <sz val="12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във валута</t>
    </r>
  </si>
  <si>
    <r>
      <t xml:space="preserve">Придобити </t>
    </r>
    <r>
      <rPr>
        <b/>
        <i/>
        <sz val="12"/>
        <color indexed="18"/>
        <rFont val="Times New Roman CYR"/>
        <family val="1"/>
      </rPr>
      <t xml:space="preserve">дългосрочни </t>
    </r>
    <r>
      <rPr>
        <i/>
        <sz val="12"/>
        <rFont val="Times New Roman CYR"/>
        <family val="1"/>
      </rPr>
      <t>държавни ценни книжа</t>
    </r>
    <r>
      <rPr>
        <sz val="12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1"/>
      </rPr>
      <t>в лева</t>
    </r>
  </si>
  <si>
    <r>
      <t xml:space="preserve">Придобити </t>
    </r>
    <r>
      <rPr>
        <b/>
        <i/>
        <sz val="12"/>
        <color indexed="18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1"/>
      </rPr>
      <t>държавни ценни книжа</t>
    </r>
    <r>
      <rPr>
        <sz val="12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във валута</t>
    </r>
  </si>
  <si>
    <r>
      <t xml:space="preserve">Придобити </t>
    </r>
    <r>
      <rPr>
        <b/>
        <i/>
        <sz val="12"/>
        <color indexed="10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1"/>
      </rPr>
      <t>общински ценни книжа</t>
    </r>
    <r>
      <rPr>
        <sz val="12"/>
        <color indexed="10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1"/>
      </rPr>
      <t>в лева</t>
    </r>
  </si>
  <si>
    <r>
      <t>Придобити</t>
    </r>
    <r>
      <rPr>
        <sz val="12"/>
        <color indexed="10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краткосрочни</t>
    </r>
    <r>
      <rPr>
        <i/>
        <sz val="12"/>
        <color indexed="16"/>
        <rFont val="Times New Roman CYR"/>
        <family val="1"/>
      </rPr>
      <t xml:space="preserve"> общински ценни книжа</t>
    </r>
    <r>
      <rPr>
        <i/>
        <sz val="12"/>
        <color indexed="10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във валута</t>
    </r>
  </si>
  <si>
    <r>
      <t xml:space="preserve">Придобити </t>
    </r>
    <r>
      <rPr>
        <b/>
        <i/>
        <sz val="12"/>
        <color indexed="18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1"/>
      </rPr>
      <t>общински ценни книжа</t>
    </r>
    <r>
      <rPr>
        <sz val="12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1"/>
      </rPr>
      <t>в лева</t>
    </r>
  </si>
  <si>
    <r>
      <t xml:space="preserve">Придобити </t>
    </r>
    <r>
      <rPr>
        <b/>
        <i/>
        <sz val="12"/>
        <color indexed="18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1"/>
      </rPr>
      <t>общински ценни книжа</t>
    </r>
    <r>
      <rPr>
        <sz val="12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във валута</t>
    </r>
  </si>
  <si>
    <r>
      <t xml:space="preserve">Премии/отстъпки от номинала на </t>
    </r>
    <r>
      <rPr>
        <b/>
        <i/>
        <sz val="12"/>
        <rFont val="Times New Roman CYR"/>
        <family val="1"/>
      </rPr>
      <t>ДЦК</t>
    </r>
    <r>
      <rPr>
        <b/>
        <i/>
        <sz val="12"/>
        <color indexed="12"/>
        <rFont val="Times New Roman CYR"/>
        <family val="1"/>
      </rPr>
      <t xml:space="preserve"> в лева</t>
    </r>
  </si>
  <si>
    <r>
      <t>Премии/отстъпки от номинала на</t>
    </r>
    <r>
      <rPr>
        <b/>
        <i/>
        <sz val="12"/>
        <rFont val="Times New Roman CYR"/>
        <family val="1"/>
      </rPr>
      <t xml:space="preserve"> ДЦК</t>
    </r>
    <r>
      <rPr>
        <sz val="12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във валута</t>
    </r>
  </si>
  <si>
    <r>
      <t xml:space="preserve">Премии/отстъпки от номинала на </t>
    </r>
    <r>
      <rPr>
        <b/>
        <i/>
        <sz val="12"/>
        <color indexed="16"/>
        <rFont val="Times New Roman CYR"/>
        <family val="1"/>
      </rPr>
      <t>ОбЦК</t>
    </r>
    <r>
      <rPr>
        <sz val="12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1"/>
      </rPr>
      <t>в лева</t>
    </r>
  </si>
  <si>
    <r>
      <t xml:space="preserve">Премии/отстъпки от номинала на </t>
    </r>
    <r>
      <rPr>
        <b/>
        <i/>
        <sz val="12"/>
        <color indexed="16"/>
        <rFont val="Times New Roman CYR"/>
        <family val="1"/>
      </rPr>
      <t>ОбЦК</t>
    </r>
    <r>
      <rPr>
        <sz val="12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във валута</t>
    </r>
  </si>
  <si>
    <r>
      <t xml:space="preserve">Предоставени </t>
    </r>
    <r>
      <rPr>
        <b/>
        <i/>
        <sz val="12"/>
        <color indexed="10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и временна финансова помощ на</t>
    </r>
    <r>
      <rPr>
        <sz val="12"/>
        <color indexed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предприятия</t>
    </r>
  </si>
  <si>
    <r>
      <t xml:space="preserve">Предоставени </t>
    </r>
    <r>
      <rPr>
        <b/>
        <i/>
        <sz val="12"/>
        <color indexed="10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и временна финансова помощ на</t>
    </r>
    <r>
      <rPr>
        <sz val="12"/>
        <color indexed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нестопански организации</t>
    </r>
  </si>
  <si>
    <r>
      <t xml:space="preserve">Предоставени </t>
    </r>
    <r>
      <rPr>
        <b/>
        <i/>
        <sz val="12"/>
        <color indexed="10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и временна финансова помощ на</t>
    </r>
    <r>
      <rPr>
        <b/>
        <i/>
        <sz val="12"/>
        <rFont val="Times New Roman CYR"/>
        <family val="1"/>
      </rPr>
      <t xml:space="preserve"> домакинства</t>
    </r>
  </si>
  <si>
    <r>
      <t xml:space="preserve">Предоставени </t>
    </r>
    <r>
      <rPr>
        <b/>
        <i/>
        <sz val="12"/>
        <color indexed="18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и временна финансова помощ на</t>
    </r>
    <r>
      <rPr>
        <b/>
        <i/>
        <sz val="12"/>
        <rFont val="Times New Roman CYR"/>
        <family val="1"/>
      </rPr>
      <t xml:space="preserve"> предприятия</t>
    </r>
  </si>
  <si>
    <r>
      <t xml:space="preserve">Предоставени </t>
    </r>
    <r>
      <rPr>
        <b/>
        <i/>
        <sz val="12"/>
        <color indexed="18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и временна финансова помощ на </t>
    </r>
    <r>
      <rPr>
        <b/>
        <i/>
        <sz val="12"/>
        <rFont val="Times New Roman CYR"/>
        <family val="1"/>
      </rPr>
      <t>нестопански организации</t>
    </r>
  </si>
  <si>
    <r>
      <t xml:space="preserve">Предоставени </t>
    </r>
    <r>
      <rPr>
        <b/>
        <i/>
        <sz val="12"/>
        <color indexed="18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и временна финансова помощ на</t>
    </r>
    <r>
      <rPr>
        <b/>
        <i/>
        <sz val="12"/>
        <rFont val="Times New Roman CYR"/>
        <family val="1"/>
      </rPr>
      <t xml:space="preserve"> домакинства</t>
    </r>
  </si>
  <si>
    <r>
      <t xml:space="preserve">Текущ дял по дългосрочни заеми и временна финансова помощ на </t>
    </r>
    <r>
      <rPr>
        <b/>
        <i/>
        <sz val="12"/>
        <rFont val="Times New Roman CYR"/>
        <family val="1"/>
      </rPr>
      <t>предприятия</t>
    </r>
  </si>
  <si>
    <r>
      <t xml:space="preserve">Текущ дял по дългосрочни заеми и временна финансова помощ на </t>
    </r>
    <r>
      <rPr>
        <b/>
        <i/>
        <sz val="12"/>
        <rFont val="Times New Roman CYR"/>
        <family val="1"/>
      </rPr>
      <t>нестопански организации</t>
    </r>
  </si>
  <si>
    <r>
      <t xml:space="preserve">Текущ дял по дългосрочни заеми и временна финансова помощ на </t>
    </r>
    <r>
      <rPr>
        <b/>
        <i/>
        <sz val="12"/>
        <rFont val="Times New Roman CYR"/>
        <family val="1"/>
      </rPr>
      <t>домакинства</t>
    </r>
  </si>
  <si>
    <r>
      <t xml:space="preserve">Предоставени </t>
    </r>
    <r>
      <rPr>
        <b/>
        <i/>
        <sz val="12"/>
        <color indexed="10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на </t>
    </r>
    <r>
      <rPr>
        <b/>
        <i/>
        <sz val="12"/>
        <rFont val="Times New Roman CYR"/>
        <family val="1"/>
      </rPr>
      <t>други държави</t>
    </r>
  </si>
  <si>
    <r>
      <t xml:space="preserve">Предоставени </t>
    </r>
    <r>
      <rPr>
        <b/>
        <i/>
        <sz val="12"/>
        <color indexed="10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на </t>
    </r>
    <r>
      <rPr>
        <b/>
        <i/>
        <sz val="12"/>
        <rFont val="Times New Roman CYR"/>
        <family val="1"/>
      </rPr>
      <t>международни организации</t>
    </r>
  </si>
  <si>
    <r>
      <t xml:space="preserve">Предоставени </t>
    </r>
    <r>
      <rPr>
        <b/>
        <i/>
        <sz val="12"/>
        <color indexed="18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на </t>
    </r>
    <r>
      <rPr>
        <b/>
        <i/>
        <sz val="12"/>
        <rFont val="Times New Roman CYR"/>
        <family val="1"/>
      </rPr>
      <t>други държави</t>
    </r>
  </si>
  <si>
    <r>
      <t xml:space="preserve">Предоставени </t>
    </r>
    <r>
      <rPr>
        <b/>
        <i/>
        <sz val="12"/>
        <color indexed="18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на </t>
    </r>
    <r>
      <rPr>
        <b/>
        <i/>
        <sz val="12"/>
        <rFont val="Times New Roman CYR"/>
        <family val="1"/>
      </rPr>
      <t>международни организации</t>
    </r>
  </si>
  <si>
    <r>
      <t>Текущ дял</t>
    </r>
    <r>
      <rPr>
        <sz val="12"/>
        <rFont val="Times New Roman CYR"/>
        <family val="1"/>
      </rPr>
      <t xml:space="preserve"> по дългосрочни заеми в чужбина на </t>
    </r>
    <r>
      <rPr>
        <b/>
        <i/>
        <sz val="12"/>
        <rFont val="Times New Roman CYR"/>
        <family val="1"/>
      </rPr>
      <t>други държави</t>
    </r>
  </si>
  <si>
    <r>
      <t>Текущ дял</t>
    </r>
    <r>
      <rPr>
        <sz val="12"/>
        <rFont val="Times New Roman CYR"/>
        <family val="1"/>
      </rPr>
      <t xml:space="preserve"> по дългосрочни заеми в чужбина на </t>
    </r>
    <r>
      <rPr>
        <b/>
        <i/>
        <sz val="12"/>
        <rFont val="Times New Roman CYR"/>
        <family val="1"/>
      </rPr>
      <t>международни организации</t>
    </r>
  </si>
  <si>
    <r>
      <t xml:space="preserve">Други предоставени </t>
    </r>
    <r>
      <rPr>
        <b/>
        <i/>
        <sz val="12"/>
        <color indexed="10"/>
        <rFont val="Times New Roman CYR"/>
        <family val="1"/>
      </rPr>
      <t xml:space="preserve">краткосрочни </t>
    </r>
    <r>
      <rPr>
        <sz val="12"/>
        <rFont val="Times New Roman CYR"/>
        <family val="1"/>
      </rPr>
      <t>заеми в чужбина</t>
    </r>
  </si>
  <si>
    <t>ностите по стопански начин. Даден код съответства на съответните подгрупи сметки на разходите.</t>
  </si>
  <si>
    <r>
      <t>не се допуска</t>
    </r>
    <r>
      <rPr>
        <b/>
        <sz val="12"/>
        <color indexed="62"/>
        <rFont val="Times New Roman CYR"/>
        <family val="1"/>
      </rPr>
      <t xml:space="preserve"> кореспонденция между сметки от гр. 60 и 65.</t>
    </r>
  </si>
  <si>
    <t>Посочените в таблицата триразрядни кодове (601-609) са елементите на себестойността на дей-</t>
  </si>
  <si>
    <r>
      <t>Други предоставени</t>
    </r>
    <r>
      <rPr>
        <b/>
        <i/>
        <sz val="12"/>
        <color indexed="18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заеми в чужбина</t>
    </r>
  </si>
  <si>
    <r>
      <t>Текущ дял</t>
    </r>
    <r>
      <rPr>
        <sz val="12"/>
        <rFont val="Times New Roman CYR"/>
        <family val="1"/>
      </rPr>
      <t xml:space="preserve"> по други дългосрочни заеми в чужбина</t>
    </r>
  </si>
  <si>
    <t>РАЗДЕЛ 6 - СМЕТКИ ЗА РАЗХОДИ</t>
  </si>
  <si>
    <r>
      <t>Разходи за</t>
    </r>
    <r>
      <rPr>
        <b/>
        <i/>
        <sz val="12"/>
        <rFont val="Times New Roman CYR"/>
        <family val="1"/>
      </rPr>
      <t xml:space="preserve"> горива, вода и енергия</t>
    </r>
  </si>
  <si>
    <r>
      <t xml:space="preserve">Разходи за </t>
    </r>
    <r>
      <rPr>
        <b/>
        <i/>
        <sz val="12"/>
        <rFont val="Times New Roman CYR"/>
        <family val="1"/>
      </rPr>
      <t>канцеларски материали</t>
    </r>
  </si>
  <si>
    <r>
      <t>Разходи за</t>
    </r>
    <r>
      <rPr>
        <b/>
        <i/>
        <sz val="12"/>
        <rFont val="Times New Roman CYR"/>
        <family val="1"/>
      </rPr>
      <t xml:space="preserve"> храна</t>
    </r>
  </si>
  <si>
    <r>
      <t xml:space="preserve">Разходи за </t>
    </r>
    <r>
      <rPr>
        <b/>
        <i/>
        <sz val="12"/>
        <rFont val="Times New Roman CYR"/>
        <family val="1"/>
      </rPr>
      <t>медикаменти и лекарства</t>
    </r>
  </si>
  <si>
    <r>
      <t>Разходи за</t>
    </r>
    <r>
      <rPr>
        <b/>
        <i/>
        <sz val="12"/>
        <rFont val="Times New Roman CYR"/>
        <family val="1"/>
      </rPr>
      <t xml:space="preserve"> учебни материали и помагала</t>
    </r>
  </si>
  <si>
    <r>
      <t xml:space="preserve">Разходи за </t>
    </r>
    <r>
      <rPr>
        <b/>
        <i/>
        <sz val="12"/>
        <rFont val="Times New Roman CYR"/>
        <family val="1"/>
      </rPr>
      <t>постелен инвентар и работно облекло</t>
    </r>
  </si>
  <si>
    <r>
      <t xml:space="preserve">Разходи за </t>
    </r>
    <r>
      <rPr>
        <b/>
        <i/>
        <sz val="12"/>
        <rFont val="Times New Roman CYR"/>
        <family val="1"/>
      </rPr>
      <t>строителни материали</t>
    </r>
  </si>
  <si>
    <r>
      <t xml:space="preserve">Разходи за </t>
    </r>
    <r>
      <rPr>
        <b/>
        <i/>
        <sz val="12"/>
        <rFont val="Times New Roman CYR"/>
        <family val="1"/>
      </rPr>
      <t>консумативи и резервни части за хардуер</t>
    </r>
  </si>
  <si>
    <r>
      <t xml:space="preserve">Разходи за </t>
    </r>
    <r>
      <rPr>
        <b/>
        <i/>
        <sz val="12"/>
        <rFont val="Times New Roman CYR"/>
        <family val="1"/>
      </rPr>
      <t>други резервни части</t>
    </r>
  </si>
  <si>
    <r>
      <t xml:space="preserve">Разходи за </t>
    </r>
    <r>
      <rPr>
        <b/>
        <i/>
        <sz val="12"/>
        <rFont val="Times New Roman CYR"/>
        <family val="1"/>
      </rPr>
      <t>други материали</t>
    </r>
  </si>
  <si>
    <r>
      <t xml:space="preserve">Разходи за </t>
    </r>
    <r>
      <rPr>
        <b/>
        <i/>
        <sz val="12"/>
        <rFont val="Times New Roman CYR"/>
        <family val="1"/>
      </rPr>
      <t>текущ ремонт</t>
    </r>
  </si>
  <si>
    <r>
      <t>Разходи за</t>
    </r>
    <r>
      <rPr>
        <b/>
        <i/>
        <sz val="12"/>
        <rFont val="Times New Roman CYR"/>
        <family val="1"/>
      </rPr>
      <t xml:space="preserve"> транспорт</t>
    </r>
  </si>
  <si>
    <r>
      <t>Разходи за</t>
    </r>
    <r>
      <rPr>
        <b/>
        <i/>
        <sz val="12"/>
        <rFont val="Times New Roman CYR"/>
        <family val="1"/>
      </rPr>
      <t xml:space="preserve"> пощенски и телекомуникационни услуги</t>
    </r>
  </si>
  <si>
    <r>
      <t xml:space="preserve">Разходи за </t>
    </r>
    <r>
      <rPr>
        <b/>
        <i/>
        <sz val="12"/>
        <rFont val="Times New Roman CYR"/>
        <family val="1"/>
      </rPr>
      <t>квалификация и преквалификация на персонала</t>
    </r>
  </si>
  <si>
    <r>
      <t xml:space="preserve"> III. Коректив по номинална стойност на задължетия по финансов лизинг(сметки </t>
    </r>
    <r>
      <rPr>
        <b/>
        <sz val="12"/>
        <color indexed="62"/>
        <rFont val="Times New Roman CYR"/>
        <family val="1"/>
      </rPr>
      <t>1917</t>
    </r>
    <r>
      <rPr>
        <b/>
        <sz val="12"/>
        <rFont val="Times New Roman CYR"/>
        <family val="1"/>
      </rPr>
      <t xml:space="preserve"> и </t>
    </r>
    <r>
      <rPr>
        <b/>
        <sz val="12"/>
        <color indexed="62"/>
        <rFont val="Times New Roman CYR"/>
        <family val="1"/>
      </rPr>
      <t>1918</t>
    </r>
    <r>
      <rPr>
        <b/>
        <sz val="12"/>
        <rFont val="Times New Roman CYR"/>
        <family val="1"/>
      </rPr>
      <t>)</t>
    </r>
  </si>
  <si>
    <t xml:space="preserve"> 1. Коректив по дългосрочни задължения по фин. лизинг</t>
  </si>
  <si>
    <t>Общо за групи I, II и III :</t>
  </si>
  <si>
    <t xml:space="preserve"> 2. Коректив по текущ дял  на задължения по фин. лизинг</t>
  </si>
  <si>
    <r>
      <t xml:space="preserve">     I. </t>
    </r>
    <r>
      <rPr>
        <b/>
        <sz val="9"/>
        <rFont val="Times New Roman CYR"/>
        <family val="1"/>
      </rPr>
      <t>ОТЧЕТНА ГРУПА</t>
    </r>
    <r>
      <rPr>
        <b/>
        <sz val="8"/>
        <rFont val="Times New Roman Cyr"/>
        <family val="1"/>
      </rPr>
      <t xml:space="preserve"> </t>
    </r>
    <r>
      <rPr>
        <b/>
        <i/>
        <sz val="10"/>
        <color indexed="12"/>
        <rFont val="Times New Roman CYR"/>
        <family val="1"/>
      </rPr>
      <t>"БЮДЖЕТИ</t>
    </r>
  </si>
  <si>
    <t xml:space="preserve">            И БЮДЖЕТНИ СМЕТКИ"</t>
  </si>
  <si>
    <r>
      <t xml:space="preserve">   II.ОТЧЕТНА  ГРУПА</t>
    </r>
    <r>
      <rPr>
        <b/>
        <sz val="10"/>
        <rFont val="Times New Roman CYR"/>
        <family val="1"/>
      </rPr>
      <t xml:space="preserve"> </t>
    </r>
    <r>
      <rPr>
        <b/>
        <sz val="10"/>
        <color indexed="20"/>
        <rFont val="Times New Roman Cyr"/>
        <family val="1"/>
      </rPr>
      <t>"ИЗВЪНБЮД-</t>
    </r>
  </si>
  <si>
    <t xml:space="preserve">      ЖЕТНИ СМЕТКИ И ФОНДОВЕ"</t>
  </si>
  <si>
    <t xml:space="preserve">                III. ОТЧЕТНА  ГРУПА</t>
  </si>
  <si>
    <t xml:space="preserve">     "ДРУГИ СМЕТКИ И ДЕЙНОСТИ"</t>
  </si>
  <si>
    <r>
      <t xml:space="preserve"> I. Премии/отстъпки по емисии на дългоср. общ. ценни книжа (попълва се </t>
    </r>
    <r>
      <rPr>
        <b/>
        <i/>
        <sz val="12"/>
        <color indexed="10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1"/>
      </rPr>
      <t>от общини</t>
    </r>
    <r>
      <rPr>
        <b/>
        <sz val="12"/>
        <rFont val="Times New Roman CYR"/>
        <family val="1"/>
      </rPr>
      <t xml:space="preserve">, </t>
    </r>
    <r>
      <rPr>
        <b/>
        <sz val="12"/>
        <color indexed="60"/>
        <rFont val="Times New Roman CYR"/>
        <family val="1"/>
      </rPr>
      <t>емитирали облигации</t>
    </r>
    <r>
      <rPr>
        <b/>
        <sz val="12"/>
        <rFont val="Times New Roman CYR"/>
        <family val="1"/>
      </rPr>
      <t xml:space="preserve"> !)</t>
    </r>
  </si>
  <si>
    <r>
      <t xml:space="preserve"> Общо за І. -салда на сметки </t>
    </r>
    <r>
      <rPr>
        <b/>
        <sz val="12"/>
        <color indexed="10"/>
        <rFont val="Times New Roman CYR"/>
        <family val="1"/>
      </rPr>
      <t>1593</t>
    </r>
    <r>
      <rPr>
        <b/>
        <sz val="12"/>
        <rFont val="Times New Roman CYR"/>
        <family val="1"/>
      </rPr>
      <t xml:space="preserve"> и </t>
    </r>
    <r>
      <rPr>
        <b/>
        <sz val="12"/>
        <color indexed="10"/>
        <rFont val="Times New Roman CYR"/>
        <family val="1"/>
      </rPr>
      <t>1594</t>
    </r>
    <r>
      <rPr>
        <b/>
        <sz val="12"/>
        <rFont val="Times New Roman CYR"/>
        <family val="1"/>
      </rPr>
      <t>:</t>
    </r>
    <r>
      <rPr>
        <b/>
        <sz val="12"/>
        <color indexed="10"/>
        <rFont val="Times New Roman CYR"/>
        <family val="1"/>
      </rPr>
      <t xml:space="preserve"> </t>
    </r>
    <r>
      <rPr>
        <b/>
        <sz val="12"/>
        <rFont val="Times New Roman CYR"/>
        <family val="1"/>
      </rPr>
      <t>-</t>
    </r>
    <r>
      <rPr>
        <b/>
        <sz val="12"/>
        <color indexed="10"/>
        <rFont val="Times New Roman CYR"/>
        <family val="1"/>
      </rPr>
      <t xml:space="preserve"> Дт (+); </t>
    </r>
    <r>
      <rPr>
        <b/>
        <sz val="12"/>
        <color indexed="12"/>
        <rFont val="Times New Roman CYR"/>
        <family val="1"/>
      </rPr>
      <t>Кт (-)</t>
    </r>
  </si>
  <si>
    <r>
      <t xml:space="preserve"> Общо ІІ. - салда на сметки </t>
    </r>
    <r>
      <rPr>
        <b/>
        <sz val="12"/>
        <color indexed="60"/>
        <rFont val="Times New Roman CYR"/>
        <family val="1"/>
      </rPr>
      <t>1527</t>
    </r>
    <r>
      <rPr>
        <b/>
        <sz val="12"/>
        <rFont val="Times New Roman CYR"/>
        <family val="1"/>
      </rPr>
      <t xml:space="preserve"> и </t>
    </r>
    <r>
      <rPr>
        <b/>
        <sz val="12"/>
        <color indexed="60"/>
        <rFont val="Times New Roman CYR"/>
        <family val="1"/>
      </rPr>
      <t xml:space="preserve">1528 </t>
    </r>
    <r>
      <rPr>
        <b/>
        <sz val="12"/>
        <rFont val="Times New Roman CYR"/>
        <family val="1"/>
      </rPr>
      <t xml:space="preserve">/само </t>
    </r>
    <r>
      <rPr>
        <b/>
        <sz val="12"/>
        <color indexed="60"/>
        <rFont val="Times New Roman CYR"/>
        <family val="1"/>
      </rPr>
      <t>Дт (+)</t>
    </r>
    <r>
      <rPr>
        <b/>
        <sz val="12"/>
        <rFont val="Times New Roman CYR"/>
        <family val="1"/>
      </rPr>
      <t xml:space="preserve"> /</t>
    </r>
  </si>
  <si>
    <t xml:space="preserve"> 2. Компютри,транспортни средства,оборудване</t>
  </si>
  <si>
    <r>
      <t xml:space="preserve">Разходи за </t>
    </r>
    <r>
      <rPr>
        <b/>
        <i/>
        <sz val="12"/>
        <rFont val="Times New Roman CYR"/>
        <family val="1"/>
      </rPr>
      <t>поддръжка на софтуер</t>
    </r>
  </si>
  <si>
    <r>
      <t xml:space="preserve">Разходи за </t>
    </r>
    <r>
      <rPr>
        <b/>
        <i/>
        <sz val="12"/>
        <rFont val="Times New Roman CYR"/>
        <family val="1"/>
      </rPr>
      <t>поддръжка на хардуер</t>
    </r>
  </si>
  <si>
    <r>
      <t xml:space="preserve">Разходи за </t>
    </r>
    <r>
      <rPr>
        <b/>
        <i/>
        <sz val="12"/>
        <rFont val="Times New Roman CYR"/>
        <family val="1"/>
      </rPr>
      <t>консултантски услуги</t>
    </r>
  </si>
  <si>
    <r>
      <t>Други</t>
    </r>
    <r>
      <rPr>
        <sz val="12"/>
        <rFont val="Times New Roman CYR"/>
        <family val="1"/>
      </rPr>
      <t xml:space="preserve"> разходи за външни услуги</t>
    </r>
  </si>
  <si>
    <r>
      <t xml:space="preserve">Разходи за амортизации на </t>
    </r>
    <r>
      <rPr>
        <b/>
        <i/>
        <sz val="12"/>
        <rFont val="Times New Roman CYR"/>
        <family val="1"/>
      </rPr>
      <t>нематериални дълготрайни активи</t>
    </r>
  </si>
  <si>
    <r>
      <t xml:space="preserve">Разходи за амортизация на </t>
    </r>
    <r>
      <rPr>
        <b/>
        <i/>
        <sz val="12"/>
        <rFont val="Times New Roman CYR"/>
        <family val="1"/>
      </rPr>
      <t>продуктивни и работни животни</t>
    </r>
  </si>
  <si>
    <r>
      <t xml:space="preserve">Разходи за амортизация на </t>
    </r>
    <r>
      <rPr>
        <b/>
        <i/>
        <sz val="12"/>
        <rFont val="Times New Roman CYR"/>
        <family val="1"/>
      </rPr>
      <t>сгради</t>
    </r>
  </si>
  <si>
    <r>
      <t>Разходи за амортизация на</t>
    </r>
    <r>
      <rPr>
        <b/>
        <i/>
        <sz val="12"/>
        <rFont val="Times New Roman CYR"/>
        <family val="1"/>
      </rPr>
      <t xml:space="preserve"> машини, съоръжения, оборудване</t>
    </r>
  </si>
  <si>
    <r>
      <t xml:space="preserve">Разходи за амортизация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</si>
  <si>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Разходи за амортизация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</si>
  <si>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Разходи за амортизация на </t>
    </r>
    <r>
      <rPr>
        <b/>
        <i/>
        <sz val="12"/>
        <rFont val="Times New Roman CYR"/>
        <family val="1"/>
      </rPr>
      <t>други дълготрайни материални активи</t>
    </r>
  </si>
  <si>
    <r>
      <t xml:space="preserve">Разходи за заплати и възнаграждения на персонал по </t>
    </r>
    <r>
      <rPr>
        <b/>
        <i/>
        <sz val="12"/>
        <rFont val="Times New Roman CYR"/>
        <family val="1"/>
      </rPr>
      <t>служебни правоотношения</t>
    </r>
  </si>
  <si>
    <r>
      <t xml:space="preserve">Разходи за заплати и възнаграждения  по </t>
    </r>
    <r>
      <rPr>
        <b/>
        <i/>
        <sz val="12"/>
        <rFont val="Times New Roman CYR"/>
        <family val="1"/>
      </rPr>
      <t>трудови и приравнени на тях правоотношения</t>
    </r>
  </si>
  <si>
    <r>
      <t xml:space="preserve">Разходи за заплати и възнаграждения по </t>
    </r>
    <r>
      <rPr>
        <b/>
        <i/>
        <sz val="12"/>
        <rFont val="Times New Roman CYR"/>
        <family val="1"/>
      </rPr>
      <t xml:space="preserve">трудови правоотношения - </t>
    </r>
    <r>
      <rPr>
        <b/>
        <i/>
        <sz val="12"/>
        <color indexed="12"/>
        <rFont val="Times New Roman CYR"/>
        <family val="1"/>
      </rPr>
      <t>нещатен персонал</t>
    </r>
  </si>
  <si>
    <r>
      <t xml:space="preserve">Разходи за заплати и възнаграждения на персонал по </t>
    </r>
    <r>
      <rPr>
        <b/>
        <i/>
        <sz val="12"/>
        <rFont val="Times New Roman CYR"/>
        <family val="1"/>
      </rPr>
      <t>извънтрудови правоотношения</t>
    </r>
  </si>
  <si>
    <r>
      <t>Разходи за заплати и възнаграждения на</t>
    </r>
    <r>
      <rPr>
        <b/>
        <i/>
        <sz val="12"/>
        <rFont val="Times New Roman CYR"/>
        <family val="1"/>
      </rPr>
      <t xml:space="preserve"> персонал в чужбина</t>
    </r>
  </si>
  <si>
    <r>
      <t xml:space="preserve">Разходи за заплати и възнаграждения на </t>
    </r>
    <r>
      <rPr>
        <b/>
        <i/>
        <sz val="12"/>
        <color indexed="10"/>
        <rFont val="Times New Roman CYR"/>
        <family val="1"/>
      </rPr>
      <t>чуждестранни лица</t>
    </r>
    <r>
      <rPr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- персонал в чужбина</t>
    </r>
  </si>
  <si>
    <r>
      <t>Разходи за</t>
    </r>
    <r>
      <rPr>
        <b/>
        <i/>
        <sz val="12"/>
        <rFont val="Times New Roman CYR"/>
        <family val="1"/>
      </rPr>
      <t xml:space="preserve"> провизии</t>
    </r>
    <r>
      <rPr>
        <sz val="12"/>
        <rFont val="Times New Roman CYR"/>
        <family val="1"/>
      </rPr>
      <t xml:space="preserve"> за персонал</t>
    </r>
  </si>
  <si>
    <r>
      <t>Сторнирани</t>
    </r>
    <r>
      <rPr>
        <sz val="12"/>
        <color indexed="10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разходи за </t>
    </r>
    <r>
      <rPr>
        <b/>
        <i/>
        <sz val="12"/>
        <rFont val="Times New Roman CYR"/>
        <family val="1"/>
      </rPr>
      <t xml:space="preserve">провизии </t>
    </r>
    <r>
      <rPr>
        <sz val="12"/>
        <rFont val="Times New Roman CYR"/>
        <family val="1"/>
      </rPr>
      <t>за персонал</t>
    </r>
  </si>
  <si>
    <r>
      <t xml:space="preserve">Разходи за осигурителни вноски за </t>
    </r>
    <r>
      <rPr>
        <b/>
        <i/>
        <sz val="12"/>
        <rFont val="Times New Roman CYR"/>
        <family val="1"/>
      </rPr>
      <t>Държавно обществено осигуряване</t>
    </r>
  </si>
  <si>
    <r>
      <t xml:space="preserve">Разходи за </t>
    </r>
    <r>
      <rPr>
        <b/>
        <i/>
        <sz val="12"/>
        <rFont val="Times New Roman CYR"/>
        <family val="1"/>
      </rPr>
      <t>здравно осигуряване</t>
    </r>
  </si>
  <si>
    <r>
      <t xml:space="preserve">Разходи за </t>
    </r>
    <r>
      <rPr>
        <b/>
        <i/>
        <sz val="12"/>
        <rFont val="Times New Roman CYR"/>
        <family val="1"/>
      </rPr>
      <t>допълнително задължително осигуряване</t>
    </r>
  </si>
  <si>
    <r>
      <t xml:space="preserve">Разходи за </t>
    </r>
    <r>
      <rPr>
        <b/>
        <i/>
        <sz val="12"/>
        <rFont val="Times New Roman CYR"/>
        <family val="1"/>
      </rPr>
      <t>доброволно осигуряване</t>
    </r>
    <r>
      <rPr>
        <sz val="12"/>
        <rFont val="Times New Roman CYR"/>
        <family val="1"/>
      </rPr>
      <t xml:space="preserve"> за сметка на работодателя</t>
    </r>
  </si>
  <si>
    <r>
      <t xml:space="preserve">Начален баланс </t>
    </r>
    <r>
      <rPr>
        <b/>
        <i/>
        <sz val="11"/>
        <color indexed="12"/>
        <rFont val="Times New Roman Cyr"/>
        <family val="1"/>
      </rPr>
      <t>(в лева)</t>
    </r>
  </si>
  <si>
    <r>
      <t xml:space="preserve">Краен баланс   </t>
    </r>
    <r>
      <rPr>
        <b/>
        <sz val="11"/>
        <color indexed="12"/>
        <rFont val="Times New Roman CYR"/>
        <family val="1"/>
      </rPr>
      <t>(в лева)</t>
    </r>
  </si>
  <si>
    <t>Актив</t>
  </si>
  <si>
    <t xml:space="preserve">        III. ОТЧЕТНА  ГРУПА</t>
  </si>
  <si>
    <t xml:space="preserve">      И БЮДЖЕТНИ СМЕТКИ"</t>
  </si>
  <si>
    <t xml:space="preserve">  ЖЕТНИ СМЕТКИ И ФОНДОВЕ"</t>
  </si>
  <si>
    <t>"ДРУГИ СМЕТКИ И ДЕЙНОСТИ"</t>
  </si>
  <si>
    <t>Начален баланс</t>
  </si>
  <si>
    <t>Краен баланс</t>
  </si>
  <si>
    <t xml:space="preserve"> 2. Компютри, транспортни средства, оборудване</t>
  </si>
  <si>
    <t xml:space="preserve"> 1. Материали, продукция, стоки, незавършено производство</t>
  </si>
  <si>
    <t>Пасив</t>
  </si>
  <si>
    <t>Начален Баланс</t>
  </si>
  <si>
    <t>Краен Баланс</t>
  </si>
  <si>
    <t xml:space="preserve"> A. КАПИТАЛ В БЮДЖЕТНИТЕ ПРЕДПРИЯТИЯ</t>
  </si>
  <si>
    <t xml:space="preserve"> 2. Прираст/намаление в нетните активи от минали години</t>
  </si>
  <si>
    <t xml:space="preserve"> 3. Прираст/намаление в нетните активи за периода</t>
  </si>
  <si>
    <t xml:space="preserve"> Б. ПАСИВИ И ПРИХОДИ ЗА БЪДЕЩИ ПЕРИОДИ</t>
  </si>
  <si>
    <t xml:space="preserve"> 1. Дългосрочни задължения по емисии на ценни книжа</t>
  </si>
  <si>
    <t xml:space="preserve"> 1. Краткоср. задължения по заеми и емисии на ценни книжа</t>
  </si>
  <si>
    <t xml:space="preserve"> 4. Задължения за пенсии, помощи, стипендии, субсидии</t>
  </si>
  <si>
    <t xml:space="preserve"> 8. Задължения по заеми между бюджетни предприятия</t>
  </si>
  <si>
    <t xml:space="preserve">                                                                            Д а т а :</t>
  </si>
  <si>
    <r>
      <t xml:space="preserve"> I. </t>
    </r>
    <r>
      <rPr>
        <b/>
        <sz val="9"/>
        <rFont val="Times New Roman CYR"/>
        <family val="1"/>
      </rPr>
      <t>ОТЧЕТНА ГРУПА</t>
    </r>
    <r>
      <rPr>
        <b/>
        <sz val="8"/>
        <rFont val="Times New Roman Cyr"/>
        <family val="1"/>
      </rPr>
      <t xml:space="preserve"> </t>
    </r>
    <r>
      <rPr>
        <b/>
        <i/>
        <sz val="10"/>
        <color indexed="12"/>
        <rFont val="Times New Roman CYR"/>
        <family val="1"/>
      </rPr>
      <t>"БЮДЖЕТИ</t>
    </r>
  </si>
  <si>
    <r>
      <t>II.ОТЧЕТНА  ГРУПА</t>
    </r>
    <r>
      <rPr>
        <b/>
        <sz val="10"/>
        <rFont val="Times New Roman CYR"/>
        <family val="1"/>
      </rPr>
      <t xml:space="preserve"> </t>
    </r>
    <r>
      <rPr>
        <b/>
        <sz val="10"/>
        <color indexed="20"/>
        <rFont val="Times New Roman Cyr"/>
        <family val="1"/>
      </rPr>
      <t>"ИЗВЪНБЮД-</t>
    </r>
  </si>
  <si>
    <r>
      <t xml:space="preserve">I. </t>
    </r>
    <r>
      <rPr>
        <b/>
        <sz val="9"/>
        <rFont val="Times New Roman CYR"/>
        <family val="1"/>
      </rPr>
      <t>ОТЧЕТНА ГРУПА</t>
    </r>
    <r>
      <rPr>
        <b/>
        <sz val="8"/>
        <rFont val="Times New Roman Cyr"/>
        <family val="1"/>
      </rPr>
      <t xml:space="preserve"> </t>
    </r>
    <r>
      <rPr>
        <b/>
        <i/>
        <sz val="10"/>
        <color indexed="12"/>
        <rFont val="Times New Roman CYR"/>
        <family val="1"/>
      </rPr>
      <t>"БЮДЖЕТИ</t>
    </r>
  </si>
  <si>
    <t xml:space="preserve"> "ДРУГИ СМЕТКИ И ДЕЙНОСТИ"</t>
  </si>
  <si>
    <t xml:space="preserve">           III. ОТЧЕТНА  ГРУПА</t>
  </si>
  <si>
    <t xml:space="preserve">                                   Главен  счетоводител :</t>
  </si>
  <si>
    <t xml:space="preserve">                                  Ръководител :</t>
  </si>
  <si>
    <r>
      <t xml:space="preserve">Начален баланс </t>
    </r>
    <r>
      <rPr>
        <b/>
        <i/>
        <sz val="11"/>
        <color indexed="20"/>
        <rFont val="Times New Roman Cyr"/>
        <family val="1"/>
      </rPr>
      <t>(в лева)</t>
    </r>
  </si>
  <si>
    <r>
      <t xml:space="preserve">Краен баланс   </t>
    </r>
    <r>
      <rPr>
        <b/>
        <sz val="11"/>
        <color indexed="20"/>
        <rFont val="Times New Roman CYR"/>
        <family val="1"/>
      </rPr>
      <t>(в лева)</t>
    </r>
  </si>
  <si>
    <r>
      <t xml:space="preserve">Начален баланс </t>
    </r>
    <r>
      <rPr>
        <b/>
        <i/>
        <sz val="11"/>
        <color indexed="17"/>
        <rFont val="Times New Roman Cyr"/>
        <family val="1"/>
      </rPr>
      <t>(в лева)</t>
    </r>
  </si>
  <si>
    <t>суми в тези полета. Възможно е при коректно попълване на данните в трите оборотни ведомости</t>
  </si>
  <si>
    <t>ните от трите отчетни групи. В тези случаи може да се приема, че е налице равнение в данните.</t>
  </si>
  <si>
    <r>
      <t xml:space="preserve">В позициите </t>
    </r>
    <r>
      <rPr>
        <b/>
        <sz val="12"/>
        <color indexed="62"/>
        <rFont val="Times New Roman CYR"/>
        <family val="1"/>
      </rPr>
      <t>"Задбалансови активи"</t>
    </r>
    <r>
      <rPr>
        <sz val="12"/>
        <color indexed="62"/>
        <rFont val="Times New Roman CYR"/>
        <family val="1"/>
      </rPr>
      <t xml:space="preserve"> и </t>
    </r>
    <r>
      <rPr>
        <b/>
        <sz val="12"/>
        <color indexed="62"/>
        <rFont val="Times New Roman CYR"/>
        <family val="1"/>
      </rPr>
      <t>"Задбалансовите пасиви"</t>
    </r>
    <r>
      <rPr>
        <sz val="12"/>
        <color indexed="62"/>
        <rFont val="Times New Roman CYR"/>
        <family val="1"/>
      </rPr>
      <t xml:space="preserve">  се включват само условните</t>
    </r>
  </si>
  <si>
    <r>
      <t xml:space="preserve">активи и пасиви, а не салдата на всички задбалансови сметки. В тази връзка, в баланса </t>
    </r>
    <r>
      <rPr>
        <b/>
        <i/>
        <sz val="12"/>
        <color indexed="10"/>
        <rFont val="Times New Roman CYR"/>
        <family val="1"/>
      </rPr>
      <t>не фигури-</t>
    </r>
  </si>
  <si>
    <r>
      <t>рат</t>
    </r>
    <r>
      <rPr>
        <sz val="12"/>
        <color indexed="62"/>
        <rFont val="Times New Roman CYR"/>
        <family val="1"/>
      </rPr>
      <t xml:space="preserve"> данните за салдата на сметки от </t>
    </r>
    <r>
      <rPr>
        <b/>
        <sz val="12"/>
        <color indexed="62"/>
        <rFont val="Times New Roman CYR"/>
        <family val="1"/>
      </rPr>
      <t>подгрупи 991, 992, 993, 995, 996</t>
    </r>
    <r>
      <rPr>
        <sz val="12"/>
        <color indexed="62"/>
        <rFont val="Times New Roman CYR"/>
        <family val="1"/>
      </rPr>
      <t xml:space="preserve"> и </t>
    </r>
    <r>
      <rPr>
        <b/>
        <sz val="12"/>
        <color indexed="62"/>
        <rFont val="Times New Roman CYR"/>
        <family val="1"/>
      </rPr>
      <t>сметки 9981 и 9989</t>
    </r>
    <r>
      <rPr>
        <sz val="12"/>
        <color indexed="62"/>
        <rFont val="Times New Roman CYR"/>
        <family val="1"/>
      </rPr>
      <t>.</t>
    </r>
  </si>
  <si>
    <r>
      <t xml:space="preserve">Краен баланс   </t>
    </r>
    <r>
      <rPr>
        <b/>
        <sz val="11"/>
        <color indexed="17"/>
        <rFont val="Times New Roman CYR"/>
        <family val="1"/>
      </rPr>
      <t>(в лева)</t>
    </r>
  </si>
  <si>
    <r>
      <t xml:space="preserve"> Общо за ІІІ. - салда на сметки </t>
    </r>
    <r>
      <rPr>
        <b/>
        <sz val="12"/>
        <color indexed="62"/>
        <rFont val="Times New Roman CYR"/>
        <family val="1"/>
      </rPr>
      <t>1917</t>
    </r>
    <r>
      <rPr>
        <b/>
        <sz val="12"/>
        <rFont val="Times New Roman CYR"/>
        <family val="1"/>
      </rPr>
      <t xml:space="preserve"> и </t>
    </r>
    <r>
      <rPr>
        <b/>
        <sz val="12"/>
        <color indexed="62"/>
        <rFont val="Times New Roman CYR"/>
        <family val="1"/>
      </rPr>
      <t>1918 /само Дт (+) /</t>
    </r>
  </si>
  <si>
    <t>Начален баланс       (в лева)</t>
  </si>
  <si>
    <t>Краен баланс           (в лева)</t>
  </si>
  <si>
    <r>
      <t xml:space="preserve">              Дял на </t>
    </r>
    <r>
      <rPr>
        <b/>
        <i/>
        <sz val="10"/>
        <color indexed="10"/>
        <rFont val="Times New Roman CYR"/>
        <family val="1"/>
      </rPr>
      <t>кратко</t>
    </r>
    <r>
      <rPr>
        <b/>
        <sz val="10"/>
        <rFont val="Times New Roman CYR"/>
        <family val="1"/>
      </rPr>
      <t xml:space="preserve">срочните </t>
    </r>
    <r>
      <rPr>
        <b/>
        <i/>
        <sz val="10"/>
        <color indexed="60"/>
        <rFont val="Times New Roman CYR"/>
        <family val="1"/>
      </rPr>
      <t xml:space="preserve">вземания </t>
    </r>
    <r>
      <rPr>
        <b/>
        <sz val="10"/>
        <rFont val="Times New Roman CYR"/>
        <family val="1"/>
      </rPr>
      <t>в общия размер на заемите (подгрупи 531, 581 и 582)</t>
    </r>
  </si>
  <si>
    <r>
      <t xml:space="preserve">              Дял на </t>
    </r>
    <r>
      <rPr>
        <b/>
        <i/>
        <sz val="10"/>
        <color indexed="12"/>
        <rFont val="Times New Roman CYR"/>
        <family val="1"/>
      </rPr>
      <t>дълго</t>
    </r>
    <r>
      <rPr>
        <b/>
        <sz val="10"/>
        <rFont val="Times New Roman CYR"/>
        <family val="1"/>
      </rPr>
      <t xml:space="preserve">срочните </t>
    </r>
    <r>
      <rPr>
        <b/>
        <i/>
        <sz val="10"/>
        <color indexed="60"/>
        <rFont val="Times New Roman CYR"/>
        <family val="1"/>
      </rPr>
      <t>вземания</t>
    </r>
    <r>
      <rPr>
        <b/>
        <sz val="10"/>
        <rFont val="Times New Roman CYR"/>
        <family val="1"/>
      </rPr>
      <t xml:space="preserve"> в общия размер на заемите (подгрупи 531, 581 и 582)</t>
    </r>
  </si>
  <si>
    <t>краткоср.-дял в нач.салдо</t>
  </si>
  <si>
    <t>дългоср.-дял в нач.салдо</t>
  </si>
  <si>
    <t>краткоср.-дял в кр.салдо</t>
  </si>
  <si>
    <t>дългоср.-дял в кр.салдо</t>
  </si>
  <si>
    <t>кратк. ЦК.-дял в нач.салдо</t>
  </si>
  <si>
    <t>дълг. ЦК.-дял в нач.салдо</t>
  </si>
  <si>
    <t>кратк. ЦК.-дял в кр.салдо</t>
  </si>
  <si>
    <t>дълг. ЦК.-дял в кр.салдо</t>
  </si>
  <si>
    <r>
      <t xml:space="preserve">Относително тегло на </t>
    </r>
    <r>
      <rPr>
        <b/>
        <i/>
        <sz val="10"/>
        <color indexed="10"/>
        <rFont val="Times New Roman CYR"/>
        <family val="1"/>
      </rPr>
      <t>текущи задължения</t>
    </r>
    <r>
      <rPr>
        <b/>
        <i/>
        <sz val="10"/>
        <color indexed="60"/>
        <rFont val="Times New Roman CYR"/>
        <family val="1"/>
      </rPr>
      <t xml:space="preserve"> по дългосрочни емисии на ЦК</t>
    </r>
    <r>
      <rPr>
        <b/>
        <sz val="10"/>
        <color indexed="59"/>
        <rFont val="Times New Roman CYR"/>
        <family val="1"/>
      </rPr>
      <t xml:space="preserve"> (сметки 1523 и 1524)</t>
    </r>
  </si>
  <si>
    <r>
      <t xml:space="preserve">Относително тегло на </t>
    </r>
    <r>
      <rPr>
        <b/>
        <i/>
        <sz val="10"/>
        <color indexed="12"/>
        <rFont val="Times New Roman CYR"/>
        <family val="1"/>
      </rPr>
      <t>задължения над 1 година</t>
    </r>
    <r>
      <rPr>
        <b/>
        <i/>
        <sz val="10"/>
        <color indexed="60"/>
        <rFont val="Times New Roman CYR"/>
        <family val="1"/>
      </rPr>
      <t xml:space="preserve"> по дългоср. емисии на ЦК </t>
    </r>
    <r>
      <rPr>
        <b/>
        <sz val="10"/>
        <color indexed="59"/>
        <rFont val="Times New Roman CYR"/>
        <family val="1"/>
      </rPr>
      <t xml:space="preserve"> (сметки 1521 и 1522)</t>
    </r>
  </si>
  <si>
    <r>
      <t xml:space="preserve">Относително тегло на </t>
    </r>
    <r>
      <rPr>
        <b/>
        <i/>
        <sz val="10"/>
        <color indexed="12"/>
        <rFont val="Times New Roman CYR"/>
        <family val="1"/>
      </rPr>
      <t>задължения над 1 година</t>
    </r>
    <r>
      <rPr>
        <b/>
        <i/>
        <sz val="10"/>
        <color indexed="60"/>
        <rFont val="Times New Roman CYR"/>
        <family val="1"/>
      </rPr>
      <t xml:space="preserve"> по финансов лизинг</t>
    </r>
    <r>
      <rPr>
        <b/>
        <sz val="10"/>
        <color indexed="59"/>
        <rFont val="Times New Roman CYR"/>
        <family val="1"/>
      </rPr>
      <t xml:space="preserve"> (сметки 1911 и 1912)</t>
    </r>
  </si>
  <si>
    <r>
      <t xml:space="preserve">Относително тегло на </t>
    </r>
    <r>
      <rPr>
        <b/>
        <i/>
        <sz val="10"/>
        <color indexed="10"/>
        <rFont val="Times New Roman CYR"/>
        <family val="1"/>
      </rPr>
      <t>текущи задължения</t>
    </r>
    <r>
      <rPr>
        <b/>
        <i/>
        <sz val="10"/>
        <color indexed="60"/>
        <rFont val="Times New Roman CYR"/>
        <family val="1"/>
      </rPr>
      <t xml:space="preserve"> по финансов лизинг</t>
    </r>
    <r>
      <rPr>
        <b/>
        <sz val="10"/>
        <color indexed="59"/>
        <rFont val="Times New Roman CYR"/>
        <family val="1"/>
      </rPr>
      <t xml:space="preserve"> (сметки 1913 и 1914)</t>
    </r>
  </si>
  <si>
    <t>кратк. л-г-дял в нач.салдо</t>
  </si>
  <si>
    <t>дълг. л-г-дял в нач.салдо</t>
  </si>
  <si>
    <t>дълг. л-г-дял в кр.салдо</t>
  </si>
  <si>
    <t>кратк. л-г-дял в кр.салдо</t>
  </si>
  <si>
    <r>
      <t xml:space="preserve">Социално-осигурителни вноски в </t>
    </r>
    <r>
      <rPr>
        <b/>
        <i/>
        <sz val="12"/>
        <color indexed="10"/>
        <rFont val="Times New Roman CYR"/>
        <family val="1"/>
      </rPr>
      <t xml:space="preserve">чуждестранни осигурителни фондове  </t>
    </r>
    <r>
      <rPr>
        <b/>
        <i/>
        <sz val="12"/>
        <rFont val="Times New Roman CYR"/>
        <family val="1"/>
      </rPr>
      <t>за чужд. лица</t>
    </r>
  </si>
  <si>
    <r>
      <t xml:space="preserve">Осигурителни вноски на други лица - </t>
    </r>
    <r>
      <rPr>
        <b/>
        <i/>
        <sz val="12"/>
        <rFont val="Times New Roman CYR"/>
        <family val="1"/>
      </rPr>
      <t>студенти, пенсионери и др.</t>
    </r>
  </si>
  <si>
    <r>
      <t xml:space="preserve">Разходи за </t>
    </r>
    <r>
      <rPr>
        <b/>
        <i/>
        <sz val="12"/>
        <rFont val="Times New Roman CYR"/>
        <family val="1"/>
      </rPr>
      <t>държавни такси</t>
    </r>
  </si>
  <si>
    <r>
      <t xml:space="preserve">Разходи за </t>
    </r>
    <r>
      <rPr>
        <b/>
        <i/>
        <sz val="12"/>
        <rFont val="Times New Roman CYR"/>
        <family val="1"/>
      </rPr>
      <t>общински такси</t>
    </r>
  </si>
  <si>
    <r>
      <t xml:space="preserve">Разходи за </t>
    </r>
    <r>
      <rPr>
        <b/>
        <i/>
        <sz val="12"/>
        <rFont val="Times New Roman CYR"/>
        <family val="1"/>
      </rPr>
      <t>съдебни такси и разноски в страната</t>
    </r>
  </si>
  <si>
    <r>
      <t xml:space="preserve">Разходи за </t>
    </r>
    <r>
      <rPr>
        <b/>
        <i/>
        <sz val="12"/>
        <rFont val="Times New Roman CYR"/>
        <family val="1"/>
      </rPr>
      <t>данъци</t>
    </r>
    <r>
      <rPr>
        <sz val="12"/>
        <rFont val="Times New Roman CYR"/>
        <family val="1"/>
      </rPr>
      <t xml:space="preserve"> в Републиканския бюджет и държавни извънбюджетни сметки и фондове</t>
    </r>
  </si>
  <si>
    <r>
      <t>Разходи за</t>
    </r>
    <r>
      <rPr>
        <b/>
        <i/>
        <sz val="12"/>
        <rFont val="Times New Roman CYR"/>
        <family val="1"/>
      </rPr>
      <t xml:space="preserve"> общински данъци</t>
    </r>
  </si>
  <si>
    <r>
      <t xml:space="preserve">Разходи за </t>
    </r>
    <r>
      <rPr>
        <b/>
        <i/>
        <sz val="12"/>
        <rFont val="Times New Roman CYR"/>
        <family val="1"/>
      </rPr>
      <t xml:space="preserve">такси </t>
    </r>
    <r>
      <rPr>
        <b/>
        <i/>
        <sz val="12"/>
        <color indexed="10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</si>
  <si>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съдебни такси и разноски</t>
    </r>
    <r>
      <rPr>
        <b/>
        <i/>
        <sz val="12"/>
        <color indexed="10"/>
        <rFont val="Times New Roman CYR"/>
        <family val="1"/>
      </rPr>
      <t xml:space="preserve"> в чужбина</t>
    </r>
  </si>
  <si>
    <r>
      <t xml:space="preserve">Разходи за </t>
    </r>
    <r>
      <rPr>
        <b/>
        <i/>
        <sz val="12"/>
        <rFont val="Times New Roman CYR"/>
        <family val="1"/>
      </rPr>
      <t>данъци в</t>
    </r>
    <r>
      <rPr>
        <b/>
        <i/>
        <sz val="12"/>
        <color indexed="10"/>
        <rFont val="Times New Roman CYR"/>
        <family val="1"/>
      </rPr>
      <t xml:space="preserve"> чужбина</t>
    </r>
  </si>
  <si>
    <r>
      <t xml:space="preserve">Разходи за </t>
    </r>
    <r>
      <rPr>
        <b/>
        <i/>
        <sz val="12"/>
        <rFont val="Times New Roman CYR"/>
        <family val="1"/>
      </rPr>
      <t xml:space="preserve">наеми </t>
    </r>
    <r>
      <rPr>
        <b/>
        <i/>
        <sz val="12"/>
        <color indexed="12"/>
        <rFont val="Times New Roman CYR"/>
        <family val="1"/>
      </rPr>
      <t>в страната</t>
    </r>
  </si>
  <si>
    <r>
      <t xml:space="preserve">Разходи за </t>
    </r>
    <r>
      <rPr>
        <b/>
        <i/>
        <sz val="12"/>
        <rFont val="Times New Roman CYR"/>
        <family val="1"/>
      </rPr>
      <t>наеми</t>
    </r>
    <r>
      <rPr>
        <b/>
        <i/>
        <sz val="12"/>
        <color indexed="10"/>
        <rFont val="Times New Roman CYR"/>
        <family val="1"/>
      </rPr>
      <t xml:space="preserve"> в чужбина</t>
    </r>
  </si>
  <si>
    <r>
      <t xml:space="preserve">Разходи за </t>
    </r>
    <r>
      <rPr>
        <b/>
        <i/>
        <sz val="12"/>
        <rFont val="Times New Roman CYR"/>
        <family val="1"/>
      </rPr>
      <t>наеми на земя</t>
    </r>
    <r>
      <rPr>
        <sz val="12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1"/>
      </rPr>
      <t>в страната</t>
    </r>
  </si>
  <si>
    <r>
      <t>Разходи за</t>
    </r>
    <r>
      <rPr>
        <b/>
        <i/>
        <sz val="12"/>
        <rFont val="Times New Roman CYR"/>
        <family val="1"/>
      </rPr>
      <t xml:space="preserve"> наеми на земя </t>
    </r>
    <r>
      <rPr>
        <b/>
        <i/>
        <sz val="12"/>
        <color indexed="10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</si>
  <si>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придобиване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 xml:space="preserve">инфраструктурни обекти </t>
    </r>
    <r>
      <rPr>
        <sz val="12"/>
        <rFont val="Times New Roman CYR"/>
        <family val="1"/>
      </rPr>
      <t>чрез външни доставки</t>
    </r>
  </si>
  <si>
    <r>
      <t>Основен ремонт</t>
    </r>
    <r>
      <rPr>
        <sz val="12"/>
        <rFont val="Times New Roman CYR"/>
        <family val="1"/>
      </rPr>
      <t xml:space="preserve"> на инфраструктурни обекти чрез външни доставки</t>
    </r>
  </si>
  <si>
    <r>
      <t xml:space="preserve">Разходи за </t>
    </r>
    <r>
      <rPr>
        <b/>
        <i/>
        <sz val="12"/>
        <rFont val="Times New Roman CYR"/>
        <family val="1"/>
      </rPr>
      <t>придобиване на земя</t>
    </r>
    <r>
      <rPr>
        <b/>
        <i/>
        <sz val="12"/>
        <color indexed="12"/>
        <rFont val="Times New Roman CYR"/>
        <family val="1"/>
      </rPr>
      <t xml:space="preserve"> в страната</t>
    </r>
  </si>
  <si>
    <r>
      <t xml:space="preserve">Разходи за </t>
    </r>
    <r>
      <rPr>
        <b/>
        <i/>
        <sz val="12"/>
        <rFont val="Times New Roman CYR"/>
        <family val="1"/>
      </rPr>
      <t>придобиване на земя</t>
    </r>
    <r>
      <rPr>
        <b/>
        <i/>
        <sz val="12"/>
        <color indexed="10"/>
        <rFont val="Times New Roman CYR"/>
        <family val="1"/>
      </rPr>
      <t xml:space="preserve"> в чужбина</t>
    </r>
  </si>
  <si>
    <r>
      <t>Приписани разходи за</t>
    </r>
    <r>
      <rPr>
        <b/>
        <i/>
        <sz val="12"/>
        <color indexed="10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външни услуги</t>
    </r>
  </si>
  <si>
    <r>
      <t>Приписани разходи за</t>
    </r>
    <r>
      <rPr>
        <b/>
        <i/>
        <sz val="12"/>
        <color indexed="10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наеми</t>
    </r>
  </si>
  <si>
    <r>
      <t xml:space="preserve">Приписани </t>
    </r>
    <r>
      <rPr>
        <b/>
        <i/>
        <sz val="12"/>
        <rFont val="Times New Roman CYR"/>
        <family val="1"/>
      </rPr>
      <t>други разходи</t>
    </r>
  </si>
  <si>
    <r>
      <t xml:space="preserve">Разходи за </t>
    </r>
    <r>
      <rPr>
        <b/>
        <i/>
        <sz val="12"/>
        <rFont val="Times New Roman CYR"/>
        <family val="1"/>
      </rPr>
      <t>членски внос и други вноски в международни организации</t>
    </r>
  </si>
  <si>
    <r>
      <t xml:space="preserve">Разходи за </t>
    </r>
    <r>
      <rPr>
        <b/>
        <i/>
        <sz val="12"/>
        <rFont val="Times New Roman CYR"/>
        <family val="1"/>
      </rPr>
      <t xml:space="preserve">командировки </t>
    </r>
    <r>
      <rPr>
        <b/>
        <i/>
        <sz val="12"/>
        <color indexed="12"/>
        <rFont val="Times New Roman CYR"/>
        <family val="1"/>
      </rPr>
      <t>в страната</t>
    </r>
  </si>
  <si>
    <r>
      <t xml:space="preserve">Разходи за </t>
    </r>
    <r>
      <rPr>
        <b/>
        <i/>
        <sz val="12"/>
        <rFont val="Times New Roman CYR"/>
        <family val="1"/>
      </rPr>
      <t>командировки</t>
    </r>
    <r>
      <rPr>
        <b/>
        <i/>
        <sz val="12"/>
        <color indexed="10"/>
        <rFont val="Times New Roman CYR"/>
        <family val="1"/>
      </rPr>
      <t xml:space="preserve"> в чужбина</t>
    </r>
  </si>
  <si>
    <r>
      <t xml:space="preserve">Разходи за </t>
    </r>
    <r>
      <rPr>
        <b/>
        <i/>
        <sz val="12"/>
        <rFont val="Times New Roman CYR"/>
        <family val="1"/>
      </rPr>
      <t xml:space="preserve">глоби и неустойки </t>
    </r>
    <r>
      <rPr>
        <b/>
        <i/>
        <sz val="12"/>
        <color indexed="12"/>
        <rFont val="Times New Roman CYR"/>
        <family val="1"/>
      </rPr>
      <t>в страната</t>
    </r>
  </si>
  <si>
    <r>
      <t>Разходи за</t>
    </r>
    <r>
      <rPr>
        <b/>
        <i/>
        <sz val="12"/>
        <rFont val="Times New Roman CYR"/>
        <family val="1"/>
      </rPr>
      <t xml:space="preserve"> глоби и неустойки</t>
    </r>
    <r>
      <rPr>
        <sz val="12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в чужбина</t>
    </r>
  </si>
  <si>
    <r>
      <t>Други</t>
    </r>
    <r>
      <rPr>
        <sz val="12"/>
        <rFont val="Times New Roman CYR"/>
        <family val="1"/>
      </rPr>
      <t xml:space="preserve"> разходи </t>
    </r>
    <r>
      <rPr>
        <b/>
        <i/>
        <sz val="12"/>
        <color indexed="12"/>
        <rFont val="Times New Roman CYR"/>
        <family val="1"/>
      </rPr>
      <t>в страната</t>
    </r>
  </si>
  <si>
    <r>
      <t>Други</t>
    </r>
    <r>
      <rPr>
        <sz val="12"/>
        <rFont val="Times New Roman CYR"/>
        <family val="1"/>
      </rPr>
      <t xml:space="preserve"> разходи </t>
    </r>
    <r>
      <rPr>
        <b/>
        <i/>
        <sz val="12"/>
        <color indexed="10"/>
        <rFont val="Times New Roman CYR"/>
        <family val="1"/>
      </rPr>
      <t>в чужбина</t>
    </r>
  </si>
  <si>
    <r>
      <t xml:space="preserve">Отчетна стойност на продадени запаси от </t>
    </r>
    <r>
      <rPr>
        <b/>
        <i/>
        <sz val="12"/>
        <rFont val="Times New Roman CYR"/>
        <family val="1"/>
      </rPr>
      <t>незавършено производство</t>
    </r>
  </si>
  <si>
    <r>
      <t xml:space="preserve">Отчетна стойност на продадени </t>
    </r>
    <r>
      <rPr>
        <b/>
        <i/>
        <sz val="12"/>
        <rFont val="Times New Roman CYR"/>
        <family val="1"/>
      </rPr>
      <t>материали</t>
    </r>
  </si>
  <si>
    <r>
      <t>Отчетна стойност на продадена</t>
    </r>
    <r>
      <rPr>
        <b/>
        <i/>
        <sz val="12"/>
        <rFont val="Times New Roman CYR"/>
        <family val="1"/>
      </rPr>
      <t xml:space="preserve"> продукция</t>
    </r>
  </si>
  <si>
    <r>
      <t xml:space="preserve">Отчетна стойност на продадени </t>
    </r>
    <r>
      <rPr>
        <b/>
        <i/>
        <sz val="12"/>
        <rFont val="Times New Roman CYR"/>
        <family val="1"/>
      </rPr>
      <t>стоки</t>
    </r>
  </si>
  <si>
    <r>
      <t xml:space="preserve">Отчетна стойност на продадени </t>
    </r>
    <r>
      <rPr>
        <b/>
        <i/>
        <sz val="12"/>
        <rFont val="Times New Roman CYR"/>
        <family val="1"/>
      </rPr>
      <t>млади животни и животни за угояване</t>
    </r>
  </si>
  <si>
    <r>
      <t xml:space="preserve">Отчетна стойност на продадени </t>
    </r>
    <r>
      <rPr>
        <b/>
        <i/>
        <sz val="12"/>
        <rFont val="Times New Roman CYR"/>
        <family val="1"/>
      </rPr>
      <t>нематериални дълготрайни активи</t>
    </r>
  </si>
  <si>
    <r>
      <t xml:space="preserve">Отчетна стойност на продадени </t>
    </r>
    <r>
      <rPr>
        <b/>
        <i/>
        <sz val="12"/>
        <rFont val="Times New Roman CYR"/>
        <family val="1"/>
      </rPr>
      <t>продуктивни и работни животни</t>
    </r>
  </si>
  <si>
    <r>
      <t xml:space="preserve">Отчетна стойност на продадени </t>
    </r>
    <r>
      <rPr>
        <b/>
        <i/>
        <sz val="12"/>
        <rFont val="Times New Roman CYR"/>
        <family val="1"/>
      </rPr>
      <t>сгради</t>
    </r>
  </si>
  <si>
    <r>
      <t>Отчетна стойност на продадени на</t>
    </r>
    <r>
      <rPr>
        <b/>
        <i/>
        <sz val="12"/>
        <rFont val="Times New Roman CYR"/>
        <family val="1"/>
      </rPr>
      <t xml:space="preserve"> машини, съоръжения, оборудване</t>
    </r>
  </si>
  <si>
    <r>
      <t xml:space="preserve">Отчетна стойност на продадени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</si>
  <si>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Отчетна стойност на продаден </t>
    </r>
    <r>
      <rPr>
        <b/>
        <i/>
        <sz val="12"/>
        <rFont val="Times New Roman CYR"/>
        <family val="1"/>
      </rPr>
      <t>стопански инвентар</t>
    </r>
  </si>
  <si>
    <r>
      <t xml:space="preserve">Отчетна стойност на продадено </t>
    </r>
    <r>
      <rPr>
        <b/>
        <i/>
        <sz val="12"/>
        <rFont val="Times New Roman CYR"/>
        <family val="1"/>
      </rPr>
      <t>незавършено строителство</t>
    </r>
  </si>
  <si>
    <t xml:space="preserve">Подлежат на ръчно въвеждане началните салда и дебитните и кредитните обороти </t>
  </si>
  <si>
    <t>по съответните сметки. Крайните салда се получават автоматично.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</si>
  <si>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</si>
  <si>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В тази таблица се разнасят данните от оборотните ведомости по трите отчетни групи.</t>
  </si>
  <si>
    <t>В тази таблица се посочват съответните индивидуални данни на бюджетното предприятие</t>
  </si>
  <si>
    <t>В случай, че файла се използва за попълване на данни за конкретна бюджетна единица,</t>
  </si>
  <si>
    <t>може да се изтрият.</t>
  </si>
  <si>
    <r>
      <t xml:space="preserve">а не за изготвяне на сборен баланс и оборотна ведомост, текстовете </t>
    </r>
    <r>
      <rPr>
        <sz val="12"/>
        <color indexed="60"/>
        <rFont val="Times New Roman CYR"/>
        <family val="1"/>
      </rPr>
      <t>/с б о р е н/</t>
    </r>
    <r>
      <rPr>
        <sz val="12"/>
        <color indexed="62"/>
        <rFont val="Times New Roman CYR"/>
        <family val="1"/>
      </rPr>
      <t xml:space="preserve"> и</t>
    </r>
    <r>
      <rPr>
        <sz val="12"/>
        <color indexed="17"/>
        <rFont val="Times New Roman CYR"/>
        <family val="1"/>
      </rPr>
      <t xml:space="preserve"> </t>
    </r>
    <r>
      <rPr>
        <sz val="12"/>
        <color indexed="60"/>
        <rFont val="Times New Roman CYR"/>
        <family val="1"/>
      </rPr>
      <t>/СБОРНА/</t>
    </r>
  </si>
  <si>
    <t>(наименование, БУЛСТАТ, код по ЕБК и др.) чрез попълване на съответните клетки. Така</t>
  </si>
  <si>
    <t>разнесени, тези данни автоматично ще се появят и в другите таблици.</t>
  </si>
  <si>
    <t>Не следва да се правят опити за изтриване или вмъкване на редове, колони и отделни таблици.</t>
  </si>
  <si>
    <t xml:space="preserve">                              У К А З А Н И Я      З А      П О П Ъ Л В А Н Е    Н А     Ф А Й Л А</t>
  </si>
  <si>
    <t>В таблицата са заложени контроли за равнение на дебитнити и кредитните салда и обороти.</t>
  </si>
  <si>
    <r>
      <t xml:space="preserve">При неравнение на данните, в тези полета на червен фон ще се изписва текста </t>
    </r>
    <r>
      <rPr>
        <sz val="12"/>
        <color indexed="10"/>
        <rFont val="Times New Roman CYR"/>
        <family val="1"/>
      </rPr>
      <t>"НЕРАВНЕНИЕ !"</t>
    </r>
  </si>
  <si>
    <t>(този текст ще фигурира в процеса на въвеждане на данните, но при правилно приключване</t>
  </si>
  <si>
    <t>нението между дебита и кредита в общите суми.</t>
  </si>
  <si>
    <t>и тези полета не подлежат на ръчно въвеждане.</t>
  </si>
  <si>
    <t>III.</t>
  </si>
  <si>
    <r>
      <t xml:space="preserve">Отчетна стойност на продадени </t>
    </r>
    <r>
      <rPr>
        <b/>
        <i/>
        <sz val="12"/>
        <rFont val="Times New Roman CYR"/>
        <family val="1"/>
      </rPr>
      <t>други материални дълготрайни активи</t>
    </r>
  </si>
  <si>
    <r>
      <t xml:space="preserve">Отчетна стойност на продадени запаси на </t>
    </r>
    <r>
      <rPr>
        <b/>
        <i/>
        <sz val="12"/>
        <rFont val="Times New Roman CYR"/>
        <family val="1"/>
      </rPr>
      <t>държавния резерв</t>
    </r>
  </si>
  <si>
    <r>
      <t xml:space="preserve">Отчетна стойност на продадени запаси на </t>
    </r>
    <r>
      <rPr>
        <b/>
        <i/>
        <sz val="12"/>
        <rFont val="Times New Roman CYR"/>
        <family val="1"/>
      </rPr>
      <t>изкупена продукция</t>
    </r>
  </si>
  <si>
    <r>
      <t xml:space="preserve">Отчетна стойност на продадени конфискувани и придобити от обезпечения </t>
    </r>
    <r>
      <rPr>
        <b/>
        <i/>
        <sz val="12"/>
        <rFont val="Times New Roman CYR"/>
        <family val="1"/>
      </rPr>
      <t>дълг. активи</t>
    </r>
  </si>
  <si>
    <r>
      <t xml:space="preserve">Отчетна стойност на продадени конфискувани и придобити от обезпечения </t>
    </r>
    <r>
      <rPr>
        <b/>
        <i/>
        <sz val="12"/>
        <rFont val="Times New Roman CYR"/>
        <family val="1"/>
      </rPr>
      <t>материални запаси</t>
    </r>
  </si>
  <si>
    <r>
      <t xml:space="preserve">Отчетна стойност на продадени конфискувани и придобити от обезпечения </t>
    </r>
    <r>
      <rPr>
        <b/>
        <i/>
        <sz val="12"/>
        <rFont val="Times New Roman CYR"/>
        <family val="1"/>
      </rPr>
      <t>финансови активи</t>
    </r>
  </si>
  <si>
    <r>
      <t xml:space="preserve">Разходи за </t>
    </r>
    <r>
      <rPr>
        <b/>
        <i/>
        <sz val="12"/>
        <rFont val="Times New Roman CYR"/>
        <family val="1"/>
      </rPr>
      <t>банково обслужване</t>
    </r>
    <r>
      <rPr>
        <sz val="12"/>
        <rFont val="Times New Roman CYR"/>
        <family val="1"/>
      </rPr>
      <t xml:space="preserve"> на сметки и плащания</t>
    </r>
  </si>
  <si>
    <r>
      <t xml:space="preserve">Разходи за комисионни по </t>
    </r>
    <r>
      <rPr>
        <b/>
        <i/>
        <sz val="12"/>
        <rFont val="Times New Roman CYR"/>
        <family val="1"/>
      </rPr>
      <t>поемане и обслужване на емисии на ДЦК (ОбЦК)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</si>
  <si>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застраховане</t>
    </r>
  </si>
  <si>
    <r>
      <t>Разходи за</t>
    </r>
    <r>
      <rPr>
        <b/>
        <i/>
        <sz val="12"/>
        <rFont val="Times New Roman CYR"/>
        <family val="1"/>
      </rPr>
      <t xml:space="preserve"> други</t>
    </r>
    <r>
      <rPr>
        <sz val="12"/>
        <rFont val="Times New Roman CYR"/>
        <family val="1"/>
      </rPr>
      <t xml:space="preserve"> финансови услуги и комисионни</t>
    </r>
  </si>
  <si>
    <r>
      <t xml:space="preserve">Разходи за </t>
    </r>
    <r>
      <rPr>
        <b/>
        <i/>
        <sz val="12"/>
        <rFont val="Times New Roman CYR"/>
        <family val="1"/>
      </rPr>
      <t>лихви в лева по ДЦК (ОбЦК)</t>
    </r>
  </si>
  <si>
    <r>
      <t xml:space="preserve">Разходи за </t>
    </r>
    <r>
      <rPr>
        <b/>
        <i/>
        <sz val="12"/>
        <rFont val="Times New Roman CYR"/>
        <family val="1"/>
      </rPr>
      <t>лихви във валута по ДЦК (ОбЦК)</t>
    </r>
  </si>
  <si>
    <r>
      <t>Разходи за лихви по</t>
    </r>
    <r>
      <rPr>
        <b/>
        <i/>
        <sz val="12"/>
        <rFont val="Times New Roman CYR"/>
        <family val="1"/>
      </rPr>
      <t xml:space="preserve"> заеми от БНБ</t>
    </r>
  </si>
  <si>
    <r>
      <t xml:space="preserve">Разходи за лихви по </t>
    </r>
    <r>
      <rPr>
        <b/>
        <i/>
        <sz val="12"/>
        <rFont val="Times New Roman CYR"/>
        <family val="1"/>
      </rPr>
      <t xml:space="preserve">банкови заеми </t>
    </r>
    <r>
      <rPr>
        <b/>
        <i/>
        <sz val="12"/>
        <color indexed="12"/>
        <rFont val="Times New Roman CYR"/>
        <family val="1"/>
      </rPr>
      <t>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</si>
  <si>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 xml:space="preserve">други заеми </t>
    </r>
    <r>
      <rPr>
        <b/>
        <i/>
        <sz val="12"/>
        <color indexed="12"/>
        <rFont val="Times New Roman CYR"/>
        <family val="1"/>
      </rPr>
      <t>от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</si>
  <si>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 xml:space="preserve">заеми от </t>
    </r>
    <r>
      <rPr>
        <b/>
        <i/>
        <sz val="12"/>
        <color indexed="10"/>
        <rFont val="Times New Roman CYR"/>
        <family val="1"/>
      </rPr>
      <t>други държави</t>
    </r>
  </si>
  <si>
    <r>
      <t xml:space="preserve">Разходи за лихви по заеми от </t>
    </r>
    <r>
      <rPr>
        <b/>
        <i/>
        <sz val="12"/>
        <color indexed="10"/>
        <rFont val="Times New Roman CYR"/>
        <family val="1"/>
      </rPr>
      <t xml:space="preserve"> международни организации</t>
    </r>
  </si>
  <si>
    <r>
      <t xml:space="preserve">Разходи за лихви по заеми от </t>
    </r>
    <r>
      <rPr>
        <b/>
        <i/>
        <sz val="12"/>
        <color indexed="10"/>
        <rFont val="Times New Roman CYR"/>
        <family val="1"/>
      </rPr>
      <t>банки и финансови институции от чужбина</t>
    </r>
  </si>
  <si>
    <r>
      <t xml:space="preserve">Разходи за лихви по </t>
    </r>
    <r>
      <rPr>
        <b/>
        <i/>
        <sz val="12"/>
        <color indexed="10"/>
        <rFont val="Times New Roman CYR"/>
        <family val="1"/>
      </rPr>
      <t>други заеми и дългове от чужбина</t>
    </r>
  </si>
  <si>
    <r>
      <t xml:space="preserve">Разходи за лихви по търговски кредит </t>
    </r>
    <r>
      <rPr>
        <b/>
        <i/>
        <sz val="12"/>
        <color indexed="12"/>
        <rFont val="Times New Roman CYR"/>
        <family val="1"/>
      </rPr>
      <t>от страната</t>
    </r>
  </si>
  <si>
    <r>
      <t xml:space="preserve">Разходи за лихви по търговски кредит </t>
    </r>
    <r>
      <rPr>
        <b/>
        <i/>
        <sz val="12"/>
        <color indexed="10"/>
        <rFont val="Times New Roman CYR"/>
        <family val="1"/>
      </rPr>
      <t>от чуждестранни лица</t>
    </r>
  </si>
  <si>
    <t>СМЕТКИ ОТ РАЗДЕЛИ  1 - 7 - САЛДА И ОБОРОТИ  - ОБЩО</t>
  </si>
  <si>
    <t>СМЕТКИ ОТ РАЗДЕЛ  9 - САЛДА И ОБОРОТИ  - ОБЩО</t>
  </si>
  <si>
    <t xml:space="preserve">            САЛДА И ОБОРОТИ  - ВСИЧКО</t>
  </si>
  <si>
    <t>Контрола начални салда</t>
  </si>
  <si>
    <t>Контрола обороти</t>
  </si>
  <si>
    <t>РАЗДЕЛИ 1 - 7 - КОНТРОЛА  ЗА РАВНЕНИЕ НА ОБЩАТА СУМА НА САЛДАТА И ОБОРОТИТЕ</t>
  </si>
  <si>
    <t>РАЗДЕЛ  9 - КОНТРОЛА  ЗА РАВНЕНИЕ НА ОБЩАТА СУМА НА САЛДАТА И ОБОРОТИТЕ</t>
  </si>
  <si>
    <t>Контрола крайни салда</t>
  </si>
  <si>
    <t>Раздели 1 - 7 - обороти</t>
  </si>
  <si>
    <t>Раздел 9 - начални салда</t>
  </si>
  <si>
    <t>Раздел 9 - обороти</t>
  </si>
  <si>
    <t>Раздели 1 - 7 - нач. салда</t>
  </si>
  <si>
    <t>Раздели 1 - 7 - кр. салда</t>
  </si>
  <si>
    <t>Раздел 9 - крайни салда</t>
  </si>
  <si>
    <r>
      <t xml:space="preserve">Разходи за лихви по финансов лизинг </t>
    </r>
    <r>
      <rPr>
        <b/>
        <i/>
        <sz val="12"/>
        <color indexed="12"/>
        <rFont val="Times New Roman CYR"/>
        <family val="1"/>
      </rPr>
      <t>от страната</t>
    </r>
  </si>
  <si>
    <r>
      <t xml:space="preserve">Разходи за лихви по финансов лизинг </t>
    </r>
    <r>
      <rPr>
        <b/>
        <i/>
        <sz val="12"/>
        <color indexed="10"/>
        <rFont val="Times New Roman CYR"/>
        <family val="1"/>
      </rPr>
      <t>от чуждестранни лица</t>
    </r>
  </si>
  <si>
    <r>
      <t xml:space="preserve">Лихви за просрочени задължения към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</si>
  <si>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Лихви за просрочени задължения към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</si>
  <si>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Лихви върху</t>
    </r>
    <r>
      <rPr>
        <b/>
        <i/>
        <sz val="12"/>
        <rFont val="Times New Roman CYR"/>
        <family val="1"/>
      </rPr>
      <t xml:space="preserve"> подлежащи на възстановяване</t>
    </r>
    <r>
      <rPr>
        <b/>
        <i/>
        <sz val="12"/>
        <color indexed="16"/>
        <rFont val="Times New Roman CYR"/>
        <family val="1"/>
      </rPr>
      <t xml:space="preserve"> публични вземания</t>
    </r>
  </si>
  <si>
    <r>
      <t xml:space="preserve">Приписани разходи за лихви към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</si>
  <si>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Приписани разходи за лихви към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</si>
  <si>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Начислени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</si>
  <si>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Начислени други разходи за лихви към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</si>
  <si>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Разходи за пенсии </t>
    </r>
    <r>
      <rPr>
        <b/>
        <i/>
        <sz val="12"/>
        <color indexed="12"/>
        <rFont val="Times New Roman CYR"/>
        <family val="1"/>
      </rPr>
      <t>в страната</t>
    </r>
  </si>
  <si>
    <r>
      <t xml:space="preserve">Разходи за пенсии </t>
    </r>
    <r>
      <rPr>
        <b/>
        <i/>
        <sz val="12"/>
        <color indexed="10"/>
        <rFont val="Times New Roman CYR"/>
        <family val="1"/>
      </rPr>
      <t>в чужбина</t>
    </r>
  </si>
  <si>
    <r>
      <t xml:space="preserve">Разходи за стипендии на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</si>
  <si>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Разходи за стипендии на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</si>
  <si>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Текущи</t>
    </r>
    <r>
      <rPr>
        <sz val="12"/>
        <rFont val="Times New Roman CYR"/>
        <family val="1"/>
      </rPr>
      <t xml:space="preserve"> помощи и обезщетения за домакинства</t>
    </r>
  </si>
  <si>
    <t xml:space="preserve">  e-mail</t>
  </si>
  <si>
    <r>
      <t>Текущи</t>
    </r>
    <r>
      <rPr>
        <sz val="12"/>
        <rFont val="Times New Roman CYR"/>
        <family val="1"/>
      </rPr>
      <t xml:space="preserve"> помощи и обезщетения - </t>
    </r>
    <r>
      <rPr>
        <b/>
        <i/>
        <sz val="12"/>
        <rFont val="Times New Roman CYR"/>
        <family val="1"/>
      </rPr>
      <t xml:space="preserve">поети лихвени плащания </t>
    </r>
    <r>
      <rPr>
        <sz val="12"/>
        <rFont val="Times New Roman CYR"/>
        <family val="1"/>
      </rPr>
      <t>по дългове на домакинства</t>
    </r>
  </si>
  <si>
    <r>
      <t xml:space="preserve">Текущи </t>
    </r>
    <r>
      <rPr>
        <sz val="12"/>
        <rFont val="Times New Roman CYR"/>
        <family val="1"/>
      </rPr>
      <t xml:space="preserve">помощи и обезщетения </t>
    </r>
    <r>
      <rPr>
        <b/>
        <i/>
        <sz val="12"/>
        <rFont val="Times New Roman CYR"/>
        <family val="1"/>
      </rPr>
      <t>в натура</t>
    </r>
    <r>
      <rPr>
        <sz val="12"/>
        <rFont val="Times New Roman CYR"/>
        <family val="1"/>
      </rPr>
      <t xml:space="preserve"> за домакинства</t>
    </r>
  </si>
  <si>
    <r>
      <t>Приписани</t>
    </r>
    <r>
      <rPr>
        <sz val="12"/>
        <rFont val="Times New Roman CYR"/>
        <family val="1"/>
      </rPr>
      <t xml:space="preserve"> разходи за</t>
    </r>
    <r>
      <rPr>
        <b/>
        <i/>
        <sz val="12"/>
        <rFont val="Times New Roman CYR"/>
        <family val="1"/>
      </rPr>
      <t xml:space="preserve"> текущи</t>
    </r>
    <r>
      <rPr>
        <sz val="12"/>
        <rFont val="Times New Roman CYR"/>
        <family val="1"/>
      </rPr>
      <t xml:space="preserve"> помощи и обезщетения за домакинства</t>
    </r>
  </si>
  <si>
    <r>
      <t>Капиталови</t>
    </r>
    <r>
      <rPr>
        <sz val="12"/>
        <rFont val="Times New Roman CYR"/>
        <family val="1"/>
      </rPr>
      <t xml:space="preserve"> трансфери и обезщетения за</t>
    </r>
    <r>
      <rPr>
        <b/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домакинства</t>
    </r>
  </si>
  <si>
    <r>
      <t>Капиталови</t>
    </r>
    <r>
      <rPr>
        <sz val="12"/>
        <rFont val="Times New Roman CYR"/>
        <family val="1"/>
      </rPr>
      <t xml:space="preserve"> трансфери - </t>
    </r>
    <r>
      <rPr>
        <b/>
        <i/>
        <sz val="12"/>
        <rFont val="Times New Roman CYR"/>
        <family val="1"/>
      </rPr>
      <t>поети заеми</t>
    </r>
    <r>
      <rPr>
        <sz val="12"/>
        <rFont val="Times New Roman CYR"/>
        <family val="1"/>
      </rPr>
      <t xml:space="preserve"> и дългове на домакинства</t>
    </r>
  </si>
  <si>
    <r>
      <t>Капиталови</t>
    </r>
    <r>
      <rPr>
        <sz val="12"/>
        <rFont val="Times New Roman CYR"/>
        <family val="1"/>
      </rPr>
      <t xml:space="preserve"> трансфери и обезщетения </t>
    </r>
    <r>
      <rPr>
        <b/>
        <i/>
        <sz val="12"/>
        <rFont val="Times New Roman CYR"/>
        <family val="1"/>
      </rPr>
      <t>в натура</t>
    </r>
    <r>
      <rPr>
        <sz val="12"/>
        <rFont val="Times New Roman CYR"/>
        <family val="1"/>
      </rPr>
      <t xml:space="preserve"> за домакинства</t>
    </r>
  </si>
  <si>
    <r>
      <t>Приписани</t>
    </r>
    <r>
      <rPr>
        <sz val="12"/>
        <rFont val="Times New Roman CYR"/>
        <family val="1"/>
      </rPr>
      <t xml:space="preserve"> разходи за </t>
    </r>
    <r>
      <rPr>
        <b/>
        <i/>
        <sz val="12"/>
        <rFont val="Times New Roman CYR"/>
        <family val="1"/>
      </rPr>
      <t>капиталови</t>
    </r>
    <r>
      <rPr>
        <sz val="12"/>
        <rFont val="Times New Roman CYR"/>
        <family val="1"/>
      </rPr>
      <t xml:space="preserve"> трансфери и обезщетения за</t>
    </r>
    <r>
      <rPr>
        <b/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домакинства</t>
    </r>
  </si>
  <si>
    <r>
      <t>Текущи</t>
    </r>
    <r>
      <rPr>
        <sz val="12"/>
        <rFont val="Times New Roman CYR"/>
        <family val="1"/>
      </rPr>
      <t xml:space="preserve"> субсидии за нефинансови предприятия</t>
    </r>
  </si>
  <si>
    <r>
      <t>Текущи</t>
    </r>
    <r>
      <rPr>
        <sz val="12"/>
        <rFont val="Times New Roman CYR"/>
        <family val="1"/>
      </rPr>
      <t xml:space="preserve"> субсидии за нефинансови предприятия - </t>
    </r>
    <r>
      <rPr>
        <b/>
        <i/>
        <sz val="12"/>
        <rFont val="Times New Roman CYR"/>
        <family val="1"/>
      </rPr>
      <t>поети лихвени плащания</t>
    </r>
    <r>
      <rPr>
        <sz val="12"/>
        <rFont val="Times New Roman CYR"/>
        <family val="1"/>
      </rPr>
      <t xml:space="preserve"> по заеми и дългове</t>
    </r>
  </si>
  <si>
    <r>
      <t xml:space="preserve">Текущи </t>
    </r>
    <r>
      <rPr>
        <sz val="12"/>
        <rFont val="Times New Roman CYR"/>
        <family val="1"/>
      </rPr>
      <t>субсидии за нефинансови предприятия</t>
    </r>
    <r>
      <rPr>
        <b/>
        <i/>
        <sz val="12"/>
        <rFont val="Times New Roman CYR"/>
        <family val="1"/>
      </rPr>
      <t xml:space="preserve"> в натура</t>
    </r>
  </si>
  <si>
    <r>
      <t>Приписани текущи субсидии</t>
    </r>
    <r>
      <rPr>
        <sz val="12"/>
        <rFont val="Times New Roman CYR"/>
        <family val="1"/>
      </rPr>
      <t xml:space="preserve"> за нефинансови предприятия</t>
    </r>
  </si>
  <si>
    <r>
      <t>Капиталови</t>
    </r>
    <r>
      <rPr>
        <sz val="12"/>
        <rFont val="Times New Roman CYR"/>
        <family val="1"/>
      </rPr>
      <t xml:space="preserve"> трансфери за нефинансови предприятия</t>
    </r>
  </si>
  <si>
    <r>
      <t>Капиталови</t>
    </r>
    <r>
      <rPr>
        <sz val="12"/>
        <rFont val="Times New Roman CYR"/>
        <family val="1"/>
      </rPr>
      <t xml:space="preserve"> трансфери за нефинансови предприятия - </t>
    </r>
    <r>
      <rPr>
        <b/>
        <i/>
        <sz val="12"/>
        <rFont val="Times New Roman CYR"/>
        <family val="1"/>
      </rPr>
      <t>поети заеми и дългове</t>
    </r>
  </si>
  <si>
    <r>
      <t>Капиталови</t>
    </r>
    <r>
      <rPr>
        <sz val="12"/>
        <rFont val="Times New Roman CYR"/>
        <family val="1"/>
      </rPr>
      <t xml:space="preserve"> трансфери за нефинансови предприятия</t>
    </r>
    <r>
      <rPr>
        <b/>
        <i/>
        <sz val="12"/>
        <rFont val="Times New Roman CYR"/>
        <family val="1"/>
      </rPr>
      <t xml:space="preserve"> в натура</t>
    </r>
  </si>
  <si>
    <r>
      <t>Приписани капиталови трансфери</t>
    </r>
    <r>
      <rPr>
        <sz val="12"/>
        <rFont val="Times New Roman CYR"/>
        <family val="1"/>
      </rPr>
      <t xml:space="preserve"> за нефинансови предприятия</t>
    </r>
  </si>
  <si>
    <r>
      <t xml:space="preserve">Текущи </t>
    </r>
    <r>
      <rPr>
        <sz val="12"/>
        <rFont val="Times New Roman CYR"/>
        <family val="1"/>
      </rPr>
      <t>субсидии за нестопански организации</t>
    </r>
  </si>
  <si>
    <r>
      <t xml:space="preserve">Текущи </t>
    </r>
    <r>
      <rPr>
        <sz val="12"/>
        <rFont val="Times New Roman CYR"/>
        <family val="1"/>
      </rPr>
      <t xml:space="preserve">субсидии за нестопански организации - </t>
    </r>
    <r>
      <rPr>
        <b/>
        <i/>
        <sz val="12"/>
        <rFont val="Times New Roman CYR"/>
        <family val="1"/>
      </rPr>
      <t>поети лихвени плащания</t>
    </r>
    <r>
      <rPr>
        <sz val="12"/>
        <rFont val="Times New Roman CYR"/>
        <family val="1"/>
      </rPr>
      <t xml:space="preserve"> по заеми и дългове</t>
    </r>
  </si>
  <si>
    <r>
      <t>Текущи</t>
    </r>
    <r>
      <rPr>
        <sz val="12"/>
        <rFont val="Times New Roman CYR"/>
        <family val="1"/>
      </rPr>
      <t xml:space="preserve"> субсидии за нестопански организации </t>
    </r>
    <r>
      <rPr>
        <b/>
        <i/>
        <sz val="12"/>
        <rFont val="Times New Roman CYR"/>
        <family val="1"/>
      </rPr>
      <t>в натура</t>
    </r>
  </si>
  <si>
    <r>
      <t>Приписани текущи субсидии</t>
    </r>
    <r>
      <rPr>
        <sz val="12"/>
        <rFont val="Times New Roman CYR"/>
        <family val="1"/>
      </rPr>
      <t xml:space="preserve"> за нестопански организации</t>
    </r>
  </si>
  <si>
    <r>
      <t xml:space="preserve">Капиталови </t>
    </r>
    <r>
      <rPr>
        <sz val="12"/>
        <rFont val="Times New Roman CYR"/>
        <family val="1"/>
      </rPr>
      <t>трансфери за нестопански организации</t>
    </r>
  </si>
  <si>
    <r>
      <t>Капиталови</t>
    </r>
    <r>
      <rPr>
        <sz val="12"/>
        <rFont val="Times New Roman CYR"/>
        <family val="1"/>
      </rPr>
      <t xml:space="preserve"> трансфери за нестопански организации -</t>
    </r>
    <r>
      <rPr>
        <b/>
        <i/>
        <sz val="12"/>
        <rFont val="Times New Roman CYR"/>
        <family val="1"/>
      </rPr>
      <t xml:space="preserve"> поети заеми и дългове</t>
    </r>
  </si>
  <si>
    <r>
      <t xml:space="preserve">Капиталови </t>
    </r>
    <r>
      <rPr>
        <sz val="12"/>
        <rFont val="Times New Roman CYR"/>
        <family val="1"/>
      </rPr>
      <t xml:space="preserve">трансфери за нестопански организации </t>
    </r>
    <r>
      <rPr>
        <b/>
        <i/>
        <sz val="12"/>
        <rFont val="Times New Roman CYR"/>
        <family val="1"/>
      </rPr>
      <t>в натура</t>
    </r>
  </si>
  <si>
    <r>
      <t>Приписани капиталови трансфери</t>
    </r>
    <r>
      <rPr>
        <sz val="12"/>
        <rFont val="Times New Roman CYR"/>
        <family val="1"/>
      </rPr>
      <t xml:space="preserve"> за нестопански организации</t>
    </r>
  </si>
  <si>
    <r>
      <t xml:space="preserve">Предоставени </t>
    </r>
    <r>
      <rPr>
        <b/>
        <i/>
        <sz val="12"/>
        <rFont val="Times New Roman CYR"/>
        <family val="1"/>
      </rPr>
      <t>текущи</t>
    </r>
    <r>
      <rPr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помощи</t>
    </r>
    <r>
      <rPr>
        <sz val="12"/>
        <rFont val="Times New Roman CYR"/>
        <family val="1"/>
      </rPr>
      <t xml:space="preserve"> на други държави</t>
    </r>
  </si>
  <si>
    <r>
      <t xml:space="preserve">Предоставени </t>
    </r>
    <r>
      <rPr>
        <b/>
        <i/>
        <sz val="12"/>
        <rFont val="Times New Roman CYR"/>
        <family val="1"/>
      </rPr>
      <t>текущи помощи в натура</t>
    </r>
    <r>
      <rPr>
        <sz val="12"/>
        <rFont val="Times New Roman CYR"/>
        <family val="1"/>
      </rPr>
      <t xml:space="preserve"> на други държави</t>
    </r>
  </si>
  <si>
    <r>
      <t xml:space="preserve">Предоставени </t>
    </r>
    <r>
      <rPr>
        <b/>
        <i/>
        <sz val="12"/>
        <rFont val="Times New Roman CYR"/>
        <family val="1"/>
      </rPr>
      <t>капиталови трансфери</t>
    </r>
    <r>
      <rPr>
        <sz val="12"/>
        <rFont val="Times New Roman CYR"/>
        <family val="1"/>
      </rPr>
      <t xml:space="preserve"> на други държави</t>
    </r>
  </si>
  <si>
    <r>
      <t xml:space="preserve">Предоставени </t>
    </r>
    <r>
      <rPr>
        <b/>
        <i/>
        <sz val="12"/>
        <rFont val="Times New Roman CYR"/>
        <family val="1"/>
      </rPr>
      <t>капиталови трансфери в натура</t>
    </r>
    <r>
      <rPr>
        <sz val="12"/>
        <rFont val="Times New Roman CYR"/>
        <family val="1"/>
      </rPr>
      <t xml:space="preserve"> на други държави</t>
    </r>
  </si>
  <si>
    <r>
      <t xml:space="preserve">Предоставени </t>
    </r>
    <r>
      <rPr>
        <b/>
        <i/>
        <sz val="12"/>
        <rFont val="Times New Roman CYR"/>
        <family val="1"/>
      </rPr>
      <t xml:space="preserve">текущи помощи </t>
    </r>
    <r>
      <rPr>
        <sz val="12"/>
        <rFont val="Times New Roman CYR"/>
        <family val="1"/>
      </rPr>
      <t>на международни организации</t>
    </r>
  </si>
  <si>
    <t>"Други с/ки и дейности"</t>
  </si>
  <si>
    <t xml:space="preserve">(в  лева) </t>
  </si>
  <si>
    <r>
      <t xml:space="preserve">Предоставени </t>
    </r>
    <r>
      <rPr>
        <b/>
        <i/>
        <sz val="12"/>
        <rFont val="Times New Roman CYR"/>
        <family val="1"/>
      </rPr>
      <t>текущи помощи в натура</t>
    </r>
    <r>
      <rPr>
        <sz val="12"/>
        <rFont val="Times New Roman CYR"/>
        <family val="1"/>
      </rPr>
      <t xml:space="preserve"> на международни организации</t>
    </r>
  </si>
  <si>
    <r>
      <t xml:space="preserve">Публични </t>
    </r>
    <r>
      <rPr>
        <b/>
        <i/>
        <sz val="12"/>
        <color indexed="10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вземания в процес на </t>
    </r>
    <r>
      <rPr>
        <b/>
        <i/>
        <sz val="12"/>
        <rFont val="Times New Roman CYR"/>
        <family val="1"/>
      </rPr>
      <t>принудително събиране</t>
    </r>
  </si>
  <si>
    <r>
      <t xml:space="preserve">Задължения по възстановяване на данъци и други публични </t>
    </r>
    <r>
      <rPr>
        <b/>
        <i/>
        <sz val="12"/>
        <color indexed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вземания</t>
    </r>
  </si>
  <si>
    <r>
      <t xml:space="preserve">Задължения по възстановяване на общински данъци и други публични </t>
    </r>
    <r>
      <rPr>
        <b/>
        <i/>
        <sz val="12"/>
        <color indexed="10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вземания</t>
    </r>
  </si>
  <si>
    <r>
      <t xml:space="preserve">Вземания от активирани гаранции от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</si>
  <si>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Вземания от активирани гаранции от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</si>
  <si>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Вземания от концесии от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</si>
  <si>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Разходи за изграждане на </t>
    </r>
    <r>
      <rPr>
        <b/>
        <i/>
        <sz val="12"/>
        <rFont val="Times New Roman CYR"/>
        <family val="1"/>
      </rPr>
      <t>инфраструктурни обекти</t>
    </r>
    <r>
      <rPr>
        <sz val="12"/>
        <rFont val="Times New Roman CYR"/>
        <family val="1"/>
      </rPr>
      <t xml:space="preserve"> по стопански начин</t>
    </r>
  </si>
  <si>
    <r>
      <t>Текущ ремонт</t>
    </r>
    <r>
      <rPr>
        <sz val="12"/>
        <rFont val="Times New Roman CYR"/>
        <family val="1"/>
      </rPr>
      <t xml:space="preserve"> на дълготрайни материални активи и инфраструктурни обекти по стоп. начин</t>
    </r>
  </si>
  <si>
    <r>
      <t>Основен ремонт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дълготрайни материални активи</t>
    </r>
    <r>
      <rPr>
        <sz val="12"/>
        <rFont val="Times New Roman CYR"/>
        <family val="1"/>
      </rPr>
      <t xml:space="preserve"> по стопански начин</t>
    </r>
  </si>
  <si>
    <r>
      <t>Основен ремонт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инфраструктурни обекти</t>
    </r>
    <r>
      <rPr>
        <sz val="12"/>
        <rFont val="Times New Roman CYR"/>
        <family val="1"/>
      </rPr>
      <t xml:space="preserve"> по стопански начин</t>
    </r>
  </si>
  <si>
    <r>
      <t xml:space="preserve">Разходи за провизии на </t>
    </r>
    <r>
      <rPr>
        <b/>
        <i/>
        <sz val="12"/>
        <rFont val="Times New Roman CYR"/>
        <family val="1"/>
      </rPr>
      <t>публични държавни вземания</t>
    </r>
  </si>
  <si>
    <r>
      <t>Дългосрочни</t>
    </r>
    <r>
      <rPr>
        <sz val="12"/>
        <rFont val="Times New Roman CYR"/>
        <family val="1"/>
      </rPr>
      <t xml:space="preserve"> вземания от приватизация от чуждестранни лица</t>
    </r>
  </si>
  <si>
    <r>
      <t>Текущ дял</t>
    </r>
    <r>
      <rPr>
        <sz val="12"/>
        <rFont val="Times New Roman CYR"/>
        <family val="1"/>
      </rPr>
      <t xml:space="preserve"> по дългосрочни вземания от приватизация от</t>
    </r>
    <r>
      <rPr>
        <b/>
        <i/>
        <sz val="12"/>
        <color indexed="12"/>
        <rFont val="Times New Roman CYR"/>
        <family val="1"/>
      </rPr>
      <t xml:space="preserve"> местни лица</t>
    </r>
  </si>
  <si>
    <r>
      <t>Текущ дял</t>
    </r>
    <r>
      <rPr>
        <sz val="12"/>
        <rFont val="Times New Roman CYR"/>
        <family val="1"/>
      </rPr>
      <t xml:space="preserve"> по дългосрочни вземания от приватизация от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</si>
  <si>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Вземания от </t>
    </r>
    <r>
      <rPr>
        <b/>
        <i/>
        <sz val="12"/>
        <color indexed="12"/>
        <rFont val="Times New Roman CYR"/>
        <family val="1"/>
      </rPr>
      <t>банки в страната</t>
    </r>
    <r>
      <rPr>
        <sz val="12"/>
        <rFont val="Times New Roman CYR"/>
        <family val="1"/>
      </rPr>
      <t xml:space="preserve"> в несъстоятелност</t>
    </r>
  </si>
  <si>
    <r>
      <t xml:space="preserve">Вземания от </t>
    </r>
    <r>
      <rPr>
        <b/>
        <i/>
        <sz val="12"/>
        <color indexed="10"/>
        <rFont val="Times New Roman CYR"/>
        <family val="1"/>
      </rPr>
      <t>банки в чужбина</t>
    </r>
    <r>
      <rPr>
        <sz val="12"/>
        <rFont val="Times New Roman CYR"/>
        <family val="1"/>
      </rPr>
      <t xml:space="preserve"> в несъстоятелност</t>
    </r>
  </si>
  <si>
    <r>
      <t xml:space="preserve">Разчети за </t>
    </r>
    <r>
      <rPr>
        <b/>
        <i/>
        <sz val="12"/>
        <rFont val="Times New Roman CYR"/>
        <family val="1"/>
      </rPr>
      <t>данък добавена стойност</t>
    </r>
  </si>
  <si>
    <r>
      <t xml:space="preserve">Разчети за </t>
    </r>
    <r>
      <rPr>
        <b/>
        <i/>
        <sz val="12"/>
        <rFont val="Times New Roman CYR"/>
        <family val="1"/>
      </rPr>
      <t>други данъци и мита</t>
    </r>
    <r>
      <rPr>
        <sz val="12"/>
        <rFont val="Times New Roman CYR"/>
        <family val="1"/>
      </rPr>
      <t>, постъпващи по Централния бюджет</t>
    </r>
  </si>
  <si>
    <r>
      <t>Други</t>
    </r>
    <r>
      <rPr>
        <sz val="12"/>
        <rFont val="Times New Roman CYR"/>
        <family val="1"/>
      </rPr>
      <t xml:space="preserve"> разчети с централния бюджет</t>
    </r>
  </si>
  <si>
    <r>
      <t xml:space="preserve">Сторнирани (възст.) провизии за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и временна фин. помощ, отпуснати на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</si>
  <si>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Сторнирани (възстановени) провизии за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, отпуснати на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</si>
  <si>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Сторнирани (възстановени) провизии за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несъбираеми вземания срещу </t>
    </r>
    <r>
      <rPr>
        <b/>
        <i/>
        <sz val="12"/>
        <color indexed="12"/>
        <rFont val="Times New Roman CYR"/>
        <family val="1"/>
      </rPr>
      <t>местни лица</t>
    </r>
  </si>
  <si>
    <r>
      <t>Сторнирани (възстановени) провизии за</t>
    </r>
    <r>
      <rPr>
        <b/>
        <i/>
        <sz val="12"/>
        <rFont val="Times New Roman CYR"/>
        <family val="1"/>
      </rPr>
      <t xml:space="preserve"> други</t>
    </r>
    <r>
      <rPr>
        <sz val="12"/>
        <rFont val="Times New Roman CYR"/>
        <family val="1"/>
      </rPr>
      <t xml:space="preserve"> несъбираеми вземания срещу </t>
    </r>
    <r>
      <rPr>
        <b/>
        <i/>
        <sz val="12"/>
        <color indexed="10"/>
        <rFont val="Times New Roman CYR"/>
        <family val="1"/>
      </rPr>
      <t>чужд. лица</t>
    </r>
  </si>
  <si>
    <r>
      <t xml:space="preserve">Разходи за </t>
    </r>
    <r>
      <rPr>
        <b/>
        <i/>
        <sz val="12"/>
        <rFont val="Times New Roman CYR"/>
        <family val="1"/>
      </rPr>
      <t>провизии</t>
    </r>
    <r>
      <rPr>
        <sz val="12"/>
        <rFont val="Times New Roman CYR"/>
        <family val="1"/>
      </rPr>
      <t xml:space="preserve"> за други задължения</t>
    </r>
  </si>
  <si>
    <r>
      <t>Сторнирани провизии</t>
    </r>
    <r>
      <rPr>
        <sz val="12"/>
        <rFont val="Times New Roman CYR"/>
        <family val="1"/>
      </rPr>
      <t xml:space="preserve"> за други задължения</t>
    </r>
  </si>
  <si>
    <r>
      <t xml:space="preserve">Отписани </t>
    </r>
    <r>
      <rPr>
        <b/>
        <i/>
        <sz val="12"/>
        <rFont val="Times New Roman CYR"/>
        <family val="1"/>
      </rPr>
      <t>публични държавни вземания</t>
    </r>
  </si>
  <si>
    <r>
      <t xml:space="preserve">Отписани </t>
    </r>
    <r>
      <rPr>
        <b/>
        <i/>
        <sz val="12"/>
        <color indexed="16"/>
        <rFont val="Times New Roman CYR"/>
        <family val="1"/>
      </rPr>
      <t>публични общински вземания</t>
    </r>
  </si>
  <si>
    <r>
      <t xml:space="preserve">Отписани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вземания от </t>
    </r>
    <r>
      <rPr>
        <b/>
        <i/>
        <sz val="12"/>
        <color indexed="10"/>
        <rFont val="Times New Roman CYR"/>
        <family val="1"/>
      </rPr>
      <t>местни лица</t>
    </r>
  </si>
  <si>
    <r>
      <t xml:space="preserve">Разчети с </t>
    </r>
    <r>
      <rPr>
        <b/>
        <i/>
        <sz val="12"/>
        <rFont val="Times New Roman CYR"/>
        <family val="1"/>
      </rPr>
      <t>извънбюджетни сметки</t>
    </r>
    <r>
      <rPr>
        <sz val="12"/>
        <rFont val="Times New Roman CYR"/>
        <family val="1"/>
      </rPr>
      <t xml:space="preserve"> на автономни бюджети</t>
    </r>
  </si>
  <si>
    <r>
      <t xml:space="preserve">Разчети за данък по </t>
    </r>
    <r>
      <rPr>
        <b/>
        <i/>
        <sz val="12"/>
        <color indexed="12"/>
        <rFont val="Times New Roman CYR"/>
        <family val="1"/>
      </rPr>
      <t>Закона за облагане доходите на физическите лица</t>
    </r>
  </si>
  <si>
    <r>
      <t xml:space="preserve">Временни безлихвени заеми от/за </t>
    </r>
    <r>
      <rPr>
        <b/>
        <i/>
        <sz val="12"/>
        <rFont val="Times New Roman CYR"/>
        <family val="1"/>
      </rPr>
      <t>централния бюджет</t>
    </r>
  </si>
  <si>
    <r>
      <t xml:space="preserve">Временни безлихвени заеми от/за </t>
    </r>
    <r>
      <rPr>
        <b/>
        <i/>
        <sz val="12"/>
        <rFont val="Times New Roman CYR"/>
        <family val="1"/>
      </rPr>
      <t>общински бюджети</t>
    </r>
  </si>
  <si>
    <r>
      <t xml:space="preserve">Временни безлихвени заеми за/от </t>
    </r>
    <r>
      <rPr>
        <b/>
        <i/>
        <sz val="12"/>
        <rFont val="Times New Roman CYR"/>
        <family val="1"/>
      </rPr>
      <t>Държавно обществено осигуряване</t>
    </r>
  </si>
  <si>
    <t>Общо</t>
  </si>
  <si>
    <t xml:space="preserve"> 1-7</t>
  </si>
  <si>
    <r>
      <t>Временни безлихвени заеми от/за</t>
    </r>
    <r>
      <rPr>
        <b/>
        <i/>
        <sz val="12"/>
        <rFont val="Times New Roman CYR"/>
        <family val="1"/>
      </rPr>
      <t xml:space="preserve"> други бюджети</t>
    </r>
  </si>
  <si>
    <r>
      <t xml:space="preserve">Временни безлихвени заеми от/за извънбюджетни сметки на </t>
    </r>
    <r>
      <rPr>
        <b/>
        <i/>
        <sz val="12"/>
        <rFont val="Times New Roman CYR"/>
        <family val="1"/>
      </rPr>
      <t>министерства и ведомства</t>
    </r>
  </si>
  <si>
    <r>
      <t>Временни безлихвени заеми от/за извънбюджетни сметки на</t>
    </r>
    <r>
      <rPr>
        <b/>
        <i/>
        <sz val="12"/>
        <rFont val="Times New Roman CYR"/>
        <family val="1"/>
      </rPr>
      <t xml:space="preserve"> общини</t>
    </r>
  </si>
  <si>
    <r>
      <t>Преотстъпени приходи</t>
    </r>
    <r>
      <rPr>
        <sz val="12"/>
        <rFont val="Times New Roman CYR"/>
        <family val="1"/>
      </rPr>
      <t xml:space="preserve"> от данъци, мита, митнически такси и осигурителни вноски</t>
    </r>
  </si>
  <si>
    <r>
      <t>Касови приходи</t>
    </r>
    <r>
      <rPr>
        <sz val="12"/>
        <rFont val="Times New Roman CYR"/>
        <family val="1"/>
      </rPr>
      <t xml:space="preserve"> от такси и лицензии с данъчен характер</t>
    </r>
  </si>
  <si>
    <r>
      <t>Начислени приходи</t>
    </r>
    <r>
      <rPr>
        <sz val="12"/>
        <rFont val="Times New Roman CYR"/>
        <family val="1"/>
      </rPr>
      <t xml:space="preserve"> от такси и лицензии с данъчен характер</t>
    </r>
  </si>
  <si>
    <r>
      <t>Начислени суми за възстановяване</t>
    </r>
    <r>
      <rPr>
        <sz val="12"/>
        <rFont val="Times New Roman CYR"/>
        <family val="1"/>
      </rPr>
      <t xml:space="preserve"> на такси и лицензии с данъчен характер</t>
    </r>
  </si>
  <si>
    <r>
      <t>Преотстъпени приходи</t>
    </r>
    <r>
      <rPr>
        <sz val="12"/>
        <rFont val="Times New Roman CYR"/>
        <family val="1"/>
      </rPr>
      <t xml:space="preserve"> от такси и лицензии с данъчен характер</t>
    </r>
  </si>
  <si>
    <r>
      <t xml:space="preserve">Приходи от такси </t>
    </r>
    <r>
      <rPr>
        <b/>
        <i/>
        <sz val="12"/>
        <color indexed="12"/>
        <rFont val="Times New Roman CYR"/>
        <family val="1"/>
      </rPr>
      <t>в лева</t>
    </r>
  </si>
  <si>
    <r>
      <t>Приходи от такси</t>
    </r>
    <r>
      <rPr>
        <b/>
        <i/>
        <sz val="12"/>
        <color indexed="10"/>
        <rFont val="Times New Roman CYR"/>
        <family val="1"/>
      </rPr>
      <t xml:space="preserve"> във валута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</si>
  <si>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услуги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</si>
  <si>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незавършено производство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</si>
  <si>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материали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</si>
  <si>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продукция</t>
    </r>
  </si>
  <si>
    <r>
      <t>Приходи от продажби на</t>
    </r>
    <r>
      <rPr>
        <b/>
        <i/>
        <sz val="12"/>
        <rFont val="Times New Roman CYR"/>
        <family val="1"/>
      </rPr>
      <t xml:space="preserve"> стоки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</si>
  <si>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млади животни и животни за угояване</t>
    </r>
  </si>
  <si>
    <r>
      <t>Задължения</t>
    </r>
    <r>
      <rPr>
        <sz val="12"/>
        <rFont val="Times New Roman CYR"/>
        <family val="1"/>
      </rPr>
      <t xml:space="preserve"> по лихви към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</si>
  <si>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Вземания </t>
    </r>
    <r>
      <rPr>
        <sz val="12"/>
        <rFont val="Times New Roman CYR"/>
        <family val="1"/>
      </rPr>
      <t xml:space="preserve">за лихви върху </t>
    </r>
    <r>
      <rPr>
        <b/>
        <i/>
        <sz val="12"/>
        <color indexed="16"/>
        <rFont val="Times New Roman CYR"/>
        <family val="1"/>
      </rPr>
      <t>публични вземания</t>
    </r>
  </si>
  <si>
    <r>
      <t>Задължения</t>
    </r>
    <r>
      <rPr>
        <sz val="12"/>
        <rFont val="Times New Roman CYR"/>
        <family val="1"/>
      </rPr>
      <t xml:space="preserve"> по лихви върху </t>
    </r>
    <r>
      <rPr>
        <b/>
        <i/>
        <sz val="12"/>
        <color indexed="16"/>
        <rFont val="Times New Roman CYR"/>
        <family val="1"/>
      </rPr>
      <t>надвнесени публични вземания</t>
    </r>
  </si>
  <si>
    <r>
      <t xml:space="preserve">Разчети за лихви по </t>
    </r>
    <r>
      <rPr>
        <b/>
        <i/>
        <sz val="12"/>
        <color indexed="12"/>
        <rFont val="Times New Roman CYR"/>
        <family val="1"/>
      </rPr>
      <t>държавни ценни книжа</t>
    </r>
  </si>
  <si>
    <r>
      <t xml:space="preserve">Разчети за лихви по </t>
    </r>
    <r>
      <rPr>
        <b/>
        <i/>
        <sz val="12"/>
        <color indexed="10"/>
        <rFont val="Times New Roman CYR"/>
        <family val="1"/>
      </rPr>
      <t>общински ценни книжа</t>
    </r>
  </si>
  <si>
    <r>
      <t xml:space="preserve">Временни депозити, гаранции и други чужди средства от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</si>
  <si>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Временни депозити, гаранции и други чужди средства от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</si>
  <si>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Събрани средства за </t>
    </r>
    <r>
      <rPr>
        <b/>
        <i/>
        <sz val="12"/>
        <color indexed="12"/>
        <rFont val="Times New Roman CYR"/>
        <family val="1"/>
      </rPr>
      <t>осигурителни фондове</t>
    </r>
    <r>
      <rPr>
        <sz val="12"/>
        <rFont val="Times New Roman CYR"/>
        <family val="1"/>
      </rPr>
      <t xml:space="preserve"> за доп.о задължително пенсионно осигуряване</t>
    </r>
  </si>
  <si>
    <r>
      <t xml:space="preserve">Дължими </t>
    </r>
    <r>
      <rPr>
        <b/>
        <i/>
        <sz val="12"/>
        <rFont val="Times New Roman CYR"/>
        <family val="1"/>
      </rPr>
      <t>данъци и социални осигуровки</t>
    </r>
    <r>
      <rPr>
        <sz val="12"/>
        <rFont val="Times New Roman CYR"/>
        <family val="1"/>
      </rPr>
      <t xml:space="preserve"> към други държави</t>
    </r>
  </si>
  <si>
    <r>
      <t>Други задължения</t>
    </r>
    <r>
      <rPr>
        <sz val="12"/>
        <rFont val="Times New Roman CYR"/>
        <family val="1"/>
      </rPr>
      <t xml:space="preserve"> към други държави</t>
    </r>
  </si>
  <si>
    <r>
      <t>Други вземания</t>
    </r>
    <r>
      <rPr>
        <sz val="12"/>
        <rFont val="Times New Roman CYR"/>
        <family val="1"/>
      </rPr>
      <t xml:space="preserve"> от други държави</t>
    </r>
  </si>
  <si>
    <t>с началните и крайните крайните салда на сметки 539 и 589, 4917 и 4918, 1593 и 1594,</t>
  </si>
  <si>
    <t>VI.</t>
  </si>
  <si>
    <t>Данните в тези таблици се получават автоматично и в тях не се въвеждат ръчно информация.</t>
  </si>
  <si>
    <t>и другите справки. При неравнение на данните, в съответните полета на  на червен фон ще се</t>
  </si>
  <si>
    <r>
      <t xml:space="preserve">изписва текста </t>
    </r>
    <r>
      <rPr>
        <sz val="12"/>
        <color indexed="10"/>
        <rFont val="Times New Roman CYR"/>
        <family val="1"/>
      </rPr>
      <t>"НЕРАВНЕНИЕ !"</t>
    </r>
    <r>
      <rPr>
        <sz val="12"/>
        <color indexed="62"/>
        <rFont val="Times New Roman CYR"/>
        <family val="1"/>
      </rPr>
      <t>. При коректно попълване на данните ще се показва  "О К".</t>
    </r>
  </si>
  <si>
    <t>черен и бял 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</si>
  <si>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</si>
  <si>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отпечатването.</t>
  </si>
  <si>
    <t>безпроблемното редактиране на данните (изтриване на излишни редове и др.) за целите на</t>
  </si>
  <si>
    <r>
      <t>Приходи от продажби на</t>
    </r>
    <r>
      <rPr>
        <b/>
        <i/>
        <sz val="12"/>
        <rFont val="Times New Roman CYR"/>
        <family val="1"/>
      </rPr>
      <t xml:space="preserve"> сгради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</si>
  <si>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машини, съоръжения, оборудване</t>
    </r>
  </si>
  <si>
    <r>
      <t xml:space="preserve">Задължения към други кредитори -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</si>
  <si>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Задължения към други кредитори -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</si>
  <si>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Провизии за </t>
    </r>
    <r>
      <rPr>
        <b/>
        <i/>
        <sz val="12"/>
        <rFont val="Times New Roman CYR"/>
        <family val="1"/>
      </rPr>
      <t>публични</t>
    </r>
    <r>
      <rPr>
        <b/>
        <i/>
        <sz val="12"/>
        <color indexed="12"/>
        <rFont val="Times New Roman CYR"/>
        <family val="1"/>
      </rPr>
      <t xml:space="preserve"> държавни</t>
    </r>
    <r>
      <rPr>
        <sz val="12"/>
        <rFont val="Times New Roman CYR"/>
        <family val="1"/>
      </rPr>
      <t xml:space="preserve"> вземания</t>
    </r>
  </si>
  <si>
    <r>
      <t xml:space="preserve">Провизии за </t>
    </r>
    <r>
      <rPr>
        <b/>
        <i/>
        <sz val="12"/>
        <rFont val="Times New Roman CYR"/>
        <family val="1"/>
      </rPr>
      <t xml:space="preserve">публични </t>
    </r>
    <r>
      <rPr>
        <b/>
        <i/>
        <sz val="12"/>
        <color indexed="10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вземания</t>
    </r>
  </si>
  <si>
    <r>
      <t xml:space="preserve">Провизии за </t>
    </r>
    <r>
      <rPr>
        <b/>
        <i/>
        <sz val="12"/>
        <rFont val="Times New Roman CYR"/>
        <family val="1"/>
      </rPr>
      <t>непублични</t>
    </r>
    <r>
      <rPr>
        <sz val="12"/>
        <rFont val="Times New Roman CYR"/>
        <family val="1"/>
      </rPr>
      <t xml:space="preserve"> вземания срещу </t>
    </r>
    <r>
      <rPr>
        <b/>
        <i/>
        <sz val="12"/>
        <color indexed="12"/>
        <rFont val="Times New Roman CYR"/>
        <family val="1"/>
      </rPr>
      <t>местни лица</t>
    </r>
  </si>
  <si>
    <r>
      <t>Дялово участие във фин. резултат на предприятия</t>
    </r>
    <r>
      <rPr>
        <b/>
        <i/>
        <sz val="12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1"/>
      </rPr>
      <t>в страната</t>
    </r>
    <r>
      <rPr>
        <b/>
        <i/>
        <sz val="12"/>
        <rFont val="Times New Roman CYR"/>
        <family val="1"/>
      </rPr>
      <t xml:space="preserve"> с мажоритарно участие</t>
    </r>
    <r>
      <rPr>
        <sz val="12"/>
        <rFont val="Times New Roman CYR"/>
        <family val="1"/>
      </rPr>
      <t>-нето</t>
    </r>
  </si>
  <si>
    <r>
      <t xml:space="preserve">Дялово участие във фин. резултат на предприятия </t>
    </r>
    <r>
      <rPr>
        <b/>
        <i/>
        <sz val="12"/>
        <color indexed="10"/>
        <rFont val="Times New Roman CYR"/>
        <family val="1"/>
      </rPr>
      <t xml:space="preserve">в чужбина </t>
    </r>
    <r>
      <rPr>
        <b/>
        <i/>
        <sz val="12"/>
        <rFont val="Times New Roman CYR"/>
        <family val="1"/>
      </rPr>
      <t>с мажоритарно участие</t>
    </r>
    <r>
      <rPr>
        <sz val="12"/>
        <rFont val="Times New Roman CYR"/>
        <family val="1"/>
      </rPr>
      <t>-нето</t>
    </r>
  </si>
  <si>
    <r>
      <t xml:space="preserve">Дялово участие във финансовия резултат на </t>
    </r>
    <r>
      <rPr>
        <b/>
        <i/>
        <sz val="12"/>
        <rFont val="Times New Roman CYR"/>
        <family val="1"/>
      </rPr>
      <t xml:space="preserve">смесени предприятия </t>
    </r>
    <r>
      <rPr>
        <b/>
        <i/>
        <sz val="12"/>
        <color indexed="12"/>
        <rFont val="Times New Roman CYR"/>
        <family val="1"/>
      </rPr>
      <t>в страната</t>
    </r>
    <r>
      <rPr>
        <b/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- нето</t>
    </r>
  </si>
  <si>
    <r>
      <t xml:space="preserve">по сметки за дълготрайни активи и материални запаси). Защрихованите в сиво полета със знак </t>
    </r>
    <r>
      <rPr>
        <sz val="12"/>
        <color indexed="62"/>
        <rFont val="Times New Roman CYR"/>
        <family val="1"/>
      </rPr>
      <t>"х"</t>
    </r>
  </si>
  <si>
    <t>или да се получават като изходни данни суми (например, не може да има начално кредитно салдо</t>
  </si>
  <si>
    <r>
      <t xml:space="preserve">Знакът </t>
    </r>
    <r>
      <rPr>
        <sz val="12"/>
        <color indexed="62"/>
        <rFont val="Times New Roman CYR"/>
        <family val="1"/>
      </rPr>
      <t xml:space="preserve">"х" </t>
    </r>
    <r>
      <rPr>
        <sz val="12"/>
        <color indexed="60"/>
        <rFont val="Times New Roman CYR"/>
        <family val="1"/>
      </rPr>
      <t>в някои полета от различните таблици означава, че в тях не следва да се въвеждат</t>
    </r>
  </si>
  <si>
    <t>Предвид различното цветово офоррмление на отделните полета отпечатването може да стане</t>
  </si>
  <si>
    <t xml:space="preserve">многого бавно, ако съответния принтер не е с голяма памет. В тази връзка се препоръчва при </t>
  </si>
  <si>
    <r>
      <t>Приписани трансфери</t>
    </r>
    <r>
      <rPr>
        <sz val="12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1"/>
      </rPr>
      <t>от/за държавни институции</t>
    </r>
  </si>
  <si>
    <r>
      <t>Приписани трансфери</t>
    </r>
    <r>
      <rPr>
        <b/>
        <i/>
        <sz val="12"/>
        <color indexed="10"/>
        <rFont val="Times New Roman CYR"/>
        <family val="1"/>
      </rPr>
      <t xml:space="preserve"> от/за общински бюджети</t>
    </r>
  </si>
  <si>
    <r>
      <t xml:space="preserve">Придобито/закрито дялово участие </t>
    </r>
    <r>
      <rPr>
        <sz val="12"/>
        <rFont val="Times New Roman Cyr"/>
        <family val="1"/>
      </rPr>
      <t>от реорганизиране на бюджетни предприятия</t>
    </r>
  </si>
  <si>
    <r>
      <t>Отписани задължения</t>
    </r>
    <r>
      <rPr>
        <sz val="12"/>
        <rFont val="Times New Roman CYR"/>
        <family val="1"/>
      </rPr>
      <t xml:space="preserve"> към </t>
    </r>
    <r>
      <rPr>
        <b/>
        <i/>
        <sz val="12"/>
        <color indexed="12"/>
        <rFont val="Times New Roman CYR"/>
        <family val="1"/>
      </rPr>
      <t xml:space="preserve"> местни лица</t>
    </r>
  </si>
  <si>
    <r>
      <t xml:space="preserve">Отписани задължения </t>
    </r>
    <r>
      <rPr>
        <sz val="12"/>
        <rFont val="Times New Roman CYR"/>
        <family val="1"/>
      </rPr>
      <t xml:space="preserve">към </t>
    </r>
    <r>
      <rPr>
        <b/>
        <i/>
        <sz val="12"/>
        <color indexed="10"/>
        <rFont val="Times New Roman CYR"/>
        <family val="1"/>
      </rPr>
      <t>чуждестранни лица</t>
    </r>
  </si>
  <si>
    <t>Чужди дълготрайни активи</t>
  </si>
  <si>
    <t xml:space="preserve"> Чужди материални запаси</t>
  </si>
  <si>
    <t>Акумулирани с-ва за безопасност и съхраняване на рад.отпадъци и за извеждане на ядрени с-жения</t>
  </si>
  <si>
    <r>
      <t>Неусвоени суми от получени дарения, помощи и други безвъзм. отпуснати средства</t>
    </r>
    <r>
      <rPr>
        <b/>
        <i/>
        <sz val="12"/>
        <rFont val="Times New Roman Cyr"/>
        <family val="1"/>
      </rPr>
      <t xml:space="preserve"> от страната</t>
    </r>
  </si>
  <si>
    <r>
      <t>Неусвоени суми от получени дарения, помощи и други безвъзм. отпуснати средства</t>
    </r>
    <r>
      <rPr>
        <b/>
        <i/>
        <sz val="12"/>
        <rFont val="Times New Roman Cyr"/>
        <family val="1"/>
      </rPr>
      <t xml:space="preserve"> от чужбина</t>
    </r>
  </si>
  <si>
    <r>
      <t>Разходи за</t>
    </r>
    <r>
      <rPr>
        <b/>
        <i/>
        <sz val="12"/>
        <rFont val="Times New Roman CYR"/>
        <family val="1"/>
      </rPr>
      <t xml:space="preserve"> материали</t>
    </r>
  </si>
  <si>
    <r>
      <t>Акредитиви</t>
    </r>
    <r>
      <rPr>
        <sz val="12"/>
        <rFont val="Times New Roman CYR"/>
        <family val="1"/>
      </rPr>
      <t xml:space="preserve"> и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сметки </t>
    </r>
    <r>
      <rPr>
        <b/>
        <i/>
        <sz val="12"/>
        <color indexed="10"/>
        <rFont val="Times New Roman CYR"/>
        <family val="1"/>
      </rPr>
      <t>във валута</t>
    </r>
  </si>
  <si>
    <r>
      <t>Касови наличности</t>
    </r>
    <r>
      <rPr>
        <sz val="12"/>
        <rFont val="Times New Roman CYR"/>
        <family val="1"/>
      </rPr>
      <t xml:space="preserve"> в чужбина</t>
    </r>
  </si>
  <si>
    <r>
      <t>Текущи банкови сметки</t>
    </r>
    <r>
      <rPr>
        <sz val="12"/>
        <rFont val="Times New Roman CYR"/>
        <family val="1"/>
      </rPr>
      <t xml:space="preserve"> в чужбина</t>
    </r>
  </si>
  <si>
    <r>
      <t>Срочни депозити</t>
    </r>
    <r>
      <rPr>
        <sz val="12"/>
        <rFont val="Times New Roman CYR"/>
        <family val="1"/>
      </rPr>
      <t xml:space="preserve"> в чужбина</t>
    </r>
  </si>
  <si>
    <r>
      <t>Акредитиви</t>
    </r>
    <r>
      <rPr>
        <sz val="12"/>
        <rFont val="Times New Roman CYR"/>
        <family val="1"/>
      </rPr>
      <t xml:space="preserve"> и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сметки в чужбина</t>
    </r>
  </si>
  <si>
    <r>
      <t>Левови преводи</t>
    </r>
    <r>
      <rPr>
        <sz val="12"/>
        <rFont val="Times New Roman CYR"/>
        <family val="1"/>
      </rPr>
      <t xml:space="preserve"> м/у сметки на бюдж. предприятия в процес на сетълмент към края на периода</t>
    </r>
  </si>
  <si>
    <r>
      <t>Валутни преводи</t>
    </r>
    <r>
      <rPr>
        <sz val="12"/>
        <rFont val="Times New Roman CYR"/>
        <family val="1"/>
      </rPr>
      <t xml:space="preserve"> м/у сметки на бюдж. предприятия в процес на сетълмент към края на периода</t>
    </r>
  </si>
  <si>
    <r>
      <t xml:space="preserve">Чекове и други парични еквиваленти </t>
    </r>
    <r>
      <rPr>
        <b/>
        <i/>
        <sz val="12"/>
        <color indexed="12"/>
        <rFont val="Times New Roman CYR"/>
        <family val="1"/>
      </rPr>
      <t>в лева</t>
    </r>
  </si>
  <si>
    <r>
      <t xml:space="preserve">Чекове и други парични еквиваленти </t>
    </r>
    <r>
      <rPr>
        <b/>
        <i/>
        <sz val="12"/>
        <color indexed="10"/>
        <rFont val="Times New Roman CYR"/>
        <family val="1"/>
      </rPr>
      <t>във валута</t>
    </r>
  </si>
  <si>
    <r>
      <t>Мажоритарни</t>
    </r>
    <r>
      <rPr>
        <sz val="12"/>
        <rFont val="Times New Roman CYR"/>
        <family val="1"/>
      </rPr>
      <t xml:space="preserve"> дялове и акции в предприятия в страната</t>
    </r>
  </si>
  <si>
    <r>
      <t xml:space="preserve">което да е в резултат  от закръгления на сумите </t>
    </r>
    <r>
      <rPr>
        <sz val="12"/>
        <color indexed="62"/>
        <rFont val="Times New Roman CYR"/>
        <family val="1"/>
      </rPr>
      <t>при въвеждането и сумирането на данните</t>
    </r>
  </si>
  <si>
    <t>от трите отчетни групи. В тези случаи може да се приема, че е налице равнение в данните.</t>
  </si>
  <si>
    <r>
      <t xml:space="preserve">Дялово участие във финансовия резултат на </t>
    </r>
    <r>
      <rPr>
        <b/>
        <i/>
        <sz val="12"/>
        <rFont val="Times New Roman CYR"/>
        <family val="1"/>
      </rPr>
      <t>асоциирани предприятия</t>
    </r>
    <r>
      <rPr>
        <b/>
        <i/>
        <sz val="12"/>
        <color indexed="12"/>
        <rFont val="Times New Roman CYR"/>
        <family val="1"/>
      </rPr>
      <t xml:space="preserve"> в страната</t>
    </r>
    <r>
      <rPr>
        <b/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- нето</t>
    </r>
  </si>
  <si>
    <r>
      <t xml:space="preserve">Дялово участие във финансовия резултат на </t>
    </r>
    <r>
      <rPr>
        <b/>
        <i/>
        <sz val="12"/>
        <rFont val="Times New Roman CYR"/>
        <family val="1"/>
      </rPr>
      <t xml:space="preserve">асоциирани предприятия </t>
    </r>
    <r>
      <rPr>
        <b/>
        <i/>
        <sz val="12"/>
        <color indexed="10"/>
        <rFont val="Times New Roman CYR"/>
        <family val="1"/>
      </rPr>
      <t>в чужбина</t>
    </r>
    <r>
      <rPr>
        <sz val="12"/>
        <color indexed="10"/>
        <rFont val="Times New Roman CYR"/>
        <family val="1"/>
      </rPr>
      <t xml:space="preserve"> </t>
    </r>
    <r>
      <rPr>
        <sz val="12"/>
        <rFont val="Times New Roman CYR"/>
        <family val="1"/>
      </rPr>
      <t>- нето</t>
    </r>
  </si>
  <si>
    <r>
      <t xml:space="preserve">Приходи от </t>
    </r>
    <r>
      <rPr>
        <b/>
        <i/>
        <sz val="12"/>
        <rFont val="Times New Roman CYR"/>
        <family val="1"/>
      </rPr>
      <t xml:space="preserve">дивиденти </t>
    </r>
    <r>
      <rPr>
        <sz val="12"/>
        <rFont val="Times New Roman CYR"/>
        <family val="1"/>
      </rPr>
      <t xml:space="preserve">от предприятия </t>
    </r>
    <r>
      <rPr>
        <b/>
        <i/>
        <sz val="12"/>
        <color indexed="12"/>
        <rFont val="Times New Roman CYR"/>
        <family val="1"/>
      </rPr>
      <t>в страната</t>
    </r>
  </si>
  <si>
    <r>
      <t>Приходи от</t>
    </r>
    <r>
      <rPr>
        <b/>
        <i/>
        <sz val="12"/>
        <rFont val="Times New Roman CYR"/>
        <family val="1"/>
      </rPr>
      <t xml:space="preserve"> дивиденти</t>
    </r>
    <r>
      <rPr>
        <sz val="12"/>
        <rFont val="Times New Roman CYR"/>
        <family val="1"/>
      </rPr>
      <t xml:space="preserve"> от предприятия</t>
    </r>
    <r>
      <rPr>
        <b/>
        <i/>
        <sz val="12"/>
        <color indexed="10"/>
        <rFont val="Times New Roman CYR"/>
        <family val="1"/>
      </rPr>
      <t xml:space="preserve"> в чужбина</t>
    </r>
  </si>
  <si>
    <r>
      <t xml:space="preserve">Вноски </t>
    </r>
    <r>
      <rPr>
        <sz val="12"/>
        <rFont val="Times New Roman CYR"/>
        <family val="1"/>
      </rPr>
      <t xml:space="preserve">от държавни/общински предприятия </t>
    </r>
    <r>
      <rPr>
        <b/>
        <i/>
        <sz val="12"/>
        <rFont val="Times New Roman CYR"/>
        <family val="1"/>
      </rPr>
      <t>за превишение на приходите над разходите</t>
    </r>
  </si>
  <si>
    <r>
      <t>Приписани приходи от</t>
    </r>
    <r>
      <rPr>
        <b/>
        <i/>
        <sz val="12"/>
        <rFont val="Times New Roman CYR"/>
        <family val="1"/>
      </rPr>
      <t xml:space="preserve"> продажби на услуги, стоки и продукция</t>
    </r>
  </si>
  <si>
    <r>
      <t xml:space="preserve">Приписани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приходи</t>
    </r>
  </si>
  <si>
    <t xml:space="preserve">      БУЛСТАТ</t>
  </si>
  <si>
    <t xml:space="preserve">                       Приложение към т. 1.1</t>
  </si>
  <si>
    <t>Съставител (предприятие, поделение)</t>
  </si>
  <si>
    <t>Ш и ф ъ р</t>
  </si>
  <si>
    <t>IV.  В С И Ч К О</t>
  </si>
  <si>
    <t xml:space="preserve"> Раздели, групи, статии</t>
  </si>
  <si>
    <t>а</t>
  </si>
  <si>
    <t>б</t>
  </si>
  <si>
    <t xml:space="preserve"> А. НЕФИНАНСОВИ АКТИВИ</t>
  </si>
  <si>
    <t xml:space="preserve"> I. Дълготрайни материални активи</t>
  </si>
  <si>
    <t xml:space="preserve"> 1. Сгради</t>
  </si>
  <si>
    <t xml:space="preserve"> 3. Стопански инвентар и други ДМА</t>
  </si>
  <si>
    <t xml:space="preserve"> 4. Д М А   в   процес на придобиване</t>
  </si>
  <si>
    <t xml:space="preserve"> Общо за група І :</t>
  </si>
  <si>
    <t xml:space="preserve"> ІІ. Нематериални дълготрайни активи</t>
  </si>
  <si>
    <t xml:space="preserve"> III. Краткотрайни материални активи</t>
  </si>
  <si>
    <t xml:space="preserve">  "Извънбюджетни сметки и фондове"</t>
  </si>
  <si>
    <r>
      <t xml:space="preserve">ОТЧЕТНА   ГРУПА  (СТОПАНСКА  ОБЛАСТ)   </t>
    </r>
    <r>
      <rPr>
        <b/>
        <i/>
        <sz val="14"/>
        <color indexed="62"/>
        <rFont val="Times New Roman CYR"/>
        <family val="1"/>
      </rPr>
      <t>"ИЗВЪНБЮДЖЕТНИ  СМЕТКИ   И   ФОНДОВЕ"</t>
    </r>
  </si>
  <si>
    <t xml:space="preserve">          "Други сметки и дейности"</t>
  </si>
  <si>
    <r>
      <t xml:space="preserve">ОТЧЕТНА   ГРУПА  (СТОПАНСКА  ОБЛАСТ)   </t>
    </r>
    <r>
      <rPr>
        <b/>
        <i/>
        <sz val="14"/>
        <color indexed="37"/>
        <rFont val="Times New Roman Cyr"/>
        <family val="1"/>
      </rPr>
      <t>"ДРУГИ  СМЕТКИ   И   ДЕЙНОСТИ"</t>
    </r>
  </si>
  <si>
    <t>/СБОРНА/</t>
  </si>
  <si>
    <t>с / ка</t>
  </si>
  <si>
    <t xml:space="preserve"> 2. Други краткотрайни материални активи</t>
  </si>
  <si>
    <t xml:space="preserve"> Общо за група ІІІ :</t>
  </si>
  <si>
    <t xml:space="preserve"> ІV. Разходи за бъдещи периоди</t>
  </si>
  <si>
    <t xml:space="preserve"> Общо за раздел "А" :</t>
  </si>
  <si>
    <t xml:space="preserve"> Б. ФИНАНСОВИ АКТИВИ</t>
  </si>
  <si>
    <t xml:space="preserve"> I. Дялове, акции и други ценни книжа</t>
  </si>
  <si>
    <t xml:space="preserve"> 1. Дялове и акции</t>
  </si>
  <si>
    <t xml:space="preserve"> 2. Държавни/общински ценни книжа</t>
  </si>
  <si>
    <t xml:space="preserve"> 3. Облигации и други ценни книжа</t>
  </si>
  <si>
    <t xml:space="preserve"> II. Вземания от заеми</t>
  </si>
  <si>
    <t xml:space="preserve"> 1. Дългосрочни вземания по заеми</t>
  </si>
  <si>
    <t xml:space="preserve"> 2. Краткосрочни вземания по заеми</t>
  </si>
  <si>
    <t xml:space="preserve"> Общо за група ІІ :</t>
  </si>
  <si>
    <t xml:space="preserve"> III. Други вземания</t>
  </si>
  <si>
    <t xml:space="preserve"> 1. Публични държавни/общински вземания</t>
  </si>
  <si>
    <t xml:space="preserve"> 2. Вземания от клиенти</t>
  </si>
  <si>
    <t xml:space="preserve"> 3. Предоставени аванси</t>
  </si>
  <si>
    <t xml:space="preserve"> 4. Подотчетни лица</t>
  </si>
  <si>
    <t xml:space="preserve">          (в  л е в а) </t>
  </si>
  <si>
    <t xml:space="preserve"> 5. Вземания по заеми между бюджетни предприятия</t>
  </si>
  <si>
    <t xml:space="preserve"> 6. Други вземания</t>
  </si>
  <si>
    <t xml:space="preserve"> IV. Парични средства</t>
  </si>
  <si>
    <t xml:space="preserve"> 1. Парични средства  в брой</t>
  </si>
  <si>
    <t xml:space="preserve"> 2. Парични средства в банкови сметки</t>
  </si>
  <si>
    <t xml:space="preserve"> Общо за група ІV :</t>
  </si>
  <si>
    <t xml:space="preserve"> Общо за раздел "Б":</t>
  </si>
  <si>
    <t xml:space="preserve"> С у м а   н а   а к т и в а</t>
  </si>
  <si>
    <t xml:space="preserve"> В.  ЗАДБАЛАНСОВИ АКТИВИ</t>
  </si>
  <si>
    <t xml:space="preserve"> 1. Разполагаем капитал</t>
  </si>
  <si>
    <t>Общо за раздел "А" :</t>
  </si>
  <si>
    <t xml:space="preserve"> I. Дългосрочни задължения</t>
  </si>
  <si>
    <t xml:space="preserve"> 2. Дългосрочни задължения по получени заеми</t>
  </si>
  <si>
    <t xml:space="preserve"> 3. Други дългосрочни задължения</t>
  </si>
  <si>
    <t xml:space="preserve"> II. Краткосрочни задължения</t>
  </si>
  <si>
    <t xml:space="preserve"> 2. Задължения към доставчици</t>
  </si>
  <si>
    <t xml:space="preserve"> 3. Получени аванси</t>
  </si>
  <si>
    <t xml:space="preserve"> 5. Задължения за данъци, мита и такси</t>
  </si>
  <si>
    <t xml:space="preserve"> 7. Задължения към персонала</t>
  </si>
  <si>
    <t xml:space="preserve"> 9. Други краткосрочни задължения</t>
  </si>
  <si>
    <t xml:space="preserve"> IІI. Провизии и приходи за бъдещи периоди</t>
  </si>
  <si>
    <t xml:space="preserve"> 1. Провизии за задължения</t>
  </si>
  <si>
    <t xml:space="preserve"> 2. Приходи за бъдещи периоди</t>
  </si>
  <si>
    <t>Общо за раздел "Б" :</t>
  </si>
  <si>
    <t>С у м а   н а   п а с и в а</t>
  </si>
  <si>
    <t xml:space="preserve">                                                 Главен  счетоводител :</t>
  </si>
  <si>
    <t xml:space="preserve">                Ръководител :</t>
  </si>
  <si>
    <r>
      <t xml:space="preserve"> </t>
    </r>
    <r>
      <rPr>
        <b/>
        <i/>
        <sz val="12"/>
        <rFont val="Times New Roman CYR"/>
        <family val="1"/>
      </rPr>
      <t>В.  ЗАДБАЛАНСОВИ ПАСИВИ</t>
    </r>
  </si>
  <si>
    <t>НДР</t>
  </si>
  <si>
    <t xml:space="preserve"> Групи 10, 11, 12, 13</t>
  </si>
  <si>
    <t>Обор. ведомост</t>
  </si>
  <si>
    <t xml:space="preserve">     e-mail</t>
  </si>
  <si>
    <t xml:space="preserve"> Баланс - код 0400</t>
  </si>
  <si>
    <t xml:space="preserve">     Групи 10 и 11</t>
  </si>
  <si>
    <t>Нач. с/до-гр. 10 и 11-код 0400</t>
  </si>
  <si>
    <r>
      <t>В таблицата са заложени контроли (</t>
    </r>
    <r>
      <rPr>
        <sz val="12"/>
        <color indexed="16"/>
        <rFont val="Times New Roman CYR"/>
        <family val="0"/>
      </rPr>
      <t>редове 51-59</t>
    </r>
    <r>
      <rPr>
        <sz val="12"/>
        <color indexed="62"/>
        <rFont val="Times New Roman CYR"/>
        <family val="1"/>
      </rPr>
      <t>) за равнение на сумите, попълнени в справката,</t>
    </r>
  </si>
  <si>
    <r>
      <t>"НЕРАВНЕНИЕ !"</t>
    </r>
    <r>
      <rPr>
        <sz val="12"/>
        <color indexed="62"/>
        <rFont val="Times New Roman CYR"/>
        <family val="1"/>
      </rPr>
      <t>, а на</t>
    </r>
    <r>
      <rPr>
        <sz val="12"/>
        <color indexed="16"/>
        <rFont val="Times New Roman CYR"/>
        <family val="0"/>
      </rPr>
      <t xml:space="preserve"> редове 51-59</t>
    </r>
    <r>
      <rPr>
        <sz val="12"/>
        <color indexed="62"/>
        <rFont val="Times New Roman CYR"/>
        <family val="1"/>
      </rPr>
      <t xml:space="preserve"> ще фигурират суми, различни от нула.</t>
    </r>
  </si>
  <si>
    <r>
      <t>В таблиците са заложени контроли (</t>
    </r>
    <r>
      <rPr>
        <sz val="12"/>
        <color indexed="16"/>
        <rFont val="Times New Roman CYR"/>
        <family val="0"/>
      </rPr>
      <t>редове 98-102</t>
    </r>
    <r>
      <rPr>
        <sz val="12"/>
        <color indexed="62"/>
        <rFont val="Times New Roman CYR"/>
        <family val="1"/>
      </rPr>
      <t>) за равнение на сумите с оборотната ведомост</t>
    </r>
  </si>
  <si>
    <r>
      <t xml:space="preserve">Общата сума от таблицата за сметки </t>
    </r>
    <r>
      <rPr>
        <sz val="12"/>
        <color indexed="10"/>
        <rFont val="Times New Roman CYR"/>
        <family val="1"/>
      </rPr>
      <t>6501, 6502, 6503 и 6507</t>
    </r>
    <r>
      <rPr>
        <sz val="12"/>
        <color indexed="62"/>
        <rFont val="Times New Roman CYR"/>
        <family val="1"/>
      </rPr>
      <t xml:space="preserve"> (</t>
    </r>
    <r>
      <rPr>
        <sz val="12"/>
        <color indexed="16"/>
        <rFont val="Times New Roman CYR"/>
        <family val="0"/>
      </rPr>
      <t>редове 13</t>
    </r>
    <r>
      <rPr>
        <sz val="12"/>
        <color indexed="62"/>
        <rFont val="Times New Roman CYR"/>
        <family val="1"/>
      </rPr>
      <t xml:space="preserve"> и </t>
    </r>
    <r>
      <rPr>
        <sz val="12"/>
        <color indexed="16"/>
        <rFont val="Times New Roman CYR"/>
        <family val="0"/>
      </rPr>
      <t>31</t>
    </r>
    <r>
      <rPr>
        <sz val="12"/>
        <color indexed="62"/>
        <rFont val="Times New Roman CYR"/>
        <family val="1"/>
      </rPr>
      <t xml:space="preserve"> и </t>
    </r>
    <r>
      <rPr>
        <sz val="12"/>
        <color indexed="16"/>
        <rFont val="Times New Roman CYR"/>
        <family val="0"/>
      </rPr>
      <t>колони</t>
    </r>
    <r>
      <rPr>
        <sz val="12"/>
        <color indexed="62"/>
        <rFont val="Times New Roman CYR"/>
        <family val="1"/>
      </rPr>
      <t xml:space="preserve"> </t>
    </r>
    <r>
      <rPr>
        <sz val="12"/>
        <color indexed="16"/>
        <rFont val="Times New Roman CYR"/>
        <family val="1"/>
      </rPr>
      <t>O, P, Q</t>
    </r>
    <r>
      <rPr>
        <sz val="12"/>
        <color indexed="62"/>
        <rFont val="Times New Roman CYR"/>
        <family val="1"/>
      </rPr>
      <t>)</t>
    </r>
  </si>
  <si>
    <r>
      <t xml:space="preserve">Общата сума от таблицата за сметки </t>
    </r>
    <r>
      <rPr>
        <sz val="12"/>
        <color indexed="12"/>
        <rFont val="Times New Roman CYR"/>
        <family val="1"/>
      </rPr>
      <t>6504, 6506 и 6508</t>
    </r>
    <r>
      <rPr>
        <sz val="12"/>
        <color indexed="62"/>
        <rFont val="Times New Roman CYR"/>
        <family val="1"/>
      </rPr>
      <t xml:space="preserve"> (</t>
    </r>
    <r>
      <rPr>
        <sz val="12"/>
        <color indexed="16"/>
        <rFont val="Times New Roman CYR"/>
        <family val="0"/>
      </rPr>
      <t>редове</t>
    </r>
    <r>
      <rPr>
        <sz val="12"/>
        <color indexed="62"/>
        <rFont val="Times New Roman CYR"/>
        <family val="1"/>
      </rPr>
      <t xml:space="preserve"> </t>
    </r>
    <r>
      <rPr>
        <sz val="12"/>
        <color indexed="16"/>
        <rFont val="Times New Roman CYR"/>
        <family val="1"/>
      </rPr>
      <t>13</t>
    </r>
    <r>
      <rPr>
        <sz val="12"/>
        <color indexed="62"/>
        <rFont val="Times New Roman CYR"/>
        <family val="1"/>
      </rPr>
      <t xml:space="preserve"> и </t>
    </r>
    <r>
      <rPr>
        <sz val="12"/>
        <color indexed="16"/>
        <rFont val="Times New Roman CYR"/>
        <family val="1"/>
      </rPr>
      <t>31</t>
    </r>
    <r>
      <rPr>
        <sz val="12"/>
        <color indexed="62"/>
        <rFont val="Times New Roman CYR"/>
        <family val="1"/>
      </rPr>
      <t xml:space="preserve"> и </t>
    </r>
    <r>
      <rPr>
        <sz val="12"/>
        <color indexed="16"/>
        <rFont val="Times New Roman CYR"/>
        <family val="0"/>
      </rPr>
      <t>колони T</t>
    </r>
    <r>
      <rPr>
        <sz val="12"/>
        <color indexed="16"/>
        <rFont val="Times New Roman CYR"/>
        <family val="1"/>
      </rPr>
      <t>, U, V</t>
    </r>
    <r>
      <rPr>
        <sz val="12"/>
        <color indexed="62"/>
        <rFont val="Times New Roman CYR"/>
        <family val="1"/>
      </rPr>
      <t>)</t>
    </r>
  </si>
  <si>
    <r>
      <t xml:space="preserve">При неравнение на данните, в съответните полета на </t>
    </r>
    <r>
      <rPr>
        <sz val="12"/>
        <color indexed="16"/>
        <rFont val="Times New Roman CYR"/>
        <family val="0"/>
      </rPr>
      <t>ред 4</t>
    </r>
    <r>
      <rPr>
        <sz val="12"/>
        <color indexed="62"/>
        <rFont val="Times New Roman CYR"/>
        <family val="1"/>
      </rPr>
      <t xml:space="preserve">  на червен фон ще се изписва</t>
    </r>
  </si>
  <si>
    <r>
      <t xml:space="preserve">В таблицата след </t>
    </r>
    <r>
      <rPr>
        <sz val="12"/>
        <color indexed="16"/>
        <rFont val="Times New Roman CYR"/>
        <family val="0"/>
      </rPr>
      <t>колона "AI"</t>
    </r>
    <r>
      <rPr>
        <sz val="12"/>
        <color indexed="62"/>
        <rFont val="Times New Roman CYR"/>
        <family val="1"/>
      </rPr>
      <t xml:space="preserve"> ще фигурират обобщените данни от трите отчетни групи (стопански</t>
    </r>
  </si>
  <si>
    <r>
      <t xml:space="preserve">Полетата за ръчно въвеждане на суми във всички таблици се попълват </t>
    </r>
    <r>
      <rPr>
        <i/>
        <sz val="12"/>
        <color indexed="62"/>
        <rFont val="Times New Roman CYR"/>
        <family val="1"/>
      </rPr>
      <t xml:space="preserve">в лева </t>
    </r>
    <r>
      <rPr>
        <i/>
        <sz val="12"/>
        <color indexed="10"/>
        <rFont val="Times New Roman CYR"/>
        <family val="0"/>
      </rPr>
      <t>със стотинки</t>
    </r>
    <r>
      <rPr>
        <sz val="12"/>
        <color indexed="60"/>
        <rFont val="Times New Roman CYR"/>
        <family val="1"/>
      </rPr>
      <t>.</t>
    </r>
  </si>
  <si>
    <r>
      <t xml:space="preserve">Приходи от </t>
    </r>
    <r>
      <rPr>
        <b/>
        <i/>
        <sz val="12"/>
        <rFont val="Times New Roman CYR"/>
        <family val="1"/>
      </rPr>
      <t xml:space="preserve">застрахователни обезщетения </t>
    </r>
    <r>
      <rPr>
        <b/>
        <i/>
        <sz val="12"/>
        <color indexed="12"/>
        <rFont val="Times New Roman CYR"/>
        <family val="1"/>
      </rPr>
      <t>за дълготрайни активи</t>
    </r>
  </si>
  <si>
    <r>
      <t>Други</t>
    </r>
    <r>
      <rPr>
        <sz val="12"/>
        <rFont val="Times New Roman CYR"/>
        <family val="1"/>
      </rPr>
      <t xml:space="preserve"> приходи от </t>
    </r>
    <r>
      <rPr>
        <b/>
        <i/>
        <sz val="12"/>
        <rFont val="Times New Roman CYR"/>
        <family val="1"/>
      </rPr>
      <t>застрахователни обезщетения</t>
    </r>
  </si>
  <si>
    <r>
      <t>Други</t>
    </r>
    <r>
      <rPr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приходи</t>
    </r>
  </si>
  <si>
    <r>
      <t xml:space="preserve">"Бюджети" - гр. 65 - </t>
    </r>
    <r>
      <rPr>
        <b/>
        <i/>
        <sz val="10"/>
        <color indexed="10"/>
        <rFont val="Times New Roman CYR"/>
        <family val="1"/>
      </rPr>
      <t>Дт</t>
    </r>
    <r>
      <rPr>
        <b/>
        <sz val="10"/>
        <color indexed="20"/>
        <rFont val="Times New Roman Cyr"/>
        <family val="1"/>
      </rPr>
      <t xml:space="preserve"> оборот</t>
    </r>
  </si>
  <si>
    <r>
      <t>"ИБСФ" - гр. 65</t>
    </r>
    <r>
      <rPr>
        <b/>
        <sz val="10"/>
        <color indexed="20"/>
        <rFont val="Times New Roman Cyr"/>
        <family val="1"/>
      </rPr>
      <t xml:space="preserve"> - </t>
    </r>
    <r>
      <rPr>
        <b/>
        <i/>
        <sz val="10"/>
        <color indexed="10"/>
        <rFont val="Times New Roman CYR"/>
        <family val="1"/>
      </rPr>
      <t>Дт</t>
    </r>
    <r>
      <rPr>
        <b/>
        <sz val="10"/>
        <color indexed="20"/>
        <rFont val="Times New Roman Cyr"/>
        <family val="1"/>
      </rPr>
      <t xml:space="preserve"> </t>
    </r>
    <r>
      <rPr>
        <b/>
        <sz val="10"/>
        <color indexed="62"/>
        <rFont val="Times New Roman CYR"/>
        <family val="1"/>
      </rPr>
      <t>оборот</t>
    </r>
  </si>
  <si>
    <r>
      <t xml:space="preserve">"Д С Д" - гр. 65 - </t>
    </r>
    <r>
      <rPr>
        <b/>
        <i/>
        <sz val="10"/>
        <color indexed="10"/>
        <rFont val="Times New Roman CYR"/>
        <family val="1"/>
      </rPr>
      <t>Дт</t>
    </r>
    <r>
      <rPr>
        <b/>
        <sz val="10"/>
        <color indexed="10"/>
        <rFont val="Times New Roman Cyr"/>
        <family val="1"/>
      </rPr>
      <t xml:space="preserve"> </t>
    </r>
    <r>
      <rPr>
        <b/>
        <sz val="10"/>
        <color indexed="37"/>
        <rFont val="Times New Roman Cyr"/>
        <family val="1"/>
      </rPr>
      <t>оборот</t>
    </r>
  </si>
  <si>
    <t xml:space="preserve">В тази таблица се разнася информацията за структурата на себестойността на дейностите по </t>
  </si>
  <si>
    <t>В полетата за ръчно въвеждане на суми се попълват само числа. Не следва да се вписват буквени</t>
  </si>
  <si>
    <t>или други символни означения.</t>
  </si>
  <si>
    <r>
      <t xml:space="preserve">   ДАННИ ЗА  ДЕЙНОСТИ ПО СТОПАНСКИ НАЧИН  (ГРУПА </t>
    </r>
    <r>
      <rPr>
        <b/>
        <i/>
        <sz val="10"/>
        <color indexed="10"/>
        <rFont val="Times New Roman CYR"/>
        <family val="1"/>
      </rPr>
      <t>65)</t>
    </r>
  </si>
  <si>
    <r>
      <t xml:space="preserve">Възможно е при коректно попълване на данните да се появи текста </t>
    </r>
    <r>
      <rPr>
        <sz val="12"/>
        <color indexed="10"/>
        <rFont val="Times New Roman CYR"/>
        <family val="1"/>
      </rPr>
      <t xml:space="preserve">"НЕРАВНЕНИЕ !" </t>
    </r>
    <r>
      <rPr>
        <sz val="12"/>
        <color indexed="62"/>
        <rFont val="Times New Roman CYR"/>
        <family val="1"/>
      </rPr>
      <t>в таблица</t>
    </r>
  </si>
  <si>
    <r>
      <t xml:space="preserve">Разходи за придобиване на активи </t>
    </r>
    <r>
      <rPr>
        <b/>
        <i/>
        <sz val="12"/>
        <rFont val="Times New Roman CYR"/>
        <family val="0"/>
      </rPr>
      <t>с художествена и истор. стойност и книги за библиотеките</t>
    </r>
  </si>
  <si>
    <r>
      <t>Отчисления</t>
    </r>
    <r>
      <rPr>
        <sz val="12"/>
        <rFont val="Times New Roman CYR"/>
        <family val="1"/>
      </rPr>
      <t xml:space="preserve"> за </t>
    </r>
    <r>
      <rPr>
        <b/>
        <sz val="12"/>
        <color indexed="12"/>
        <rFont val="Times New Roman CYR"/>
        <family val="0"/>
      </rPr>
      <t>д-ък върху приходите</t>
    </r>
    <r>
      <rPr>
        <sz val="12"/>
        <rFont val="Times New Roman CYR"/>
        <family val="1"/>
      </rPr>
      <t xml:space="preserve"> от стопанска дейност на бюджетните предприятия по ЗКПО</t>
    </r>
  </si>
  <si>
    <t>Книги в библиотеките</t>
  </si>
  <si>
    <r>
      <t xml:space="preserve">командата </t>
    </r>
    <r>
      <rPr>
        <b/>
        <sz val="12"/>
        <color indexed="20"/>
        <rFont val="Times New Roman CYR"/>
        <family val="1"/>
      </rPr>
      <t xml:space="preserve">Paste Special </t>
    </r>
    <r>
      <rPr>
        <sz val="12"/>
        <color indexed="20"/>
        <rFont val="Times New Roman CYR"/>
        <family val="1"/>
      </rPr>
      <t xml:space="preserve"> и от нейното меню се отбелязва</t>
    </r>
    <r>
      <rPr>
        <b/>
        <sz val="12"/>
        <color indexed="20"/>
        <rFont val="Times New Roman CYR"/>
        <family val="1"/>
      </rPr>
      <t xml:space="preserve"> Values</t>
    </r>
    <r>
      <rPr>
        <sz val="12"/>
        <color indexed="20"/>
        <rFont val="Times New Roman CYR"/>
        <family val="1"/>
      </rPr>
      <t>). По този начин ще се позволи</t>
    </r>
  </si>
  <si>
    <r>
      <t xml:space="preserve">Указания </t>
    </r>
    <r>
      <rPr>
        <b/>
        <i/>
        <sz val="12"/>
        <color indexed="20"/>
        <rFont val="Times New Roman CYR"/>
        <family val="1"/>
      </rPr>
      <t>за отпечатване</t>
    </r>
  </si>
  <si>
    <t>Приходи от финансови услуги и комисионни</t>
  </si>
  <si>
    <r>
      <t xml:space="preserve">Приходи от лихви по </t>
    </r>
    <r>
      <rPr>
        <b/>
        <i/>
        <sz val="12"/>
        <rFont val="Times New Roman CYR"/>
        <family val="1"/>
      </rPr>
      <t>ДЦК</t>
    </r>
  </si>
  <si>
    <r>
      <t xml:space="preserve">Приходи от лихви по </t>
    </r>
    <r>
      <rPr>
        <b/>
        <i/>
        <sz val="12"/>
        <rFont val="Times New Roman CYR"/>
        <family val="1"/>
      </rPr>
      <t>ОбЦК</t>
    </r>
  </si>
  <si>
    <r>
      <t xml:space="preserve">Приходи от лихви по облигации и други дългови ценни книжа от </t>
    </r>
    <r>
      <rPr>
        <b/>
        <i/>
        <sz val="12"/>
        <rFont val="Times New Roman CYR"/>
        <family val="1"/>
      </rPr>
      <t xml:space="preserve">предприятия </t>
    </r>
    <r>
      <rPr>
        <b/>
        <i/>
        <sz val="12"/>
        <color indexed="12"/>
        <rFont val="Times New Roman CYR"/>
        <family val="1"/>
      </rPr>
      <t>в страната</t>
    </r>
  </si>
  <si>
    <r>
      <t xml:space="preserve">Приходи от лихви по облигации и други дългови ценни книжа на </t>
    </r>
    <r>
      <rPr>
        <b/>
        <i/>
        <sz val="12"/>
        <color indexed="10"/>
        <rFont val="Times New Roman CYR"/>
        <family val="1"/>
      </rPr>
      <t>други държави</t>
    </r>
  </si>
  <si>
    <r>
      <t xml:space="preserve">и въведените данни за </t>
    </r>
    <r>
      <rPr>
        <i/>
        <sz val="12"/>
        <color indexed="20"/>
        <rFont val="Times New Roman CYR"/>
        <family val="0"/>
      </rPr>
      <t>салдата на сметки от гр. 10, 11, и нетното салдо на сметките</t>
    </r>
  </si>
  <si>
    <t>В таблицата са заложени контроли за равнение. При постигане на равнение съответните полета на</t>
  </si>
  <si>
    <r>
      <t>редове 2, 4</t>
    </r>
    <r>
      <rPr>
        <sz val="12"/>
        <color indexed="62"/>
        <rFont val="Times New Roman CYR"/>
        <family val="0"/>
      </rPr>
      <t xml:space="preserve"> , </t>
    </r>
    <r>
      <rPr>
        <sz val="12"/>
        <color indexed="16"/>
        <rFont val="Times New Roman CYR"/>
        <family val="0"/>
      </rPr>
      <t>32 и 34</t>
    </r>
    <r>
      <rPr>
        <sz val="12"/>
        <color indexed="62"/>
        <rFont val="Times New Roman CYR"/>
        <family val="0"/>
      </rPr>
      <t xml:space="preserve"> ще показват състояние </t>
    </r>
    <r>
      <rPr>
        <sz val="12"/>
        <color indexed="20"/>
        <rFont val="Times New Roman CYR"/>
        <family val="0"/>
      </rPr>
      <t>"О К"</t>
    </r>
    <r>
      <rPr>
        <sz val="12"/>
        <color indexed="62"/>
        <rFont val="Times New Roman CYR"/>
        <family val="0"/>
      </rPr>
      <t>. При неравнение на данните, в тези полета на червен</t>
    </r>
  </si>
  <si>
    <r>
      <t xml:space="preserve">фон ще се изписва сумата на неравнението и текста </t>
    </r>
    <r>
      <rPr>
        <sz val="12"/>
        <color indexed="10"/>
        <rFont val="Times New Roman CYR"/>
        <family val="0"/>
      </rPr>
      <t xml:space="preserve">"НЕРАВНЕНИЕ !" </t>
    </r>
    <r>
      <rPr>
        <sz val="12"/>
        <color indexed="18"/>
        <rFont val="Times New Roman CYR"/>
        <family val="0"/>
      </rPr>
      <t>(този текст ще фигурира в процеса</t>
    </r>
  </si>
  <si>
    <r>
      <t xml:space="preserve">на въвеждане на данните, но при правилно въведени данни ще се покаже текста </t>
    </r>
    <r>
      <rPr>
        <sz val="12"/>
        <color indexed="20"/>
        <rFont val="Times New Roman CYR"/>
        <family val="0"/>
      </rPr>
      <t>"О К"</t>
    </r>
    <r>
      <rPr>
        <sz val="12"/>
        <color indexed="62"/>
        <rFont val="Times New Roman CYR"/>
        <family val="1"/>
      </rPr>
      <t>).</t>
    </r>
  </si>
  <si>
    <r>
      <t xml:space="preserve">Възможно е при коректно попълване на данните да се появи текста </t>
    </r>
    <r>
      <rPr>
        <sz val="12"/>
        <color indexed="10"/>
        <rFont val="Times New Roman CYR"/>
        <family val="1"/>
      </rPr>
      <t xml:space="preserve">"НЕРАВНЕНИЕ !" </t>
    </r>
  </si>
  <si>
    <r>
      <t xml:space="preserve">текста </t>
    </r>
    <r>
      <rPr>
        <sz val="12"/>
        <color indexed="10"/>
        <rFont val="Times New Roman CYR"/>
        <family val="1"/>
      </rPr>
      <t>"НЕРАВНЕНИЕ !"</t>
    </r>
    <r>
      <rPr>
        <sz val="12"/>
        <color indexed="62"/>
        <rFont val="Times New Roman CYR"/>
        <family val="1"/>
      </rPr>
      <t xml:space="preserve">. При коректно попълване на данните ще се показва </t>
    </r>
    <r>
      <rPr>
        <sz val="12"/>
        <color indexed="20"/>
        <rFont val="Times New Roman CYR"/>
        <family val="0"/>
      </rPr>
      <t>"О К"</t>
    </r>
    <r>
      <rPr>
        <sz val="12"/>
        <color indexed="62"/>
        <rFont val="Times New Roman CYR"/>
        <family val="1"/>
      </rPr>
      <t>.</t>
    </r>
  </si>
  <si>
    <r>
      <t xml:space="preserve">в таблицата след </t>
    </r>
    <r>
      <rPr>
        <sz val="12"/>
        <color indexed="16"/>
        <rFont val="Times New Roman CYR"/>
        <family val="0"/>
      </rPr>
      <t>колона</t>
    </r>
    <r>
      <rPr>
        <sz val="12"/>
        <color indexed="62"/>
        <rFont val="Times New Roman CYR"/>
        <family val="1"/>
      </rPr>
      <t xml:space="preserve"> </t>
    </r>
    <r>
      <rPr>
        <sz val="12"/>
        <color indexed="16"/>
        <rFont val="Times New Roman CYR"/>
        <family val="1"/>
      </rPr>
      <t>"AI"</t>
    </r>
    <r>
      <rPr>
        <sz val="12"/>
        <color indexed="62"/>
        <rFont val="Times New Roman CYR"/>
        <family val="1"/>
      </rPr>
      <t xml:space="preserve"> да се появи текста </t>
    </r>
    <r>
      <rPr>
        <sz val="12"/>
        <color indexed="10"/>
        <rFont val="Times New Roman CYR"/>
        <family val="0"/>
      </rPr>
      <t>"НЕРАВНЕНИЕ !"</t>
    </r>
    <r>
      <rPr>
        <sz val="12"/>
        <color indexed="62"/>
        <rFont val="Times New Roman CYR"/>
        <family val="1"/>
      </rPr>
      <t xml:space="preserve"> в резултат от сумирането на дан-</t>
    </r>
  </si>
  <si>
    <r>
      <t xml:space="preserve">въвеждането на данните ще се покаже текста </t>
    </r>
    <r>
      <rPr>
        <sz val="12"/>
        <color indexed="20"/>
        <rFont val="Times New Roman CYR"/>
        <family val="0"/>
      </rPr>
      <t>"О К"</t>
    </r>
    <r>
      <rPr>
        <sz val="12"/>
        <color indexed="62"/>
        <rFont val="Times New Roman CYR"/>
        <family val="1"/>
      </rPr>
      <t>). Тези контроли идентифицират само нерав-</t>
    </r>
  </si>
  <si>
    <r>
      <t xml:space="preserve">При постигнато равнение съответните полета на </t>
    </r>
    <r>
      <rPr>
        <sz val="12"/>
        <color indexed="16"/>
        <rFont val="Times New Roman CYR"/>
        <family val="0"/>
      </rPr>
      <t>редове 2 и 4</t>
    </r>
    <r>
      <rPr>
        <sz val="12"/>
        <color indexed="62"/>
        <rFont val="Times New Roman CYR"/>
        <family val="1"/>
      </rPr>
      <t xml:space="preserve"> ще показват състояние</t>
    </r>
    <r>
      <rPr>
        <sz val="12"/>
        <color indexed="20"/>
        <rFont val="Times New Roman CYR"/>
        <family val="0"/>
      </rPr>
      <t xml:space="preserve"> "О К"</t>
    </r>
    <r>
      <rPr>
        <sz val="12"/>
        <color indexed="62"/>
        <rFont val="Times New Roman CYR"/>
        <family val="1"/>
      </rPr>
      <t>.</t>
    </r>
  </si>
  <si>
    <r>
      <t>Контролите на</t>
    </r>
    <r>
      <rPr>
        <sz val="12"/>
        <color indexed="16"/>
        <rFont val="Times New Roman CYR"/>
        <family val="0"/>
      </rPr>
      <t xml:space="preserve"> редове 2 и 34</t>
    </r>
    <r>
      <rPr>
        <sz val="12"/>
        <color indexed="62"/>
        <rFont val="Times New Roman CYR"/>
        <family val="0"/>
      </rPr>
      <t xml:space="preserve"> идентифицират евентуално </t>
    </r>
    <r>
      <rPr>
        <b/>
        <i/>
        <sz val="12"/>
        <color indexed="10"/>
        <rFont val="Times New Roman CYR"/>
        <family val="0"/>
      </rPr>
      <t>неравнение</t>
    </r>
    <r>
      <rPr>
        <sz val="12"/>
        <color indexed="62"/>
        <rFont val="Times New Roman CYR"/>
        <family val="0"/>
      </rPr>
      <t xml:space="preserve"> между данните за</t>
    </r>
  </si>
  <si>
    <r>
      <t>Контролите на</t>
    </r>
    <r>
      <rPr>
        <sz val="12"/>
        <color indexed="16"/>
        <rFont val="Times New Roman CYR"/>
        <family val="0"/>
      </rPr>
      <t xml:space="preserve"> редове 4 и 32</t>
    </r>
    <r>
      <rPr>
        <sz val="12"/>
        <color indexed="62"/>
        <rFont val="Times New Roman CYR"/>
        <family val="0"/>
      </rPr>
      <t xml:space="preserve"> идентифицират евентуално </t>
    </r>
    <r>
      <rPr>
        <b/>
        <i/>
        <sz val="12"/>
        <color indexed="10"/>
        <rFont val="Times New Roman CYR"/>
        <family val="0"/>
      </rPr>
      <t>неравнение</t>
    </r>
    <r>
      <rPr>
        <sz val="12"/>
        <color indexed="62"/>
        <rFont val="Times New Roman CYR"/>
        <family val="0"/>
      </rPr>
      <t xml:space="preserve"> между данните за</t>
    </r>
  </si>
  <si>
    <r>
      <t xml:space="preserve">и сумата на </t>
    </r>
    <r>
      <rPr>
        <b/>
        <i/>
        <sz val="12"/>
        <color indexed="62"/>
        <rFont val="Times New Roman CYR"/>
        <family val="0"/>
      </rPr>
      <t>началния баланс</t>
    </r>
    <r>
      <rPr>
        <i/>
        <sz val="12"/>
        <color indexed="62"/>
        <rFont val="Times New Roman CYR"/>
        <family val="0"/>
      </rPr>
      <t xml:space="preserve"> </t>
    </r>
    <r>
      <rPr>
        <b/>
        <i/>
        <sz val="12"/>
        <color indexed="62"/>
        <rFont val="Times New Roman CYR"/>
        <family val="0"/>
      </rPr>
      <t xml:space="preserve">на позиция </t>
    </r>
    <r>
      <rPr>
        <b/>
        <i/>
        <sz val="12"/>
        <color indexed="20"/>
        <rFont val="Times New Roman CYR"/>
        <family val="0"/>
      </rPr>
      <t>0400 "Общо за раздел А"</t>
    </r>
    <r>
      <rPr>
        <sz val="12"/>
        <color indexed="62"/>
        <rFont val="Times New Roman CYR"/>
        <family val="0"/>
      </rPr>
      <t xml:space="preserve"> за съответните отчетни групи</t>
    </r>
  </si>
  <si>
    <r>
      <t xml:space="preserve">В случай на неравнение на данните за  </t>
    </r>
    <r>
      <rPr>
        <i/>
        <sz val="12"/>
        <color indexed="20"/>
        <rFont val="Times New Roman CYR"/>
        <family val="0"/>
      </rPr>
      <t>началните салда на сметките от групи 10 и 11</t>
    </r>
    <r>
      <rPr>
        <sz val="12"/>
        <color indexed="62"/>
        <rFont val="Times New Roman CYR"/>
        <family val="0"/>
      </rPr>
      <t>, въведени в</t>
    </r>
  </si>
  <si>
    <r>
      <t xml:space="preserve">съответните отчетни групи, на </t>
    </r>
    <r>
      <rPr>
        <sz val="12"/>
        <color indexed="16"/>
        <rFont val="Times New Roman CYR"/>
        <family val="0"/>
      </rPr>
      <t>ред 61</t>
    </r>
    <r>
      <rPr>
        <sz val="12"/>
        <color indexed="62"/>
        <rFont val="Times New Roman CYR"/>
        <family val="0"/>
      </rPr>
      <t xml:space="preserve"> в колоните за начален баланс ще се появи текста </t>
    </r>
    <r>
      <rPr>
        <sz val="12"/>
        <color indexed="10"/>
        <rFont val="Times New Roman CYR"/>
        <family val="0"/>
      </rPr>
      <t>"НЕРАВНЕНИЕ"</t>
    </r>
    <r>
      <rPr>
        <sz val="12"/>
        <color indexed="62"/>
        <rFont val="Times New Roman CYR"/>
        <family val="0"/>
      </rPr>
      <t>.</t>
    </r>
  </si>
  <si>
    <t>се получават автоматично и не следва да се правят опити за въвеждане на суми в тези полета.</t>
  </si>
  <si>
    <r>
      <t xml:space="preserve">В таблицата след </t>
    </r>
    <r>
      <rPr>
        <sz val="12"/>
        <color indexed="16"/>
        <rFont val="Times New Roman CYR"/>
        <family val="0"/>
      </rPr>
      <t>колона "W"</t>
    </r>
    <r>
      <rPr>
        <sz val="12"/>
        <color indexed="62"/>
        <rFont val="Times New Roman CYR"/>
        <family val="1"/>
      </rPr>
      <t xml:space="preserve"> ще фигурират обобщените данни от трите отчетни групи. Тези данни</t>
    </r>
  </si>
  <si>
    <t>на данните от лева в хил. лв. При тези случаи може да се приеме, че е налице равнение на данните.</t>
  </si>
  <si>
    <r>
      <t xml:space="preserve">Приходи от лихви по облигации и други дългови ценни книжа на </t>
    </r>
    <r>
      <rPr>
        <b/>
        <i/>
        <sz val="12"/>
        <color indexed="10"/>
        <rFont val="Times New Roman CYR"/>
        <family val="1"/>
      </rPr>
      <t>международни организации</t>
    </r>
  </si>
  <si>
    <r>
      <t xml:space="preserve">Приходи от лихви по облигации и др. дългови ценни книжа на </t>
    </r>
    <r>
      <rPr>
        <b/>
        <i/>
        <sz val="12"/>
        <color indexed="10"/>
        <rFont val="Times New Roman CYR"/>
        <family val="1"/>
      </rPr>
      <t>фин. институции от чужбина</t>
    </r>
  </si>
  <si>
    <r>
      <t xml:space="preserve">Приходи от лихви по </t>
    </r>
    <r>
      <rPr>
        <b/>
        <i/>
        <sz val="12"/>
        <color indexed="10"/>
        <rFont val="Times New Roman CYR"/>
        <family val="1"/>
      </rPr>
      <t>други</t>
    </r>
    <r>
      <rPr>
        <sz val="12"/>
        <color indexed="10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облигации и дългови ценни книжа </t>
    </r>
    <r>
      <rPr>
        <b/>
        <i/>
        <sz val="12"/>
        <color indexed="10"/>
        <rFont val="Times New Roman CYR"/>
        <family val="1"/>
      </rPr>
      <t>в чужбина</t>
    </r>
  </si>
  <si>
    <r>
      <t>Приходи от лихви по</t>
    </r>
    <r>
      <rPr>
        <b/>
        <i/>
        <sz val="12"/>
        <rFont val="Times New Roman CYR"/>
        <family val="1"/>
      </rPr>
      <t xml:space="preserve"> преоформен държавен дълг</t>
    </r>
  </si>
  <si>
    <r>
      <t xml:space="preserve">Приходи от лихви по заеми на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</si>
  <si>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Приходи от лихви по заеми на </t>
    </r>
    <r>
      <rPr>
        <b/>
        <i/>
        <sz val="12"/>
        <rFont val="Times New Roman CYR"/>
        <family val="1"/>
      </rPr>
      <t>нестопански организации</t>
    </r>
  </si>
  <si>
    <r>
      <t>Приходи от лихви по заеми на</t>
    </r>
    <r>
      <rPr>
        <b/>
        <i/>
        <sz val="12"/>
        <rFont val="Times New Roman CYR"/>
        <family val="1"/>
      </rPr>
      <t xml:space="preserve"> домакинства</t>
    </r>
  </si>
  <si>
    <r>
      <t>Приходи от лихви по заеми на</t>
    </r>
    <r>
      <rPr>
        <b/>
        <i/>
        <sz val="12"/>
        <rFont val="Times New Roman CYR"/>
        <family val="1"/>
      </rPr>
      <t xml:space="preserve"> финансови институции</t>
    </r>
  </si>
  <si>
    <r>
      <t xml:space="preserve">Приходи от лихви по заеми на </t>
    </r>
    <r>
      <rPr>
        <b/>
        <i/>
        <sz val="12"/>
        <color indexed="10"/>
        <rFont val="Times New Roman CYR"/>
        <family val="1"/>
      </rPr>
      <t>други държави</t>
    </r>
  </si>
  <si>
    <r>
      <t xml:space="preserve">Приходи от лихви по </t>
    </r>
    <r>
      <rPr>
        <b/>
        <i/>
        <sz val="12"/>
        <color indexed="10"/>
        <rFont val="Times New Roman CYR"/>
        <family val="1"/>
      </rPr>
      <t>други</t>
    </r>
    <r>
      <rPr>
        <sz val="12"/>
        <rFont val="Times New Roman CYR"/>
        <family val="1"/>
      </rPr>
      <t xml:space="preserve"> заеми</t>
    </r>
    <r>
      <rPr>
        <sz val="12"/>
        <color indexed="10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в чужбина</t>
    </r>
  </si>
  <si>
    <r>
      <t xml:space="preserve">Приходи от лихви по търговски кредит от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</si>
  <si>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Приходи от лихви по търговски кредит от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</si>
  <si>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Приходи от лихви по финансов лизинг от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</si>
  <si>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Приходи от лихви по финансов лизинг от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</si>
  <si>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Приходи от лихви</t>
    </r>
    <r>
      <rPr>
        <b/>
        <i/>
        <sz val="12"/>
        <color indexed="12"/>
        <rFont val="Times New Roman CYR"/>
        <family val="1"/>
      </rPr>
      <t xml:space="preserve"> в лева</t>
    </r>
    <r>
      <rPr>
        <sz val="12"/>
        <rFont val="Times New Roman CYR"/>
        <family val="1"/>
      </rPr>
      <t xml:space="preserve"> по банкови сметки и депозити </t>
    </r>
    <r>
      <rPr>
        <b/>
        <i/>
        <sz val="12"/>
        <color indexed="12"/>
        <rFont val="Times New Roman CYR"/>
        <family val="1"/>
      </rPr>
      <t>в страната</t>
    </r>
  </si>
  <si>
    <r>
      <t>Приходи от лихви</t>
    </r>
    <r>
      <rPr>
        <b/>
        <i/>
        <sz val="12"/>
        <color indexed="10"/>
        <rFont val="Times New Roman CYR"/>
        <family val="1"/>
      </rPr>
      <t xml:space="preserve"> във валута</t>
    </r>
    <r>
      <rPr>
        <sz val="12"/>
        <rFont val="Times New Roman CYR"/>
        <family val="1"/>
      </rPr>
      <t xml:space="preserve"> по банкови сметки и депозити</t>
    </r>
    <r>
      <rPr>
        <b/>
        <i/>
        <sz val="12"/>
        <color indexed="12"/>
        <rFont val="Times New Roman CYR"/>
        <family val="1"/>
      </rPr>
      <t xml:space="preserve"> в страната</t>
    </r>
  </si>
  <si>
    <r>
      <t>Приходи от лихви по банкови сметки и депозити</t>
    </r>
    <r>
      <rPr>
        <b/>
        <i/>
        <sz val="12"/>
        <color indexed="10"/>
        <rFont val="Times New Roman CYR"/>
        <family val="1"/>
      </rPr>
      <t xml:space="preserve"> в чужбина</t>
    </r>
  </si>
  <si>
    <r>
      <t xml:space="preserve">Лихви върху </t>
    </r>
    <r>
      <rPr>
        <b/>
        <i/>
        <sz val="12"/>
        <rFont val="Times New Roman CYR"/>
        <family val="1"/>
      </rPr>
      <t>просрочени публични вземания</t>
    </r>
    <r>
      <rPr>
        <sz val="12"/>
        <rFont val="Times New Roman CYR"/>
        <family val="1"/>
      </rPr>
      <t xml:space="preserve"> от данъци, мита и осигурителни вноски</t>
    </r>
  </si>
  <si>
    <r>
      <t xml:space="preserve">Лихви за просрочени </t>
    </r>
    <r>
      <rPr>
        <b/>
        <i/>
        <sz val="12"/>
        <rFont val="Times New Roman CYR"/>
        <family val="1"/>
      </rPr>
      <t xml:space="preserve">частни вземания от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</si>
  <si>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Лихви за просрочени </t>
    </r>
    <r>
      <rPr>
        <b/>
        <i/>
        <sz val="12"/>
        <rFont val="Times New Roman CYR"/>
        <family val="1"/>
      </rPr>
      <t xml:space="preserve">частни вземания от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</si>
  <si>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Приписани приходи от лихви</t>
    </r>
    <r>
      <rPr>
        <b/>
        <i/>
        <sz val="12"/>
        <rFont val="Times New Roman CYR"/>
        <family val="1"/>
      </rPr>
      <t xml:space="preserve"> по заеми</t>
    </r>
  </si>
  <si>
    <r>
      <t xml:space="preserve">Приписани приходи от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лихви</t>
    </r>
  </si>
  <si>
    <r>
      <t xml:space="preserve">Начислени други лихви към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</si>
  <si>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Начислени други лихви към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</si>
  <si>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Постъпления</t>
    </r>
    <r>
      <rPr>
        <sz val="12"/>
        <rFont val="Times New Roman CYR"/>
        <family val="1"/>
      </rPr>
      <t xml:space="preserve"> от приватизация</t>
    </r>
  </si>
  <si>
    <r>
      <t>Отчетна стойност</t>
    </r>
    <r>
      <rPr>
        <sz val="12"/>
        <rFont val="Times New Roman CYR"/>
        <family val="1"/>
      </rPr>
      <t xml:space="preserve"> на приватизирани дялове, акции и обособени обекти</t>
    </r>
  </si>
  <si>
    <r>
      <t xml:space="preserve">Реализирани </t>
    </r>
    <r>
      <rPr>
        <b/>
        <i/>
        <sz val="12"/>
        <rFont val="Times New Roman CYR"/>
        <family val="1"/>
      </rPr>
      <t>положителни</t>
    </r>
    <r>
      <rPr>
        <sz val="12"/>
        <rFont val="Times New Roman CYR"/>
        <family val="1"/>
      </rPr>
      <t xml:space="preserve"> курсови разлики от операции с ценни книжа</t>
    </r>
  </si>
  <si>
    <r>
      <t xml:space="preserve">Реализирани </t>
    </r>
    <r>
      <rPr>
        <b/>
        <i/>
        <sz val="12"/>
        <rFont val="Times New Roman CYR"/>
        <family val="1"/>
      </rPr>
      <t>отрицателни</t>
    </r>
    <r>
      <rPr>
        <sz val="12"/>
        <rFont val="Times New Roman CYR"/>
        <family val="1"/>
      </rPr>
      <t xml:space="preserve"> курсови разлики от операции с ценни книжа</t>
    </r>
  </si>
  <si>
    <r>
      <t xml:space="preserve">Реализирани </t>
    </r>
    <r>
      <rPr>
        <b/>
        <i/>
        <sz val="12"/>
        <rFont val="Times New Roman CYR"/>
        <family val="1"/>
      </rPr>
      <t>положителни</t>
    </r>
    <r>
      <rPr>
        <sz val="12"/>
        <rFont val="Times New Roman CYR"/>
        <family val="1"/>
      </rPr>
      <t xml:space="preserve"> курсови разлики от операции с валута</t>
    </r>
  </si>
  <si>
    <r>
      <t xml:space="preserve">Реализирани </t>
    </r>
    <r>
      <rPr>
        <b/>
        <i/>
        <sz val="12"/>
        <rFont val="Times New Roman CYR"/>
        <family val="1"/>
      </rPr>
      <t>отрицателни</t>
    </r>
    <r>
      <rPr>
        <sz val="12"/>
        <rFont val="Times New Roman CYR"/>
        <family val="1"/>
      </rPr>
      <t xml:space="preserve"> курсови разлики от операции с валута</t>
    </r>
  </si>
  <si>
    <r>
      <t xml:space="preserve">Текущи </t>
    </r>
    <r>
      <rPr>
        <sz val="12"/>
        <rFont val="Times New Roman CYR"/>
        <family val="1"/>
      </rPr>
      <t>трансфери и дарения от страната</t>
    </r>
  </si>
  <si>
    <r>
      <t>Капиталови</t>
    </r>
    <r>
      <rPr>
        <sz val="12"/>
        <rFont val="Times New Roman CYR"/>
        <family val="1"/>
      </rPr>
      <t xml:space="preserve"> трансфери и дарения от страната</t>
    </r>
  </si>
  <si>
    <r>
      <t xml:space="preserve">Текущи </t>
    </r>
    <r>
      <rPr>
        <sz val="12"/>
        <rFont val="Times New Roman CYR"/>
        <family val="1"/>
      </rPr>
      <t xml:space="preserve">трансфери и дарения </t>
    </r>
    <r>
      <rPr>
        <b/>
        <sz val="12"/>
        <rFont val="Times New Roman CYR"/>
        <family val="1"/>
      </rPr>
      <t xml:space="preserve">в </t>
    </r>
    <r>
      <rPr>
        <b/>
        <i/>
        <sz val="12"/>
        <rFont val="Times New Roman CYR"/>
        <family val="1"/>
      </rPr>
      <t>натура</t>
    </r>
    <r>
      <rPr>
        <sz val="12"/>
        <rFont val="Times New Roman CYR"/>
        <family val="1"/>
      </rPr>
      <t xml:space="preserve"> от страната</t>
    </r>
  </si>
  <si>
    <r>
      <t>Капиталови</t>
    </r>
    <r>
      <rPr>
        <sz val="12"/>
        <rFont val="Times New Roman CYR"/>
        <family val="1"/>
      </rPr>
      <t xml:space="preserve"> трансфери и дарения</t>
    </r>
    <r>
      <rPr>
        <b/>
        <i/>
        <sz val="12"/>
        <rFont val="Times New Roman CYR"/>
        <family val="1"/>
      </rPr>
      <t xml:space="preserve"> в натура</t>
    </r>
    <r>
      <rPr>
        <sz val="12"/>
        <rFont val="Times New Roman CYR"/>
        <family val="1"/>
      </rPr>
      <t xml:space="preserve"> от страната</t>
    </r>
  </si>
  <si>
    <r>
      <t>Приписани текущи трансфери</t>
    </r>
    <r>
      <rPr>
        <sz val="12"/>
        <rFont val="Times New Roman CYR"/>
        <family val="1"/>
      </rPr>
      <t xml:space="preserve"> и дарения от страната</t>
    </r>
  </si>
  <si>
    <r>
      <t>Приписани капиталови трансфери</t>
    </r>
    <r>
      <rPr>
        <sz val="12"/>
        <rFont val="Times New Roman CYR"/>
        <family val="1"/>
      </rPr>
      <t xml:space="preserve"> и дарения от страната</t>
    </r>
  </si>
  <si>
    <r>
      <t xml:space="preserve">Получени </t>
    </r>
    <r>
      <rPr>
        <b/>
        <i/>
        <sz val="12"/>
        <rFont val="Times New Roman CYR"/>
        <family val="1"/>
      </rPr>
      <t xml:space="preserve">текущи помощи </t>
    </r>
    <r>
      <rPr>
        <sz val="12"/>
        <rFont val="Times New Roman CYR"/>
        <family val="1"/>
      </rPr>
      <t>от други държави</t>
    </r>
  </si>
  <si>
    <r>
      <t xml:space="preserve">Получени </t>
    </r>
    <r>
      <rPr>
        <b/>
        <i/>
        <sz val="12"/>
        <rFont val="Times New Roman CYR"/>
        <family val="1"/>
      </rPr>
      <t xml:space="preserve">капиталови трансфери </t>
    </r>
    <r>
      <rPr>
        <sz val="12"/>
        <rFont val="Times New Roman CYR"/>
        <family val="1"/>
      </rPr>
      <t>от други държави</t>
    </r>
  </si>
  <si>
    <r>
      <t xml:space="preserve">Получени </t>
    </r>
    <r>
      <rPr>
        <b/>
        <i/>
        <sz val="12"/>
        <rFont val="Times New Roman CYR"/>
        <family val="1"/>
      </rPr>
      <t xml:space="preserve">текущи помощи в натура </t>
    </r>
    <r>
      <rPr>
        <sz val="12"/>
        <rFont val="Times New Roman CYR"/>
        <family val="1"/>
      </rPr>
      <t>от други държави</t>
    </r>
  </si>
  <si>
    <r>
      <t xml:space="preserve">Получени </t>
    </r>
    <r>
      <rPr>
        <b/>
        <i/>
        <sz val="12"/>
        <rFont val="Times New Roman CYR"/>
        <family val="1"/>
      </rPr>
      <t>капиталови трансфери в натура</t>
    </r>
    <r>
      <rPr>
        <sz val="12"/>
        <rFont val="Times New Roman CYR"/>
        <family val="1"/>
      </rPr>
      <t xml:space="preserve"> от други държави</t>
    </r>
  </si>
  <si>
    <r>
      <t xml:space="preserve">Получени </t>
    </r>
    <r>
      <rPr>
        <b/>
        <i/>
        <sz val="12"/>
        <rFont val="Times New Roman CYR"/>
        <family val="1"/>
      </rPr>
      <t>текущи помощи</t>
    </r>
    <r>
      <rPr>
        <sz val="12"/>
        <rFont val="Times New Roman CYR"/>
        <family val="1"/>
      </rPr>
      <t xml:space="preserve"> от международни организации</t>
    </r>
  </si>
  <si>
    <t xml:space="preserve"> "Б Ю Д Ж Е Т И"</t>
  </si>
  <si>
    <t xml:space="preserve"> "И Б С Ф"</t>
  </si>
  <si>
    <r>
      <t>Получени</t>
    </r>
    <r>
      <rPr>
        <b/>
        <i/>
        <sz val="12"/>
        <rFont val="Times New Roman CYR"/>
        <family val="1"/>
      </rPr>
      <t xml:space="preserve"> капиталови трансфери</t>
    </r>
    <r>
      <rPr>
        <sz val="12"/>
        <rFont val="Times New Roman CYR"/>
        <family val="1"/>
      </rPr>
      <t xml:space="preserve"> от международни организации</t>
    </r>
  </si>
  <si>
    <r>
      <t xml:space="preserve">Получени </t>
    </r>
    <r>
      <rPr>
        <b/>
        <i/>
        <sz val="12"/>
        <rFont val="Times New Roman CYR"/>
        <family val="1"/>
      </rPr>
      <t>текущи помощи в натура</t>
    </r>
    <r>
      <rPr>
        <sz val="12"/>
        <rFont val="Times New Roman CYR"/>
        <family val="1"/>
      </rPr>
      <t xml:space="preserve"> от международни организации</t>
    </r>
  </si>
  <si>
    <r>
      <t xml:space="preserve">Получени </t>
    </r>
    <r>
      <rPr>
        <b/>
        <i/>
        <sz val="12"/>
        <rFont val="Times New Roman CYR"/>
        <family val="1"/>
      </rPr>
      <t xml:space="preserve">капиталови трансфери в натура </t>
    </r>
    <r>
      <rPr>
        <sz val="12"/>
        <rFont val="Times New Roman CYR"/>
        <family val="1"/>
      </rPr>
      <t>от международни организации</t>
    </r>
  </si>
  <si>
    <r>
      <t xml:space="preserve">Получени други </t>
    </r>
    <r>
      <rPr>
        <b/>
        <i/>
        <sz val="12"/>
        <rFont val="Times New Roman CYR"/>
        <family val="1"/>
      </rPr>
      <t>текущи помощи</t>
    </r>
    <r>
      <rPr>
        <sz val="12"/>
        <rFont val="Times New Roman CYR"/>
        <family val="1"/>
      </rPr>
      <t xml:space="preserve"> в чужбина</t>
    </r>
  </si>
  <si>
    <r>
      <t>Получени други</t>
    </r>
    <r>
      <rPr>
        <b/>
        <i/>
        <sz val="12"/>
        <rFont val="Times New Roman CYR"/>
        <family val="1"/>
      </rPr>
      <t xml:space="preserve"> капиталови трансфери</t>
    </r>
    <r>
      <rPr>
        <sz val="12"/>
        <rFont val="Times New Roman CYR"/>
        <family val="1"/>
      </rPr>
      <t xml:space="preserve"> в чужбина</t>
    </r>
  </si>
  <si>
    <r>
      <t xml:space="preserve">Получени други </t>
    </r>
    <r>
      <rPr>
        <b/>
        <i/>
        <sz val="12"/>
        <rFont val="Times New Roman CYR"/>
        <family val="1"/>
      </rPr>
      <t>текущи помощи в натура</t>
    </r>
    <r>
      <rPr>
        <sz val="12"/>
        <rFont val="Times New Roman CYR"/>
        <family val="1"/>
      </rPr>
      <t xml:space="preserve"> от чужбина</t>
    </r>
  </si>
  <si>
    <r>
      <t xml:space="preserve">Други </t>
    </r>
    <r>
      <rPr>
        <b/>
        <i/>
        <sz val="12"/>
        <rFont val="Times New Roman CYR"/>
        <family val="1"/>
      </rPr>
      <t>капиталови трансфери в натура</t>
    </r>
    <r>
      <rPr>
        <sz val="12"/>
        <rFont val="Times New Roman CYR"/>
        <family val="1"/>
      </rPr>
      <t>, предоставени в чужбина</t>
    </r>
  </si>
  <si>
    <r>
      <t>Вътрешни</t>
    </r>
    <r>
      <rPr>
        <sz val="12"/>
        <rFont val="Times New Roman CYR"/>
        <family val="1"/>
      </rPr>
      <t xml:space="preserve"> касови трансфери </t>
    </r>
    <r>
      <rPr>
        <b/>
        <i/>
        <sz val="12"/>
        <color indexed="12"/>
        <rFont val="Times New Roman CYR"/>
        <family val="1"/>
      </rPr>
      <t>в лева</t>
    </r>
  </si>
  <si>
    <r>
      <t xml:space="preserve">Вътрешни </t>
    </r>
    <r>
      <rPr>
        <sz val="12"/>
        <rFont val="Times New Roman CYR"/>
        <family val="1"/>
      </rPr>
      <t xml:space="preserve">касови трансфери </t>
    </r>
    <r>
      <rPr>
        <b/>
        <i/>
        <sz val="12"/>
        <color indexed="10"/>
        <rFont val="Times New Roman CYR"/>
        <family val="1"/>
      </rPr>
      <t>във валута</t>
    </r>
  </si>
  <si>
    <t>Касови трансфери от/за централния бюджет</t>
  </si>
  <si>
    <r>
      <t xml:space="preserve">Касови трансфери от/за </t>
    </r>
    <r>
      <rPr>
        <b/>
        <i/>
        <sz val="12"/>
        <rFont val="Times New Roman CYR"/>
        <family val="1"/>
      </rPr>
      <t xml:space="preserve">бюджети </t>
    </r>
    <r>
      <rPr>
        <sz val="12"/>
        <rFont val="Times New Roman CYR"/>
        <family val="1"/>
      </rPr>
      <t>на министерства и ведомства</t>
    </r>
  </si>
  <si>
    <r>
      <t xml:space="preserve">Касови трансфери от/за </t>
    </r>
    <r>
      <rPr>
        <b/>
        <i/>
        <sz val="12"/>
        <rFont val="Times New Roman CYR"/>
        <family val="1"/>
      </rPr>
      <t>извънбюджетни сметки</t>
    </r>
    <r>
      <rPr>
        <sz val="12"/>
        <rFont val="Times New Roman CYR"/>
        <family val="1"/>
      </rPr>
      <t xml:space="preserve"> на министерства и ведомства</t>
    </r>
  </si>
  <si>
    <r>
      <t xml:space="preserve">Касови трансфери от/за </t>
    </r>
    <r>
      <rPr>
        <b/>
        <i/>
        <sz val="12"/>
        <rFont val="Times New Roman CYR"/>
        <family val="1"/>
      </rPr>
      <t>общински бюджети</t>
    </r>
  </si>
  <si>
    <r>
      <t xml:space="preserve">Касови трансфери от/за </t>
    </r>
    <r>
      <rPr>
        <b/>
        <i/>
        <sz val="12"/>
        <rFont val="Times New Roman CYR"/>
        <family val="1"/>
      </rPr>
      <t>извънбюджетни сметки на общини</t>
    </r>
  </si>
  <si>
    <r>
      <t xml:space="preserve">Касови трансфери от/за </t>
    </r>
    <r>
      <rPr>
        <b/>
        <i/>
        <sz val="12"/>
        <rFont val="Times New Roman CYR"/>
        <family val="1"/>
      </rPr>
      <t>Националния осигурителен институт</t>
    </r>
  </si>
  <si>
    <r>
      <t xml:space="preserve">Касови трансфери от/за </t>
    </r>
    <r>
      <rPr>
        <b/>
        <i/>
        <sz val="12"/>
        <rFont val="Times New Roman CYR"/>
        <family val="1"/>
      </rPr>
      <t>извънбюджетни сметки</t>
    </r>
    <r>
      <rPr>
        <sz val="12"/>
        <rFont val="Times New Roman CYR"/>
        <family val="1"/>
      </rPr>
      <t xml:space="preserve"> на Националния осигурителен институт</t>
    </r>
  </si>
  <si>
    <t>В таблицата са заложени контроли за равнение на сумите със салдата и оборотите на сметките</t>
  </si>
  <si>
    <t>следва да е равна на кредитните салда на тези четири сметки в съответните отчетни групи.</t>
  </si>
  <si>
    <t>следва да е равна на оборотите на тези три сметки в съответните отчетни групи.</t>
  </si>
  <si>
    <r>
      <t xml:space="preserve">Касови трансфери от/за </t>
    </r>
    <r>
      <rPr>
        <b/>
        <i/>
        <sz val="12"/>
        <rFont val="Times New Roman CYR"/>
        <family val="1"/>
      </rPr>
      <t>други държавни осигурителни институции</t>
    </r>
  </si>
  <si>
    <r>
      <t>Касови трансфери от/за</t>
    </r>
    <r>
      <rPr>
        <b/>
        <i/>
        <sz val="12"/>
        <rFont val="Times New Roman CYR"/>
        <family val="1"/>
      </rPr>
      <t xml:space="preserve"> извънбюджетни сметки</t>
    </r>
    <r>
      <rPr>
        <sz val="12"/>
        <rFont val="Times New Roman CYR"/>
        <family val="1"/>
      </rPr>
      <t xml:space="preserve"> на други държавни осигурителни институции</t>
    </r>
  </si>
  <si>
    <r>
      <t xml:space="preserve">Касови трансфери от/за </t>
    </r>
    <r>
      <rPr>
        <b/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>на съдебната власт</t>
    </r>
  </si>
  <si>
    <r>
      <t xml:space="preserve">Касови трансфери от/за </t>
    </r>
    <r>
      <rPr>
        <b/>
        <i/>
        <sz val="12"/>
        <rFont val="Times New Roman CYR"/>
        <family val="1"/>
      </rPr>
      <t xml:space="preserve">извънбюджетни сметки </t>
    </r>
    <r>
      <rPr>
        <sz val="12"/>
        <rFont val="Times New Roman CYR"/>
        <family val="1"/>
      </rPr>
      <t>на органите на съдебната власт</t>
    </r>
  </si>
  <si>
    <r>
      <t xml:space="preserve">Касови трансфери от/за </t>
    </r>
    <r>
      <rPr>
        <b/>
        <i/>
        <sz val="12"/>
        <rFont val="Times New Roman CYR"/>
        <family val="1"/>
      </rPr>
      <t>други автономни бюджети</t>
    </r>
  </si>
  <si>
    <r>
      <t>Касови трансфери от/за</t>
    </r>
    <r>
      <rPr>
        <b/>
        <i/>
        <sz val="12"/>
        <rFont val="Times New Roman CYR"/>
        <family val="1"/>
      </rPr>
      <t xml:space="preserve"> извънбюджетни сметки</t>
    </r>
    <r>
      <rPr>
        <sz val="12"/>
        <rFont val="Times New Roman CYR"/>
        <family val="1"/>
      </rPr>
      <t xml:space="preserve"> на други автономни бюджети</t>
    </r>
  </si>
  <si>
    <t>Прехвърлени активи</t>
  </si>
  <si>
    <t>Прехвърлени пасиви</t>
  </si>
  <si>
    <t>Поети активи</t>
  </si>
  <si>
    <t>Поети пасиви</t>
  </si>
  <si>
    <t>Прехвърлени/поети активи между бюджети, сметки и фондове на държавата</t>
  </si>
  <si>
    <t>Прехвърлени/поети пасиви между бюджети, сметки и фондове на държавата</t>
  </si>
  <si>
    <t>Прехвърлени/поети активи между бюджети, сметки и фондове на общини</t>
  </si>
  <si>
    <t>Прехвърлени/поети пасиви между бюджети, сметки и фондове на общини</t>
  </si>
  <si>
    <r>
      <t>Прехвърлени активи</t>
    </r>
    <r>
      <rPr>
        <sz val="12"/>
        <rFont val="Times New Roman CYR"/>
        <family val="1"/>
      </rPr>
      <t xml:space="preserve"> от държавата/общините</t>
    </r>
  </si>
  <si>
    <t>I.</t>
  </si>
  <si>
    <t>II.</t>
  </si>
  <si>
    <t>Таблиците са защитени и информация може да се нанася само в определени полета.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</si>
  <si>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</si>
  <si>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</si>
  <si>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r>
      <t xml:space="preserve">Прехвърлени пасиви </t>
    </r>
    <r>
      <rPr>
        <sz val="12"/>
        <rFont val="Times New Roman CYR"/>
        <family val="1"/>
      </rPr>
      <t>от държавата/общините</t>
    </r>
  </si>
  <si>
    <r>
      <t>Поети активи</t>
    </r>
    <r>
      <rPr>
        <sz val="12"/>
        <rFont val="Times New Roman CYR"/>
        <family val="1"/>
      </rPr>
      <t xml:space="preserve"> от държавата/общините</t>
    </r>
  </si>
  <si>
    <r>
      <t xml:space="preserve">Поети пасиви </t>
    </r>
    <r>
      <rPr>
        <sz val="12"/>
        <rFont val="Times New Roman CYR"/>
        <family val="1"/>
      </rPr>
      <t>от държавата/общините</t>
    </r>
  </si>
  <si>
    <r>
      <t xml:space="preserve">Положителни </t>
    </r>
    <r>
      <rPr>
        <sz val="12"/>
        <rFont val="Times New Roman CYR"/>
        <family val="1"/>
      </rPr>
      <t xml:space="preserve">преоценки на </t>
    </r>
    <r>
      <rPr>
        <b/>
        <i/>
        <sz val="12"/>
        <rFont val="Times New Roman CYR"/>
        <family val="1"/>
      </rPr>
      <t>активи</t>
    </r>
  </si>
  <si>
    <r>
      <t>Отрицателни</t>
    </r>
    <r>
      <rPr>
        <sz val="12"/>
        <rFont val="Times New Roman CYR"/>
        <family val="1"/>
      </rPr>
      <t xml:space="preserve"> преоценки на </t>
    </r>
    <r>
      <rPr>
        <b/>
        <i/>
        <sz val="12"/>
        <rFont val="Times New Roman CYR"/>
        <family val="1"/>
      </rPr>
      <t>активи</t>
    </r>
  </si>
  <si>
    <r>
      <t xml:space="preserve">Положителни </t>
    </r>
    <r>
      <rPr>
        <sz val="12"/>
        <rFont val="Times New Roman CYR"/>
        <family val="1"/>
      </rPr>
      <t xml:space="preserve">преоценки на </t>
    </r>
    <r>
      <rPr>
        <b/>
        <i/>
        <sz val="12"/>
        <rFont val="Times New Roman CYR"/>
        <family val="1"/>
      </rPr>
      <t>пасиви</t>
    </r>
  </si>
  <si>
    <r>
      <t>Отрицателни</t>
    </r>
    <r>
      <rPr>
        <sz val="12"/>
        <rFont val="Times New Roman CYR"/>
        <family val="1"/>
      </rPr>
      <t xml:space="preserve"> преоценки на </t>
    </r>
    <r>
      <rPr>
        <b/>
        <i/>
        <sz val="12"/>
        <rFont val="Times New Roman CYR"/>
        <family val="1"/>
      </rPr>
      <t>пасиви</t>
    </r>
  </si>
  <si>
    <r>
      <t>Отписани задължения към</t>
    </r>
    <r>
      <rPr>
        <b/>
        <i/>
        <sz val="12"/>
        <rFont val="Times New Roman CYR"/>
        <family val="1"/>
      </rPr>
      <t xml:space="preserve"> държавата</t>
    </r>
  </si>
  <si>
    <r>
      <t xml:space="preserve">Отписани задължения към </t>
    </r>
    <r>
      <rPr>
        <b/>
        <i/>
        <sz val="12"/>
        <color indexed="16"/>
        <rFont val="Times New Roman CYR"/>
        <family val="1"/>
      </rPr>
      <t>общини</t>
    </r>
  </si>
  <si>
    <r>
      <t xml:space="preserve">Конфискувани </t>
    </r>
    <r>
      <rPr>
        <b/>
        <i/>
        <sz val="12"/>
        <rFont val="Times New Roman CYR"/>
        <family val="1"/>
      </rPr>
      <t>дълготрайни активи</t>
    </r>
  </si>
  <si>
    <r>
      <t xml:space="preserve">Конфискувани </t>
    </r>
    <r>
      <rPr>
        <b/>
        <i/>
        <sz val="12"/>
        <rFont val="Times New Roman CYR"/>
        <family val="1"/>
      </rPr>
      <t>материални запаси</t>
    </r>
  </si>
  <si>
    <r>
      <t xml:space="preserve">Конфискувани </t>
    </r>
    <r>
      <rPr>
        <b/>
        <i/>
        <sz val="12"/>
        <rFont val="Times New Roman CYR"/>
        <family val="1"/>
      </rPr>
      <t>финансови активи</t>
    </r>
  </si>
  <si>
    <r>
      <t xml:space="preserve">Конфискувани </t>
    </r>
    <r>
      <rPr>
        <b/>
        <i/>
        <sz val="12"/>
        <rFont val="Times New Roman CYR"/>
        <family val="1"/>
      </rPr>
      <t>парични средства</t>
    </r>
  </si>
  <si>
    <r>
      <t>Излишъци на</t>
    </r>
    <r>
      <rPr>
        <b/>
        <i/>
        <sz val="12"/>
        <rFont val="Times New Roman CYR"/>
        <family val="1"/>
      </rPr>
      <t xml:space="preserve"> дълготрайни активи</t>
    </r>
  </si>
  <si>
    <r>
      <t xml:space="preserve">Излишъци на </t>
    </r>
    <r>
      <rPr>
        <b/>
        <i/>
        <sz val="12"/>
        <rFont val="Times New Roman CYR"/>
        <family val="1"/>
      </rPr>
      <t>материални запаси</t>
    </r>
  </si>
  <si>
    <r>
      <t>Излишъци на</t>
    </r>
    <r>
      <rPr>
        <b/>
        <i/>
        <sz val="12"/>
        <rFont val="Times New Roman CYR"/>
        <family val="1"/>
      </rPr>
      <t xml:space="preserve"> финансови активи</t>
    </r>
  </si>
  <si>
    <r>
      <t xml:space="preserve">Излишъци от </t>
    </r>
    <r>
      <rPr>
        <b/>
        <i/>
        <sz val="12"/>
        <rFont val="Times New Roman CYR"/>
        <family val="1"/>
      </rPr>
      <t>парични средства</t>
    </r>
  </si>
  <si>
    <r>
      <t xml:space="preserve">Установени </t>
    </r>
    <r>
      <rPr>
        <b/>
        <i/>
        <sz val="12"/>
        <rFont val="Times New Roman CYR"/>
        <family val="1"/>
      </rPr>
      <t>отчетени в повече пасиви</t>
    </r>
  </si>
  <si>
    <t>Прираст в нетните активи от други събития</t>
  </si>
  <si>
    <t>РАЗДЕЛ 9 - ЗАДБАЛАНСОВИ СМЕТКИ</t>
  </si>
  <si>
    <t xml:space="preserve"> Чужди финансови активи за съхранение, разпределение и управление</t>
  </si>
  <si>
    <t>РАЗДЕЛИ  1 - 9 - КОНТРОЛА  ЗА РАВНЕНИЕ НА ОБЩАТА СУМА НА САЛДАТА И ОБОРОТИТЕ</t>
  </si>
  <si>
    <t>ЕБК код</t>
  </si>
  <si>
    <r>
      <t xml:space="preserve">                  </t>
    </r>
    <r>
      <rPr>
        <b/>
        <i/>
        <sz val="12"/>
        <rFont val="Times New Roman CYR"/>
        <family val="1"/>
      </rPr>
      <t>НАЧАЛНО</t>
    </r>
    <r>
      <rPr>
        <b/>
        <sz val="12"/>
        <rFont val="Times New Roman CYR"/>
        <family val="1"/>
      </rPr>
      <t xml:space="preserve"> САЛДО</t>
    </r>
  </si>
  <si>
    <t xml:space="preserve">               Дата на изготвяне</t>
  </si>
  <si>
    <t>Поети задължения по договори</t>
  </si>
  <si>
    <r>
      <t xml:space="preserve">Залог на ДЦК </t>
    </r>
    <r>
      <rPr>
        <sz val="12"/>
        <rFont val="Times New Roman CYR"/>
        <family val="1"/>
      </rPr>
      <t xml:space="preserve">от </t>
    </r>
    <r>
      <rPr>
        <b/>
        <i/>
        <sz val="12"/>
        <rFont val="Times New Roman CYR"/>
        <family val="1"/>
      </rPr>
      <t>банки</t>
    </r>
    <r>
      <rPr>
        <sz val="12"/>
        <rFont val="Times New Roman CYR"/>
        <family val="1"/>
      </rPr>
      <t>, обслужващи сметки на бюджетни предприятия</t>
    </r>
  </si>
  <si>
    <r>
      <t>Други чужди финансови активи</t>
    </r>
    <r>
      <rPr>
        <sz val="12"/>
        <rFont val="Times New Roman CYR"/>
        <family val="1"/>
      </rPr>
      <t>, предоставени в залог на бюджетни предприятия</t>
    </r>
  </si>
  <si>
    <r>
      <t xml:space="preserve">Получени </t>
    </r>
    <r>
      <rPr>
        <b/>
        <i/>
        <sz val="12"/>
        <rFont val="Times New Roman CYR"/>
        <family val="1"/>
      </rPr>
      <t>гаранции и поръчителства</t>
    </r>
  </si>
  <si>
    <r>
      <t>Обезпечени вземания с</t>
    </r>
    <r>
      <rPr>
        <b/>
        <i/>
        <sz val="12"/>
        <rFont val="Times New Roman CYR"/>
        <family val="1"/>
      </rPr>
      <t xml:space="preserve"> ипотеки</t>
    </r>
  </si>
  <si>
    <r>
      <t xml:space="preserve">Обезпечени вземания по реда на </t>
    </r>
    <r>
      <rPr>
        <b/>
        <i/>
        <sz val="12"/>
        <rFont val="Times New Roman CYR"/>
        <family val="1"/>
      </rPr>
      <t>особените залози</t>
    </r>
  </si>
  <si>
    <r>
      <t xml:space="preserve">Предоставени държавни (общински) гаранции </t>
    </r>
    <r>
      <rPr>
        <b/>
        <i/>
        <sz val="12"/>
        <rFont val="Times New Roman CYR"/>
        <family val="1"/>
      </rPr>
      <t>по заеми</t>
    </r>
  </si>
  <si>
    <r>
      <t xml:space="preserve">Предоставени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(общински) държавни гаранции</t>
    </r>
  </si>
  <si>
    <r>
      <t xml:space="preserve">Предоставени </t>
    </r>
    <r>
      <rPr>
        <b/>
        <i/>
        <sz val="12"/>
        <rFont val="Times New Roman CYR"/>
        <family val="1"/>
      </rPr>
      <t>дълготрайни активи и материални запаси</t>
    </r>
    <r>
      <rPr>
        <sz val="12"/>
        <rFont val="Times New Roman CYR"/>
        <family val="1"/>
      </rPr>
      <t xml:space="preserve"> в залог и ипотека</t>
    </r>
  </si>
  <si>
    <r>
      <t xml:space="preserve">Обезпечени задължения по реда на </t>
    </r>
    <r>
      <rPr>
        <b/>
        <i/>
        <sz val="12"/>
        <rFont val="Times New Roman CYR"/>
        <family val="1"/>
      </rPr>
      <t>особените залози</t>
    </r>
  </si>
  <si>
    <t>Други дебитори по условни вземания</t>
  </si>
  <si>
    <t>Други кредитори по условни задължения</t>
  </si>
  <si>
    <t>Земи, гори и трайни насаждения</t>
  </si>
  <si>
    <t>Инфраструктурни обекти</t>
  </si>
  <si>
    <t>Активи с историческа и художествена стойност</t>
  </si>
  <si>
    <r>
      <t>Други</t>
    </r>
    <r>
      <rPr>
        <sz val="12"/>
        <rFont val="Times New Roman CYR"/>
        <family val="1"/>
      </rPr>
      <t xml:space="preserve"> активи в употреба, изписани като разход</t>
    </r>
  </si>
  <si>
    <r>
      <t>Просрочени</t>
    </r>
    <r>
      <rPr>
        <b/>
        <i/>
        <sz val="12"/>
        <rFont val="Times New Roman CYR"/>
        <family val="1"/>
      </rPr>
      <t xml:space="preserve"> публични държавни вземания</t>
    </r>
  </si>
  <si>
    <r>
      <t xml:space="preserve">Просрочени </t>
    </r>
    <r>
      <rPr>
        <b/>
        <i/>
        <sz val="12"/>
        <rFont val="Times New Roman CYR"/>
        <family val="1"/>
      </rPr>
      <t>публични общински вземания</t>
    </r>
  </si>
  <si>
    <r>
      <t>Просрочени вземания от</t>
    </r>
    <r>
      <rPr>
        <b/>
        <i/>
        <sz val="12"/>
        <rFont val="Times New Roman CYR"/>
        <family val="1"/>
      </rPr>
      <t xml:space="preserve"> клиенти</t>
    </r>
  </si>
  <si>
    <r>
      <t xml:space="preserve">Просрочени вземания от </t>
    </r>
    <r>
      <rPr>
        <b/>
        <i/>
        <sz val="12"/>
        <rFont val="Times New Roman CYR"/>
        <family val="1"/>
      </rPr>
      <t>приватизация</t>
    </r>
  </si>
  <si>
    <r>
      <t xml:space="preserve">Просрочени вземания от </t>
    </r>
    <r>
      <rPr>
        <b/>
        <i/>
        <sz val="12"/>
        <rFont val="Times New Roman CYR"/>
        <family val="1"/>
      </rPr>
      <t>концесии и наеми</t>
    </r>
  </si>
  <si>
    <r>
      <t xml:space="preserve">Просрочени вземания от </t>
    </r>
    <r>
      <rPr>
        <b/>
        <i/>
        <sz val="12"/>
        <rFont val="Times New Roman CYR"/>
        <family val="1"/>
      </rPr>
      <t>заеми</t>
    </r>
  </si>
  <si>
    <r>
      <t>Други</t>
    </r>
    <r>
      <rPr>
        <sz val="12"/>
        <rFont val="Times New Roman CYR"/>
        <family val="1"/>
      </rPr>
      <t xml:space="preserve"> просрочени вземания</t>
    </r>
  </si>
  <si>
    <r>
      <t xml:space="preserve">Просрочени задължения по </t>
    </r>
    <r>
      <rPr>
        <b/>
        <i/>
        <sz val="12"/>
        <rFont val="Times New Roman CYR"/>
        <family val="1"/>
      </rPr>
      <t>надвнесени публични държавни вземания</t>
    </r>
  </si>
  <si>
    <r>
      <t xml:space="preserve">Просрочени задължения по </t>
    </r>
    <r>
      <rPr>
        <b/>
        <i/>
        <sz val="12"/>
        <rFont val="Times New Roman CYR"/>
        <family val="1"/>
      </rPr>
      <t>надвнесени публични общински вземания</t>
    </r>
  </si>
  <si>
    <r>
      <t xml:space="preserve">Просрочени задължения към </t>
    </r>
    <r>
      <rPr>
        <b/>
        <i/>
        <sz val="12"/>
        <rFont val="Times New Roman CYR"/>
        <family val="1"/>
      </rPr>
      <t>доставчици</t>
    </r>
  </si>
  <si>
    <r>
      <t xml:space="preserve">Просрочени задължения към </t>
    </r>
    <r>
      <rPr>
        <b/>
        <i/>
        <sz val="12"/>
        <rFont val="Times New Roman CYR"/>
        <family val="1"/>
      </rPr>
      <t>персонала</t>
    </r>
  </si>
  <si>
    <r>
      <t>Просрочени задължения за</t>
    </r>
    <r>
      <rPr>
        <b/>
        <i/>
        <sz val="12"/>
        <rFont val="Times New Roman CYR"/>
        <family val="1"/>
      </rPr>
      <t xml:space="preserve"> пенсии, стипендии и социални помощи</t>
    </r>
  </si>
  <si>
    <r>
      <t xml:space="preserve">Просрочени задължения по </t>
    </r>
    <r>
      <rPr>
        <b/>
        <i/>
        <sz val="12"/>
        <rFont val="Times New Roman CYR"/>
        <family val="1"/>
      </rPr>
      <t>заеми</t>
    </r>
  </si>
  <si>
    <r>
      <t>Други</t>
    </r>
    <r>
      <rPr>
        <sz val="12"/>
        <rFont val="Times New Roman CYR"/>
        <family val="1"/>
      </rPr>
      <t xml:space="preserve"> просрочени задължения</t>
    </r>
  </si>
  <si>
    <r>
      <t xml:space="preserve">Внос на </t>
    </r>
    <r>
      <rPr>
        <b/>
        <i/>
        <sz val="12"/>
        <rFont val="Times New Roman CYR"/>
        <family val="1"/>
      </rPr>
      <t>дълготрайни активи</t>
    </r>
  </si>
  <si>
    <r>
      <t xml:space="preserve">Внос на </t>
    </r>
    <r>
      <rPr>
        <b/>
        <i/>
        <sz val="12"/>
        <rFont val="Times New Roman CYR"/>
        <family val="1"/>
      </rPr>
      <t>материални запаси</t>
    </r>
  </si>
  <si>
    <r>
      <t xml:space="preserve">Внос на </t>
    </r>
    <r>
      <rPr>
        <b/>
        <i/>
        <sz val="12"/>
        <rFont val="Times New Roman CYR"/>
        <family val="1"/>
      </rPr>
      <t>услуги</t>
    </r>
  </si>
  <si>
    <r>
      <t>Данъци, мита и такси</t>
    </r>
    <r>
      <rPr>
        <sz val="12"/>
        <rFont val="Times New Roman CYR"/>
        <family val="1"/>
      </rPr>
      <t xml:space="preserve"> върху вноса</t>
    </r>
  </si>
  <si>
    <r>
      <t xml:space="preserve">Износ на </t>
    </r>
    <r>
      <rPr>
        <b/>
        <i/>
        <sz val="12"/>
        <rFont val="Times New Roman CYR"/>
        <family val="1"/>
      </rPr>
      <t>дълготрайни активи</t>
    </r>
  </si>
  <si>
    <r>
      <t xml:space="preserve">Износ на </t>
    </r>
    <r>
      <rPr>
        <b/>
        <i/>
        <sz val="12"/>
        <rFont val="Times New Roman CYR"/>
        <family val="1"/>
      </rPr>
      <t>материални запаси</t>
    </r>
  </si>
  <si>
    <r>
      <t>Износ на</t>
    </r>
    <r>
      <rPr>
        <b/>
        <i/>
        <sz val="12"/>
        <rFont val="Times New Roman CYR"/>
        <family val="1"/>
      </rPr>
      <t xml:space="preserve"> услуги</t>
    </r>
  </si>
  <si>
    <r>
      <t>Данъци, мита и такси</t>
    </r>
    <r>
      <rPr>
        <sz val="12"/>
        <rFont val="Times New Roman CYR"/>
        <family val="1"/>
      </rPr>
      <t xml:space="preserve"> върху износа</t>
    </r>
  </si>
  <si>
    <r>
      <t xml:space="preserve">Други </t>
    </r>
    <r>
      <rPr>
        <b/>
        <i/>
        <sz val="12"/>
        <rFont val="Times New Roman CYR"/>
        <family val="1"/>
      </rPr>
      <t>задбалансови активи</t>
    </r>
  </si>
  <si>
    <r>
      <t xml:space="preserve">Други </t>
    </r>
    <r>
      <rPr>
        <b/>
        <i/>
        <sz val="12"/>
        <rFont val="Times New Roman CYR"/>
        <family val="1"/>
      </rPr>
      <t>задбалансови пасиви</t>
    </r>
  </si>
  <si>
    <r>
      <t xml:space="preserve">Кореспондираща сметка за </t>
    </r>
    <r>
      <rPr>
        <b/>
        <i/>
        <sz val="12"/>
        <rFont val="Times New Roman CYR"/>
        <family val="1"/>
      </rPr>
      <t>задбалансови активи</t>
    </r>
  </si>
  <si>
    <r>
      <t xml:space="preserve">Кореспондираща сметка за </t>
    </r>
    <r>
      <rPr>
        <b/>
        <i/>
        <sz val="12"/>
        <rFont val="Times New Roman CYR"/>
        <family val="1"/>
      </rPr>
      <t>задбалансови пасиви</t>
    </r>
  </si>
  <si>
    <t>БЮДЖЕТНА ОРГАНИЗАЦИЯ</t>
  </si>
  <si>
    <t>АДРЕС</t>
  </si>
  <si>
    <t>БУЛСТАТ</t>
  </si>
  <si>
    <t>e-mail</t>
  </si>
  <si>
    <t>КОД ПО ЕБК</t>
  </si>
  <si>
    <t xml:space="preserve"> НДР</t>
  </si>
  <si>
    <t>телефони:</t>
  </si>
  <si>
    <t>БАЛАНС</t>
  </si>
  <si>
    <t>/с б о р е н/</t>
  </si>
  <si>
    <t xml:space="preserve"> Обор. ведомост</t>
  </si>
  <si>
    <t>ДЕБИТ</t>
  </si>
  <si>
    <t>КРЕДИТ</t>
  </si>
  <si>
    <t>РАЗДЕЛ 1 - СМЕТКИ ЗА КАПИТАЛИ И ЗАЕМИ</t>
  </si>
  <si>
    <r>
      <t xml:space="preserve">Разполагаем капитал по </t>
    </r>
    <r>
      <rPr>
        <b/>
        <i/>
        <sz val="12"/>
        <color indexed="12"/>
        <rFont val="Times New Roman CYR"/>
        <family val="1"/>
      </rPr>
      <t>бюджети и бюджетни сметки</t>
    </r>
  </si>
  <si>
    <r>
      <t xml:space="preserve">Разполагаем капитал по </t>
    </r>
    <r>
      <rPr>
        <b/>
        <i/>
        <sz val="12"/>
        <color indexed="10"/>
        <rFont val="Times New Roman CYR"/>
        <family val="1"/>
      </rPr>
      <t>извънбюджетни сметки и фондове</t>
    </r>
  </si>
  <si>
    <r>
      <t xml:space="preserve">Капитал в </t>
    </r>
    <r>
      <rPr>
        <b/>
        <i/>
        <sz val="12"/>
        <color indexed="60"/>
        <rFont val="Times New Roman CYR"/>
        <family val="1"/>
      </rPr>
      <t>други</t>
    </r>
    <r>
      <rPr>
        <sz val="12"/>
        <rFont val="Times New Roman CYR"/>
        <family val="1"/>
      </rPr>
      <t xml:space="preserve"> нетни активи и дейности</t>
    </r>
  </si>
  <si>
    <r>
      <t xml:space="preserve">Акумулиран прираст/намаление от </t>
    </r>
    <r>
      <rPr>
        <b/>
        <i/>
        <sz val="12"/>
        <color indexed="12"/>
        <rFont val="Times New Roman CYR"/>
        <family val="1"/>
      </rPr>
      <t>бюджетни дейности</t>
    </r>
  </si>
  <si>
    <r>
      <t xml:space="preserve">Акумулиран прираст/намаление от </t>
    </r>
    <r>
      <rPr>
        <b/>
        <i/>
        <sz val="12"/>
        <color indexed="10"/>
        <rFont val="Times New Roman CYR"/>
        <family val="1"/>
      </rPr>
      <t>извънбюджетни дейности</t>
    </r>
  </si>
  <si>
    <r>
      <t xml:space="preserve">Акумулиран прираст/намаление от </t>
    </r>
    <r>
      <rPr>
        <b/>
        <i/>
        <sz val="12"/>
        <color indexed="60"/>
        <rFont val="Times New Roman CYR"/>
        <family val="1"/>
      </rPr>
      <t>други дейности</t>
    </r>
  </si>
  <si>
    <r>
      <t xml:space="preserve">Акумулиран прираст/намаление в нетните активи от </t>
    </r>
    <r>
      <rPr>
        <b/>
        <i/>
        <sz val="12"/>
        <color indexed="18"/>
        <rFont val="Times New Roman CYR"/>
        <family val="1"/>
      </rPr>
      <t>преоценки и други събития</t>
    </r>
  </si>
  <si>
    <r>
      <t xml:space="preserve">Прираст/Намаление на нетните активи от </t>
    </r>
    <r>
      <rPr>
        <b/>
        <i/>
        <sz val="12"/>
        <color indexed="12"/>
        <rFont val="Times New Roman CYR"/>
        <family val="1"/>
      </rPr>
      <t>бюджетни дейности</t>
    </r>
  </si>
  <si>
    <r>
      <t xml:space="preserve">Прираст/Намаление на нетните активи от </t>
    </r>
    <r>
      <rPr>
        <b/>
        <i/>
        <sz val="12"/>
        <color indexed="10"/>
        <rFont val="Times New Roman CYR"/>
        <family val="1"/>
      </rPr>
      <t>извънбюджетни дейности</t>
    </r>
  </si>
  <si>
    <r>
      <t xml:space="preserve">Прираст/Намаление на нетните активи от </t>
    </r>
    <r>
      <rPr>
        <b/>
        <i/>
        <sz val="12"/>
        <color indexed="16"/>
        <rFont val="Times New Roman CYR"/>
        <family val="1"/>
      </rPr>
      <t>други дейности</t>
    </r>
  </si>
  <si>
    <r>
      <t xml:space="preserve">Изменения в нетните активи от </t>
    </r>
    <r>
      <rPr>
        <b/>
        <i/>
        <sz val="12"/>
        <color indexed="18"/>
        <rFont val="Times New Roman CYR"/>
        <family val="1"/>
      </rPr>
      <t xml:space="preserve">преоценка </t>
    </r>
  </si>
  <si>
    <r>
      <t xml:space="preserve">Изменения в нетните активи от </t>
    </r>
    <r>
      <rPr>
        <b/>
        <i/>
        <sz val="12"/>
        <color indexed="18"/>
        <rFont val="Times New Roman CYR"/>
        <family val="1"/>
      </rPr>
      <t>други събития</t>
    </r>
  </si>
  <si>
    <r>
      <t>Разходи</t>
    </r>
    <r>
      <rPr>
        <sz val="12"/>
        <rFont val="Times New Roman CYR"/>
        <family val="1"/>
      </rPr>
      <t xml:space="preserve"> за стопанска дейност</t>
    </r>
  </si>
  <si>
    <r>
      <t>Приходи</t>
    </r>
    <r>
      <rPr>
        <sz val="12"/>
        <rFont val="Times New Roman CYR"/>
        <family val="1"/>
      </rPr>
      <t xml:space="preserve"> от стопанска дейност</t>
    </r>
  </si>
  <si>
    <r>
      <t xml:space="preserve">Краткосрочни ДЦК (ОбЦК) </t>
    </r>
    <r>
      <rPr>
        <b/>
        <i/>
        <sz val="12"/>
        <color indexed="12"/>
        <rFont val="Times New Roman CYR"/>
        <family val="1"/>
      </rPr>
      <t>в лева</t>
    </r>
  </si>
  <si>
    <r>
      <t xml:space="preserve">Краткосрочни  ДЦК (ОбЦК) </t>
    </r>
    <r>
      <rPr>
        <b/>
        <i/>
        <sz val="12"/>
        <color indexed="10"/>
        <rFont val="Times New Roman CYR"/>
        <family val="1"/>
      </rPr>
      <t>във валута</t>
    </r>
  </si>
  <si>
    <r>
      <t>Обратно изкупени</t>
    </r>
    <r>
      <rPr>
        <sz val="12"/>
        <rFont val="Times New Roman CYR"/>
        <family val="1"/>
      </rPr>
      <t xml:space="preserve"> краткосрочни ДЦК (ОбЦК) </t>
    </r>
    <r>
      <rPr>
        <b/>
        <i/>
        <sz val="12"/>
        <color indexed="12"/>
        <rFont val="Times New Roman CYR"/>
        <family val="1"/>
      </rPr>
      <t>в лева</t>
    </r>
  </si>
  <si>
    <r>
      <t>Обратно изкупени</t>
    </r>
    <r>
      <rPr>
        <sz val="12"/>
        <rFont val="Times New Roman CYR"/>
        <family val="1"/>
      </rPr>
      <t xml:space="preserve"> краткосрочни ДЦК (ОбЦК)</t>
    </r>
    <r>
      <rPr>
        <b/>
        <i/>
        <sz val="12"/>
        <color indexed="10"/>
        <rFont val="Times New Roman CYR"/>
        <family val="1"/>
      </rPr>
      <t xml:space="preserve"> във валута</t>
    </r>
  </si>
  <si>
    <r>
      <t xml:space="preserve">Дългосрочни ДЦК (ОбЦК) </t>
    </r>
    <r>
      <rPr>
        <b/>
        <i/>
        <sz val="12"/>
        <color indexed="12"/>
        <rFont val="Times New Roman CYR"/>
        <family val="1"/>
      </rPr>
      <t>в лева</t>
    </r>
  </si>
  <si>
    <r>
      <t xml:space="preserve">Дългосрочни ДЦК (ОбЦК) </t>
    </r>
    <r>
      <rPr>
        <b/>
        <i/>
        <sz val="12"/>
        <color indexed="10"/>
        <rFont val="Times New Roman CYR"/>
        <family val="1"/>
      </rPr>
      <t>във валута</t>
    </r>
  </si>
  <si>
    <r>
      <t>БАЛАНСОВИ</t>
    </r>
    <r>
      <rPr>
        <b/>
        <sz val="10"/>
        <rFont val="Times New Roman CYR"/>
        <family val="1"/>
      </rPr>
      <t xml:space="preserve"> АКТИВИ И ПАСИВИ - РАВНЕНИЕ</t>
    </r>
  </si>
  <si>
    <r>
      <t>ЗАДБАЛАНСОВИ</t>
    </r>
    <r>
      <rPr>
        <b/>
        <sz val="10"/>
        <rFont val="Times New Roman CYR"/>
        <family val="1"/>
      </rPr>
      <t xml:space="preserve"> АКТИВИ И ПАСИВИ - РАВНЕНИЕ</t>
    </r>
  </si>
  <si>
    <r>
      <t>БАЛАНСОВИ</t>
    </r>
    <r>
      <rPr>
        <b/>
        <sz val="10"/>
        <rFont val="Times New Roman CYR"/>
        <family val="1"/>
      </rPr>
      <t xml:space="preserve"> АКТИВИ И ПАСИВИ - СУМА НА НЕРАВНЕНИЕ</t>
    </r>
  </si>
  <si>
    <r>
      <t>ЗАДБАЛАНСОВИ</t>
    </r>
    <r>
      <rPr>
        <b/>
        <sz val="9"/>
        <rFont val="Times New Roman CYR"/>
        <family val="1"/>
      </rPr>
      <t xml:space="preserve"> АКТИВИ И ПАСИВИ - СУМА НА НЕРАВНЕНИЕ</t>
    </r>
  </si>
  <si>
    <r>
      <t xml:space="preserve">                         БАЛАНСОВИ</t>
    </r>
    <r>
      <rPr>
        <b/>
        <sz val="10"/>
        <rFont val="Times New Roman CYR"/>
        <family val="1"/>
      </rPr>
      <t xml:space="preserve"> АКТИВИ И ПАСИВИ - РАВНЕНИЕ</t>
    </r>
  </si>
  <si>
    <r>
      <t xml:space="preserve">                        ЗАДБАЛАНСОВИ</t>
    </r>
    <r>
      <rPr>
        <b/>
        <sz val="10"/>
        <rFont val="Times New Roman CYR"/>
        <family val="1"/>
      </rPr>
      <t xml:space="preserve"> АКТИВИ И ПАСИВИ - РАВНЕНИЕ</t>
    </r>
  </si>
  <si>
    <r>
      <t xml:space="preserve">           БАЛАНСОВИ</t>
    </r>
    <r>
      <rPr>
        <b/>
        <sz val="10"/>
        <rFont val="Times New Roman CYR"/>
        <family val="1"/>
      </rPr>
      <t xml:space="preserve"> АКТИВИ И ПАСИВИ - СУМА НА НЕРАВНЕНИЕ</t>
    </r>
  </si>
  <si>
    <r>
      <t xml:space="preserve">          ЗАДБАЛАНСОВИ</t>
    </r>
    <r>
      <rPr>
        <b/>
        <sz val="9"/>
        <rFont val="Times New Roman CYR"/>
        <family val="1"/>
      </rPr>
      <t xml:space="preserve"> АКТИВИ И ПАСИВИ - СУМА НА НЕРАВНЕНИЕ</t>
    </r>
  </si>
  <si>
    <r>
      <t>Текущ дял</t>
    </r>
    <r>
      <rPr>
        <sz val="12"/>
        <rFont val="Times New Roman CYR"/>
        <family val="1"/>
      </rPr>
      <t xml:space="preserve"> по дългосрочни ДЦК (ОбЦК) </t>
    </r>
    <r>
      <rPr>
        <b/>
        <i/>
        <sz val="12"/>
        <color indexed="12"/>
        <rFont val="Times New Roman CYR"/>
        <family val="1"/>
      </rPr>
      <t>в лева</t>
    </r>
  </si>
  <si>
    <r>
      <t>Текущ дял</t>
    </r>
    <r>
      <rPr>
        <sz val="12"/>
        <rFont val="Times New Roman CYR"/>
        <family val="1"/>
      </rPr>
      <t xml:space="preserve"> по дългосрочни ДЦК (ОбЦК) </t>
    </r>
    <r>
      <rPr>
        <b/>
        <i/>
        <sz val="12"/>
        <color indexed="10"/>
        <rFont val="Times New Roman CYR"/>
        <family val="1"/>
      </rPr>
      <t>във валута</t>
    </r>
  </si>
  <si>
    <r>
      <t>Обратно изкупени</t>
    </r>
    <r>
      <rPr>
        <sz val="12"/>
        <rFont val="Times New Roman CYR"/>
        <family val="1"/>
      </rPr>
      <t xml:space="preserve"> дългосрочни ДЦК (ОбЦК) </t>
    </r>
    <r>
      <rPr>
        <b/>
        <i/>
        <sz val="12"/>
        <color indexed="12"/>
        <rFont val="Times New Roman CYR"/>
        <family val="1"/>
      </rPr>
      <t>в лева</t>
    </r>
  </si>
  <si>
    <r>
      <t>Обратно изкупени</t>
    </r>
    <r>
      <rPr>
        <sz val="12"/>
        <rFont val="Times New Roman CYR"/>
        <family val="1"/>
      </rPr>
      <t xml:space="preserve"> дългосрочни ДЦК (ОбЦК)</t>
    </r>
    <r>
      <rPr>
        <b/>
        <i/>
        <sz val="12"/>
        <color indexed="12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във валута</t>
    </r>
  </si>
  <si>
    <r>
      <t xml:space="preserve">Премии/отстъпки от номинала на </t>
    </r>
    <r>
      <rPr>
        <b/>
        <i/>
        <sz val="12"/>
        <color indexed="10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ДЦК (ОбЦК) </t>
    </r>
    <r>
      <rPr>
        <b/>
        <i/>
        <sz val="12"/>
        <color indexed="12"/>
        <rFont val="Times New Roman CYR"/>
        <family val="1"/>
      </rPr>
      <t>в лева</t>
    </r>
  </si>
  <si>
    <t>ОБОРОТНА ВЕДОМОСТ</t>
  </si>
  <si>
    <t xml:space="preserve">      ОБЩО  ЗА ВСИЧКИ ОТЧЕТНИ ГРУПИ</t>
  </si>
  <si>
    <t>области). Тези данни се получават автоматично и не следва да се правят опити за въвеждане на</t>
  </si>
  <si>
    <t>нач. салда</t>
  </si>
  <si>
    <t>обороти</t>
  </si>
  <si>
    <t>кр. салда</t>
  </si>
  <si>
    <t xml:space="preserve">             К О Н Т Р О Л А</t>
  </si>
  <si>
    <r>
      <t xml:space="preserve"> II. Обратно изкупени дългосрочни общ. ценни книжа (попълва се </t>
    </r>
    <r>
      <rPr>
        <b/>
        <i/>
        <sz val="12"/>
        <color indexed="10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1"/>
      </rPr>
      <t>от общини</t>
    </r>
    <r>
      <rPr>
        <b/>
        <sz val="12"/>
        <rFont val="Times New Roman CYR"/>
        <family val="1"/>
      </rPr>
      <t xml:space="preserve">, </t>
    </r>
    <r>
      <rPr>
        <b/>
        <sz val="12"/>
        <color indexed="60"/>
        <rFont val="Times New Roman CYR"/>
        <family val="1"/>
      </rPr>
      <t>емитирали облигации</t>
    </r>
    <r>
      <rPr>
        <b/>
        <sz val="12"/>
        <rFont val="Times New Roman CYR"/>
        <family val="1"/>
      </rPr>
      <t xml:space="preserve"> !)</t>
    </r>
  </si>
  <si>
    <t>и по текущ дял по дългосрочни пасиви</t>
  </si>
  <si>
    <r>
      <t xml:space="preserve">                 I. </t>
    </r>
    <r>
      <rPr>
        <b/>
        <sz val="9"/>
        <rFont val="Times New Roman CYR"/>
        <family val="1"/>
      </rPr>
      <t>ОТЧЕТНА ГРУПА</t>
    </r>
    <r>
      <rPr>
        <b/>
        <sz val="8"/>
        <rFont val="Times New Roman Cyr"/>
        <family val="1"/>
      </rPr>
      <t xml:space="preserve"> </t>
    </r>
    <r>
      <rPr>
        <b/>
        <i/>
        <sz val="10"/>
        <color indexed="12"/>
        <rFont val="Times New Roman CYR"/>
        <family val="1"/>
      </rPr>
      <t>"БЮДЖЕТИ</t>
    </r>
  </si>
  <si>
    <t xml:space="preserve">                         И БЮДЖЕТНИ СМЕТКИ"</t>
  </si>
  <si>
    <t xml:space="preserve">         КОД ПО ЕБК</t>
  </si>
  <si>
    <t xml:space="preserve">            телефони:</t>
  </si>
  <si>
    <t xml:space="preserve">                БУЛСТАТ</t>
  </si>
  <si>
    <t xml:space="preserve">                                 СМЕТКИ И ФОНДОВЕ"</t>
  </si>
  <si>
    <r>
      <t xml:space="preserve">        II.ОТЧЕТНА  ГРУПА</t>
    </r>
    <r>
      <rPr>
        <b/>
        <sz val="10"/>
        <rFont val="Times New Roman CYR"/>
        <family val="1"/>
      </rPr>
      <t xml:space="preserve"> </t>
    </r>
    <r>
      <rPr>
        <b/>
        <sz val="10"/>
        <color indexed="20"/>
        <rFont val="Times New Roman Cyr"/>
        <family val="1"/>
      </rPr>
      <t>"ИЗВЪНБЮДЖЕТНИ</t>
    </r>
  </si>
  <si>
    <t xml:space="preserve">                                  III. ОТЧЕТНА  ГРУПА</t>
  </si>
  <si>
    <t xml:space="preserve">                    "ДРУГИ СМЕТКИ И ДЕЙНОСТИ"</t>
  </si>
  <si>
    <t xml:space="preserve"> 1. Материали, продукция, стоки, незавър. п-во</t>
  </si>
  <si>
    <t xml:space="preserve"> 5. Вземания по заеми между бюдж. предприятия</t>
  </si>
  <si>
    <t xml:space="preserve"> 2. Прираст/н-ние в нетните активи от мин. г-ни</t>
  </si>
  <si>
    <t xml:space="preserve"> A. КАПИТАЛ В БЮДЖ. ПРЕДПРИЯТИЯ</t>
  </si>
  <si>
    <t xml:space="preserve"> 1. Краткоср. з-ия по заеми и емисии на ц. к-жа</t>
  </si>
  <si>
    <t xml:space="preserve"> Б. ПАСИВИ И ПРИХОДИ ЗА БЪД. ПЕРИОДИ</t>
  </si>
  <si>
    <t xml:space="preserve"> 8. З-ия по заеми между бюдж. предприятия</t>
  </si>
  <si>
    <t xml:space="preserve">                             Актив (в лева)</t>
  </si>
  <si>
    <t>Актив (в лева)</t>
  </si>
  <si>
    <t xml:space="preserve"> 1. Дългоср. задължения по емисии на ц. к-жа</t>
  </si>
  <si>
    <t xml:space="preserve"> 3. Прираст/намаление в нет. а-ви за периода</t>
  </si>
  <si>
    <t xml:space="preserve"> 4. З-ия за пенсии,помощи,стипендии,субсидии</t>
  </si>
  <si>
    <t>Пасив (в лева)</t>
  </si>
  <si>
    <t xml:space="preserve">                             Пасив (в лева)</t>
  </si>
  <si>
    <r>
      <t xml:space="preserve">Премии/отстъпки от номинала на </t>
    </r>
    <r>
      <rPr>
        <b/>
        <i/>
        <sz val="12"/>
        <color indexed="10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ДЦК (ОбЦК) </t>
    </r>
    <r>
      <rPr>
        <b/>
        <i/>
        <sz val="12"/>
        <color indexed="10"/>
        <rFont val="Times New Roman CYR"/>
        <family val="1"/>
      </rPr>
      <t>във валута</t>
    </r>
  </si>
  <si>
    <r>
      <t xml:space="preserve">Премии/отстъпки от номинала на </t>
    </r>
    <r>
      <rPr>
        <b/>
        <i/>
        <sz val="12"/>
        <color indexed="18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ДЦК (ОбЦК)</t>
    </r>
    <r>
      <rPr>
        <b/>
        <i/>
        <sz val="12"/>
        <color indexed="12"/>
        <rFont val="Times New Roman CYR"/>
        <family val="1"/>
      </rPr>
      <t xml:space="preserve"> в лева</t>
    </r>
  </si>
  <si>
    <r>
      <t xml:space="preserve">Премии/отстъпки от номинала на </t>
    </r>
    <r>
      <rPr>
        <b/>
        <i/>
        <sz val="12"/>
        <color indexed="18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ДЦК (ОбЦК) </t>
    </r>
    <r>
      <rPr>
        <b/>
        <i/>
        <sz val="12"/>
        <color indexed="10"/>
        <rFont val="Times New Roman CYR"/>
        <family val="1"/>
      </rPr>
      <t>във валута</t>
    </r>
  </si>
  <si>
    <r>
      <t>Краткосрочни</t>
    </r>
    <r>
      <rPr>
        <sz val="12"/>
        <rFont val="Times New Roman CYR"/>
        <family val="1"/>
      </rPr>
      <t xml:space="preserve"> заеми от БНБ</t>
    </r>
  </si>
  <si>
    <r>
      <t>Дългосрочни</t>
    </r>
    <r>
      <rPr>
        <sz val="12"/>
        <rFont val="Times New Roman CYR"/>
        <family val="1"/>
      </rPr>
      <t xml:space="preserve"> заеми от БНБ</t>
    </r>
  </si>
  <si>
    <t xml:space="preserve">                   "Б Ю Д Ж Е Т И"</t>
  </si>
  <si>
    <t xml:space="preserve">          ОБОРОТИ ПРЕЗ ГОДИНАТА</t>
  </si>
  <si>
    <r>
      <t xml:space="preserve">                  КРАЙНО</t>
    </r>
    <r>
      <rPr>
        <b/>
        <sz val="12"/>
        <rFont val="Times New Roman CYR"/>
        <family val="1"/>
      </rPr>
      <t xml:space="preserve"> САЛДО</t>
    </r>
  </si>
  <si>
    <r>
      <t xml:space="preserve">          О Т Ч Е Т Н А    Г Р У П А   (С Т О П А Н С К А    О Б Л А С Т)   </t>
    </r>
    <r>
      <rPr>
        <b/>
        <i/>
        <sz val="14"/>
        <color indexed="20"/>
        <rFont val="Times New Roman CYR"/>
        <family val="1"/>
      </rPr>
      <t>"Б Ю Д Ж Е Т И"</t>
    </r>
  </si>
  <si>
    <r>
      <t>Текущ дял</t>
    </r>
    <r>
      <rPr>
        <sz val="12"/>
        <rFont val="Times New Roman CYR"/>
        <family val="1"/>
      </rPr>
      <t xml:space="preserve"> по дългосрочни заеми от БНБ</t>
    </r>
  </si>
  <si>
    <r>
      <t>Краткосрочни</t>
    </r>
    <r>
      <rPr>
        <sz val="12"/>
        <rFont val="Times New Roman CYR"/>
        <family val="1"/>
      </rPr>
      <t xml:space="preserve"> заеми от банки в страната</t>
    </r>
  </si>
  <si>
    <r>
      <t>Дългосрочни</t>
    </r>
    <r>
      <rPr>
        <sz val="12"/>
        <rFont val="Times New Roman CYR"/>
        <family val="1"/>
      </rPr>
      <t xml:space="preserve"> заеми от банки в страната</t>
    </r>
  </si>
  <si>
    <r>
      <t>Текущ дял</t>
    </r>
    <r>
      <rPr>
        <sz val="12"/>
        <rFont val="Times New Roman CYR"/>
        <family val="1"/>
      </rPr>
      <t xml:space="preserve"> по дългосрочни заеми от банки в страната</t>
    </r>
  </si>
  <si>
    <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други държави</t>
    </r>
  </si>
  <si>
    <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международни</t>
    </r>
    <r>
      <rPr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организации</t>
    </r>
  </si>
  <si>
    <r>
      <t>Дългосрочни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други държави</t>
    </r>
  </si>
  <si>
    <r>
      <t>Дългосрочни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международни организации</t>
    </r>
  </si>
  <si>
    <r>
      <t>Текущ дял</t>
    </r>
    <r>
      <rPr>
        <sz val="12"/>
        <rFont val="Times New Roman CYR"/>
        <family val="1"/>
      </rPr>
      <t xml:space="preserve"> по дългосрочни заеми от </t>
    </r>
    <r>
      <rPr>
        <b/>
        <i/>
        <sz val="12"/>
        <rFont val="Times New Roman CYR"/>
        <family val="1"/>
      </rPr>
      <t>други държави</t>
    </r>
  </si>
  <si>
    <r>
      <t>Текущ дял</t>
    </r>
    <r>
      <rPr>
        <sz val="12"/>
        <rFont val="Times New Roman CYR"/>
        <family val="1"/>
      </rPr>
      <t xml:space="preserve"> по дългосрочни заеми от </t>
    </r>
    <r>
      <rPr>
        <b/>
        <i/>
        <sz val="12"/>
        <rFont val="Times New Roman CYR"/>
        <family val="1"/>
      </rPr>
      <t>международни организации</t>
    </r>
  </si>
  <si>
    <r>
      <t>Краткосрочни заеми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банки и финансови институции</t>
    </r>
    <r>
      <rPr>
        <sz val="12"/>
        <rFont val="Times New Roman CYR"/>
        <family val="1"/>
      </rPr>
      <t xml:space="preserve"> от чужбина</t>
    </r>
  </si>
  <si>
    <r>
      <t>Други</t>
    </r>
    <r>
      <rPr>
        <sz val="12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чужбина</t>
    </r>
  </si>
  <si>
    <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>банки и финансови институции</t>
    </r>
    <r>
      <rPr>
        <sz val="12"/>
        <rFont val="Times New Roman CYR"/>
        <family val="1"/>
      </rPr>
      <t xml:space="preserve"> от чужбина</t>
    </r>
  </si>
  <si>
    <r>
      <t>Други</t>
    </r>
    <r>
      <rPr>
        <sz val="12"/>
        <rFont val="Times New Roman CYR"/>
        <family val="1"/>
      </rPr>
      <t xml:space="preserve"> </t>
    </r>
    <r>
      <rPr>
        <b/>
        <i/>
        <sz val="12"/>
        <color indexed="18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 чужбина</t>
    </r>
  </si>
  <si>
    <r>
      <t>Текущ дял</t>
    </r>
    <r>
      <rPr>
        <sz val="12"/>
        <rFont val="Times New Roman CYR"/>
        <family val="1"/>
      </rPr>
      <t xml:space="preserve"> по дългосрочни заеми от </t>
    </r>
    <r>
      <rPr>
        <b/>
        <i/>
        <sz val="12"/>
        <rFont val="Times New Roman CYR"/>
        <family val="1"/>
      </rPr>
      <t>банки и финансови институции</t>
    </r>
    <r>
      <rPr>
        <sz val="12"/>
        <rFont val="Times New Roman CYR"/>
        <family val="1"/>
      </rPr>
      <t xml:space="preserve"> от чужбина</t>
    </r>
  </si>
  <si>
    <r>
      <t>Текущ дял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дългосрочни заеми от чужбина</t>
    </r>
  </si>
  <si>
    <t>Клирингови разчети</t>
  </si>
  <si>
    <r>
      <t xml:space="preserve">Задължения по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по активирани гаранции към</t>
    </r>
    <r>
      <rPr>
        <sz val="12"/>
        <color indexed="10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</si>
  <si>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Задължения по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по активирани гаранции към</t>
    </r>
    <r>
      <rPr>
        <b/>
        <sz val="12"/>
        <color indexed="10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</si>
  <si>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Други</t>
    </r>
    <r>
      <rPr>
        <sz val="12"/>
        <rFont val="Times New Roman CYR"/>
        <family val="1"/>
      </rPr>
      <t xml:space="preserve"> задължения по активирани гаранции към </t>
    </r>
    <r>
      <rPr>
        <b/>
        <i/>
        <sz val="12"/>
        <color indexed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</si>
  <si>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задължения по активирани гаранции към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</si>
  <si>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Задължения</t>
    </r>
    <r>
      <rPr>
        <sz val="12"/>
        <rFont val="Times New Roman CYR"/>
        <family val="1"/>
      </rPr>
      <t xml:space="preserve"> по финансов лизинг към </t>
    </r>
    <r>
      <rPr>
        <b/>
        <i/>
        <sz val="12"/>
        <color indexed="12"/>
        <rFont val="Times New Roman CYR"/>
        <family val="1"/>
      </rPr>
      <t>местни лица</t>
    </r>
  </si>
  <si>
    <r>
      <t>Задължения</t>
    </r>
    <r>
      <rPr>
        <sz val="12"/>
        <rFont val="Times New Roman CYR"/>
        <family val="1"/>
      </rPr>
      <t xml:space="preserve"> по финансов лизинг към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</si>
  <si>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Текущ дял</t>
    </r>
    <r>
      <rPr>
        <sz val="12"/>
        <rFont val="Times New Roman CYR"/>
        <family val="1"/>
      </rPr>
      <t xml:space="preserve"> по задължения по финансов лизинг към </t>
    </r>
    <r>
      <rPr>
        <b/>
        <i/>
        <sz val="12"/>
        <color indexed="12"/>
        <rFont val="Times New Roman CYR"/>
        <family val="1"/>
      </rPr>
      <t>местни лица</t>
    </r>
  </si>
  <si>
    <r>
      <t>Текущ дял</t>
    </r>
    <r>
      <rPr>
        <sz val="12"/>
        <rFont val="Times New Roman CYR"/>
        <family val="1"/>
      </rPr>
      <t xml:space="preserve"> по задължения по финансов лизинг към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</si>
  <si>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Коректив</t>
    </r>
    <r>
      <rPr>
        <sz val="12"/>
        <rFont val="Times New Roman CYR"/>
        <family val="1"/>
      </rPr>
      <t xml:space="preserve"> на номинална стойност на задължения по финансов лизинг към</t>
    </r>
    <r>
      <rPr>
        <sz val="12"/>
        <color indexed="12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1"/>
      </rPr>
      <t>местни лица</t>
    </r>
  </si>
  <si>
    <t xml:space="preserve">                                 Пасив</t>
  </si>
  <si>
    <t xml:space="preserve">                                 Актив</t>
  </si>
  <si>
    <r>
      <t>Коректив</t>
    </r>
    <r>
      <rPr>
        <sz val="12"/>
        <rFont val="Times New Roman CYR"/>
        <family val="1"/>
      </rPr>
      <t xml:space="preserve"> на номинална стойност на задължения по финансов лизинг към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</si>
  <si>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Други заеми и дългове към </t>
    </r>
    <r>
      <rPr>
        <b/>
        <i/>
        <sz val="12"/>
        <color indexed="10"/>
        <rFont val="Times New Roman CYR"/>
        <family val="1"/>
      </rPr>
      <t>местни лица</t>
    </r>
  </si>
  <si>
    <r>
      <t xml:space="preserve">Други заеми и дългове към </t>
    </r>
    <r>
      <rPr>
        <b/>
        <i/>
        <sz val="12"/>
        <color indexed="12"/>
        <rFont val="Times New Roman CYR"/>
        <family val="1"/>
      </rPr>
      <t>чуждестранни лица</t>
    </r>
  </si>
  <si>
    <t>РАЗДЕЛ 2 - СМЕТКИ ЗА ДЪЛГОТРАЙНИ МАТЕРИАЛНИ И НЕМАТЕРИАЛНИ АКТИВИ</t>
  </si>
  <si>
    <t>Продуктивни и работни животни</t>
  </si>
  <si>
    <t xml:space="preserve"> 6. Задължения за вноски към ДОО,НЗОК,ДЗПО</t>
  </si>
  <si>
    <r>
      <t xml:space="preserve">Временни безлихвени заеми за/от </t>
    </r>
    <r>
      <rPr>
        <b/>
        <i/>
        <sz val="12"/>
        <rFont val="Times New Roman CYR"/>
        <family val="1"/>
      </rPr>
      <t>НЗОК</t>
    </r>
  </si>
  <si>
    <r>
      <t xml:space="preserve">Разчети между </t>
    </r>
    <r>
      <rPr>
        <b/>
        <i/>
        <sz val="11"/>
        <color indexed="12"/>
        <rFont val="Times New Roman CYR"/>
        <family val="1"/>
      </rPr>
      <t>Централния бюджет</t>
    </r>
    <r>
      <rPr>
        <b/>
        <i/>
        <sz val="11"/>
        <rFont val="Times New Roman CYR"/>
        <family val="1"/>
      </rPr>
      <t xml:space="preserve"> и </t>
    </r>
    <r>
      <rPr>
        <b/>
        <i/>
        <sz val="11"/>
        <color indexed="10"/>
        <rFont val="Times New Roman CYR"/>
        <family val="1"/>
      </rPr>
      <t>първостепенните разпоредители</t>
    </r>
    <r>
      <rPr>
        <sz val="11"/>
        <rFont val="Times New Roman CYR"/>
        <family val="1"/>
      </rPr>
      <t xml:space="preserve"> за поети осигурителни вноски</t>
    </r>
  </si>
  <si>
    <r>
      <t xml:space="preserve">Разчети между </t>
    </r>
    <r>
      <rPr>
        <b/>
        <i/>
        <sz val="11"/>
        <color indexed="12"/>
        <rFont val="Times New Roman CYR"/>
        <family val="1"/>
      </rPr>
      <t>бюджети</t>
    </r>
    <r>
      <rPr>
        <b/>
        <i/>
        <sz val="11"/>
        <rFont val="Times New Roman CYR"/>
        <family val="1"/>
      </rPr>
      <t xml:space="preserve">, </t>
    </r>
    <r>
      <rPr>
        <b/>
        <i/>
        <sz val="11"/>
        <color indexed="10"/>
        <rFont val="Times New Roman CYR"/>
        <family val="1"/>
      </rPr>
      <t xml:space="preserve">сметки </t>
    </r>
    <r>
      <rPr>
        <b/>
        <i/>
        <sz val="11"/>
        <rFont val="Times New Roman CYR"/>
        <family val="1"/>
      </rPr>
      <t>и</t>
    </r>
    <r>
      <rPr>
        <b/>
        <i/>
        <sz val="11"/>
        <color indexed="10"/>
        <rFont val="Times New Roman CYR"/>
        <family val="1"/>
      </rPr>
      <t xml:space="preserve"> </t>
    </r>
    <r>
      <rPr>
        <b/>
        <i/>
        <sz val="11"/>
        <color indexed="60"/>
        <rFont val="Times New Roman CYR"/>
        <family val="1"/>
      </rPr>
      <t>фондове</t>
    </r>
    <r>
      <rPr>
        <sz val="11"/>
        <rFont val="Times New Roman CYR"/>
        <family val="1"/>
      </rPr>
      <t xml:space="preserve"> за поети осигурителни вноски</t>
    </r>
  </si>
  <si>
    <r>
      <t>Отсрочени трансфери</t>
    </r>
    <r>
      <rPr>
        <sz val="12"/>
        <rFont val="Times New Roman CYR"/>
        <family val="1"/>
      </rPr>
      <t xml:space="preserve"> за поети осигурителни вноски </t>
    </r>
    <r>
      <rPr>
        <b/>
        <i/>
        <sz val="12"/>
        <color indexed="20"/>
        <rFont val="Times New Roman CYR"/>
        <family val="1"/>
      </rPr>
      <t>за ДОО</t>
    </r>
  </si>
  <si>
    <r>
      <t>Отсрочени трансфери</t>
    </r>
    <r>
      <rPr>
        <sz val="12"/>
        <rFont val="Times New Roman CYR"/>
        <family val="1"/>
      </rPr>
      <t xml:space="preserve"> за поети осигурителни вноски </t>
    </r>
    <r>
      <rPr>
        <b/>
        <i/>
        <sz val="12"/>
        <color indexed="17"/>
        <rFont val="Times New Roman CYR"/>
        <family val="1"/>
      </rPr>
      <t>за здравно осигуряване</t>
    </r>
  </si>
  <si>
    <r>
      <t>Отсрочени трансфери</t>
    </r>
    <r>
      <rPr>
        <sz val="12"/>
        <rFont val="Times New Roman CYR"/>
        <family val="1"/>
      </rPr>
      <t xml:space="preserve"> за поети осигурителни вноски </t>
    </r>
    <r>
      <rPr>
        <b/>
        <i/>
        <sz val="12"/>
        <color indexed="60"/>
        <rFont val="Times New Roman CYR"/>
        <family val="1"/>
      </rPr>
      <t>за ДЗПО</t>
    </r>
  </si>
  <si>
    <t>Здравно-осигурителни разходи</t>
  </si>
  <si>
    <r>
      <t>Трансфери</t>
    </r>
    <r>
      <rPr>
        <sz val="12"/>
        <rFont val="Times New Roman CYR"/>
        <family val="1"/>
      </rPr>
      <t xml:space="preserve"> за поети осигурителни вноски </t>
    </r>
    <r>
      <rPr>
        <b/>
        <i/>
        <sz val="12"/>
        <color indexed="17"/>
        <rFont val="Times New Roman CYR"/>
        <family val="1"/>
      </rPr>
      <t>за здравно осигуряване</t>
    </r>
  </si>
  <si>
    <r>
      <t>Трансфери</t>
    </r>
    <r>
      <rPr>
        <sz val="12"/>
        <rFont val="Times New Roman CYR"/>
        <family val="1"/>
      </rPr>
      <t xml:space="preserve"> за поети осигурителни вноски </t>
    </r>
    <r>
      <rPr>
        <b/>
        <i/>
        <sz val="12"/>
        <color indexed="60"/>
        <rFont val="Times New Roman CYR"/>
        <family val="1"/>
      </rPr>
      <t>за ДЗПО</t>
    </r>
  </si>
  <si>
    <r>
      <t>Трансфери</t>
    </r>
    <r>
      <rPr>
        <sz val="12"/>
        <rFont val="Times New Roman CYR"/>
        <family val="1"/>
      </rPr>
      <t xml:space="preserve"> за поети осигурителни вноски </t>
    </r>
    <r>
      <rPr>
        <b/>
        <i/>
        <sz val="12"/>
        <color indexed="20"/>
        <rFont val="Times New Roman CYR"/>
        <family val="1"/>
      </rPr>
      <t>за ДОО</t>
    </r>
  </si>
  <si>
    <r>
      <t xml:space="preserve">Корективен </t>
    </r>
    <r>
      <rPr>
        <b/>
        <i/>
        <sz val="12"/>
        <color indexed="18"/>
        <rFont val="Times New Roman Cyr"/>
        <family val="1"/>
      </rPr>
      <t>трансфер</t>
    </r>
    <r>
      <rPr>
        <sz val="12"/>
        <rFont val="Times New Roman CYR"/>
        <family val="1"/>
      </rPr>
      <t xml:space="preserve"> за поети осигурителни вноски</t>
    </r>
  </si>
  <si>
    <r>
      <t xml:space="preserve">Разпределени суми </t>
    </r>
    <r>
      <rPr>
        <b/>
        <i/>
        <sz val="12"/>
        <color indexed="18"/>
        <rFont val="Times New Roman Cyr"/>
        <family val="1"/>
      </rPr>
      <t>на трансфери</t>
    </r>
    <r>
      <rPr>
        <sz val="12"/>
        <rFont val="Times New Roman CYR"/>
        <family val="1"/>
      </rPr>
      <t xml:space="preserve"> за поети осигурителни вноски</t>
    </r>
  </si>
  <si>
    <t>(например за сметките от гр. 24).</t>
  </si>
  <si>
    <r>
      <t>Административни</t>
    </r>
    <r>
      <rPr>
        <sz val="12"/>
        <rFont val="Times New Roman CYR"/>
        <family val="1"/>
      </rPr>
      <t xml:space="preserve"> сгради</t>
    </r>
  </si>
  <si>
    <r>
      <t>Жилищни</t>
    </r>
    <r>
      <rPr>
        <sz val="12"/>
        <rFont val="Times New Roman CYR"/>
        <family val="1"/>
      </rPr>
      <t xml:space="preserve"> сгради</t>
    </r>
  </si>
  <si>
    <r>
      <t>Други</t>
    </r>
    <r>
      <rPr>
        <sz val="12"/>
        <rFont val="Times New Roman CYR"/>
        <family val="1"/>
      </rPr>
      <t xml:space="preserve"> сгради</t>
    </r>
  </si>
  <si>
    <r>
      <t>Компютри</t>
    </r>
    <r>
      <rPr>
        <sz val="12"/>
        <rFont val="Times New Roman CYR"/>
        <family val="1"/>
      </rPr>
      <t xml:space="preserve"> и хардуерно оборудване</t>
    </r>
  </si>
  <si>
    <r>
      <t>Други</t>
    </r>
    <r>
      <rPr>
        <sz val="12"/>
        <rFont val="Times New Roman CYR"/>
        <family val="1"/>
      </rPr>
      <t xml:space="preserve"> машини, съоръжения, оборудване</t>
    </r>
  </si>
  <si>
    <r>
      <t xml:space="preserve">Леки </t>
    </r>
    <r>
      <rPr>
        <sz val="12"/>
        <rFont val="Times New Roman CYR"/>
        <family val="1"/>
      </rPr>
      <t>автомобили</t>
    </r>
  </si>
  <si>
    <r>
      <t>Други</t>
    </r>
    <r>
      <rPr>
        <sz val="12"/>
        <rFont val="Times New Roman CYR"/>
        <family val="1"/>
      </rPr>
      <t xml:space="preserve"> транспортни средства</t>
    </r>
  </si>
  <si>
    <t>Стопански инвентар</t>
  </si>
  <si>
    <r>
      <t>Други</t>
    </r>
    <r>
      <rPr>
        <sz val="12"/>
        <rFont val="Times New Roman CYR"/>
        <family val="1"/>
      </rPr>
      <t xml:space="preserve"> дълготрайни материални активи в процес на придобиване</t>
    </r>
  </si>
  <si>
    <r>
      <t>Капитализирани разходи</t>
    </r>
    <r>
      <rPr>
        <sz val="12"/>
        <rFont val="Times New Roman CYR"/>
        <family val="1"/>
      </rPr>
      <t xml:space="preserve"> по наети дълготрайни материални активи</t>
    </r>
  </si>
  <si>
    <r>
      <t>Други</t>
    </r>
    <r>
      <rPr>
        <sz val="12"/>
        <rFont val="Times New Roman CYR"/>
        <family val="1"/>
      </rPr>
      <t xml:space="preserve"> дълготрайни материални активи</t>
    </r>
  </si>
  <si>
    <t>Програмни продукти</t>
  </si>
  <si>
    <r>
      <t>Патенти</t>
    </r>
    <r>
      <rPr>
        <sz val="12"/>
        <rFont val="Times New Roman CYR"/>
        <family val="1"/>
      </rPr>
      <t>, лицензи, концесионни права, фирмени и търговски марки и др.</t>
    </r>
  </si>
  <si>
    <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</si>
  <si>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r>
      <t xml:space="preserve">Амортизация на </t>
    </r>
    <r>
      <rPr>
        <b/>
        <i/>
        <sz val="12"/>
        <color indexed="10"/>
        <rFont val="Times New Roman CYR"/>
        <family val="1"/>
      </rPr>
      <t>продуктивни и работни животни</t>
    </r>
  </si>
  <si>
    <r>
      <t xml:space="preserve">Амортизация на </t>
    </r>
    <r>
      <rPr>
        <b/>
        <i/>
        <sz val="12"/>
        <color indexed="10"/>
        <rFont val="Times New Roman CYR"/>
        <family val="1"/>
      </rPr>
      <t>сгради</t>
    </r>
  </si>
  <si>
    <r>
      <t xml:space="preserve">Амортизация на </t>
    </r>
    <r>
      <rPr>
        <b/>
        <i/>
        <sz val="12"/>
        <color indexed="10"/>
        <rFont val="Times New Roman CYR"/>
        <family val="1"/>
      </rPr>
      <t>машини, съоръжения, оборудване</t>
    </r>
  </si>
  <si>
    <t>Б. Корективи по сметки за дългосрочни пасиви</t>
  </si>
  <si>
    <t>А. Провизии по вземания (без публични вземания)</t>
  </si>
  <si>
    <t xml:space="preserve">                                                  Приложение към т. 1.1</t>
  </si>
  <si>
    <t xml:space="preserve">                                                              Д а т а :</t>
  </si>
  <si>
    <t>Начален баланс (в лева)</t>
  </si>
  <si>
    <t>Краен баланс   (в лева)</t>
  </si>
  <si>
    <t>с/ки 539 и 589 - контрола за равнение с оборотната ведомост</t>
  </si>
  <si>
    <r>
      <t xml:space="preserve"> Общо за І. - провизии по сметки </t>
    </r>
    <r>
      <rPr>
        <b/>
        <sz val="12"/>
        <color indexed="61"/>
        <rFont val="Times New Roman CYR"/>
        <family val="1"/>
      </rPr>
      <t>539</t>
    </r>
    <r>
      <rPr>
        <b/>
        <sz val="12"/>
        <rFont val="Times New Roman CYR"/>
        <family val="1"/>
      </rPr>
      <t xml:space="preserve"> и </t>
    </r>
    <r>
      <rPr>
        <b/>
        <sz val="12"/>
        <color indexed="61"/>
        <rFont val="Times New Roman CYR"/>
        <family val="1"/>
      </rPr>
      <t>589</t>
    </r>
    <r>
      <rPr>
        <b/>
        <sz val="12"/>
        <rFont val="Times New Roman CYR"/>
        <family val="1"/>
      </rPr>
      <t>:</t>
    </r>
  </si>
  <si>
    <r>
      <t xml:space="preserve"> II. Други вземания - провизии по сметки </t>
    </r>
    <r>
      <rPr>
        <b/>
        <sz val="12"/>
        <color indexed="62"/>
        <rFont val="Times New Roman CYR"/>
        <family val="1"/>
      </rPr>
      <t>4917</t>
    </r>
    <r>
      <rPr>
        <b/>
        <sz val="12"/>
        <rFont val="Times New Roman CYR"/>
        <family val="1"/>
      </rPr>
      <t xml:space="preserve"> и </t>
    </r>
    <r>
      <rPr>
        <b/>
        <sz val="12"/>
        <color indexed="62"/>
        <rFont val="Times New Roman CYR"/>
        <family val="1"/>
      </rPr>
      <t>4918</t>
    </r>
  </si>
  <si>
    <r>
      <t xml:space="preserve"> Общо за ІІ. - провизии по сметки </t>
    </r>
    <r>
      <rPr>
        <b/>
        <sz val="12"/>
        <color indexed="62"/>
        <rFont val="Times New Roman CYR"/>
        <family val="1"/>
      </rPr>
      <t>4917</t>
    </r>
    <r>
      <rPr>
        <b/>
        <sz val="12"/>
        <rFont val="Times New Roman CYR"/>
        <family val="1"/>
      </rPr>
      <t xml:space="preserve"> и </t>
    </r>
    <r>
      <rPr>
        <b/>
        <sz val="12"/>
        <color indexed="62"/>
        <rFont val="Times New Roman CYR"/>
        <family val="1"/>
      </rPr>
      <t>4918</t>
    </r>
  </si>
  <si>
    <t>с/ки 4917 и 4918 - контрола за равнение с оборотната ведомост</t>
  </si>
  <si>
    <t>с/ки 1593 и 1594 - контрола за равнение с оборотната ведомост</t>
  </si>
  <si>
    <t>с/ки 1527 и 1528 - контрола за равнение с оборотната ведомост</t>
  </si>
  <si>
    <t>с/ки 1917 и 1918 - контрола за равнение с оборотната ведомост</t>
  </si>
  <si>
    <t xml:space="preserve">                                                                                                   Д а т а :</t>
  </si>
  <si>
    <t xml:space="preserve">                                                                      Главен  счетоводител :</t>
  </si>
  <si>
    <r>
      <t xml:space="preserve">Амортизация на </t>
    </r>
    <r>
      <rPr>
        <b/>
        <i/>
        <sz val="12"/>
        <color indexed="10"/>
        <rFont val="Times New Roman CYR"/>
        <family val="1"/>
      </rPr>
      <t>транспортни средства</t>
    </r>
  </si>
  <si>
    <r>
      <t xml:space="preserve">Амортизация на </t>
    </r>
    <r>
      <rPr>
        <b/>
        <i/>
        <sz val="12"/>
        <color indexed="10"/>
        <rFont val="Times New Roman CYR"/>
        <family val="1"/>
      </rPr>
      <t>стопански инвентар</t>
    </r>
  </si>
  <si>
    <r>
      <t>Амортизация на</t>
    </r>
    <r>
      <rPr>
        <b/>
        <i/>
        <sz val="12"/>
        <color indexed="10"/>
        <rFont val="Times New Roman CYR"/>
        <family val="1"/>
      </rPr>
      <t xml:space="preserve"> други</t>
    </r>
    <r>
      <rPr>
        <sz val="12"/>
        <rFont val="Times New Roman CYR"/>
        <family val="1"/>
      </rPr>
      <t xml:space="preserve"> дълготрайни материални активи</t>
    </r>
  </si>
  <si>
    <t>Амортизация на нематериални дълготрайни активи</t>
  </si>
  <si>
    <t>РАЗДЕЛ 3 - СМЕТКИ ЗА МАТЕРИАЛНИ ЗАПАСИ И КОНФИСКУВАНИ АКТИВИ</t>
  </si>
  <si>
    <t>Незавършено производство</t>
  </si>
  <si>
    <t>Горива</t>
  </si>
  <si>
    <t>Канцеларски материали</t>
  </si>
  <si>
    <t>Храна</t>
  </si>
  <si>
    <t>Медикаменти и лекарства</t>
  </si>
  <si>
    <t>Учебни материали и помагала</t>
  </si>
  <si>
    <t>Постелен инвентар и работно облекло</t>
  </si>
  <si>
    <t>Строителни материали</t>
  </si>
  <si>
    <t>Консумативи и резервни части за хардуер</t>
  </si>
  <si>
    <t>Други резервни части</t>
  </si>
  <si>
    <t>Други материали</t>
  </si>
  <si>
    <t>Продукция</t>
  </si>
  <si>
    <t>Стоки</t>
  </si>
  <si>
    <t>Млади животни и животни за угояване</t>
  </si>
  <si>
    <t>Запаси на държавния резерв</t>
  </si>
  <si>
    <t>Изкупена продукция</t>
  </si>
  <si>
    <t>Конфискувани и придобити от обезпечения дълготрайни материални активи</t>
  </si>
  <si>
    <t>Конфискувани и придобити от обезпечения нематериални дълготрайни активи</t>
  </si>
  <si>
    <t>Конфискувани и придобити от обезпечения материални запаси</t>
  </si>
  <si>
    <t>РАЗДЕЛ 4 - СМЕТКИ ЗА РАЗЧЕТИ - ВЗЕМАНИЯ И ЗАДЪЛЖЕНИЯ</t>
  </si>
  <si>
    <t>Задължения към доставчици от страната</t>
  </si>
  <si>
    <t xml:space="preserve">(в хил. лева) </t>
  </si>
  <si>
    <t xml:space="preserve"> 1 - 9</t>
  </si>
  <si>
    <t>IV.</t>
  </si>
  <si>
    <t>V.</t>
  </si>
  <si>
    <t>Доставчици по аванси от страната</t>
  </si>
  <si>
    <t>Задължения към доставчици от чужбина</t>
  </si>
  <si>
    <t>Доставчици по аванси от чужбина</t>
  </si>
  <si>
    <t>Задължения към доставчици по здравно-осигурителни и здравни услуги</t>
  </si>
  <si>
    <t>Вземания от клиенти от страната</t>
  </si>
  <si>
    <t>Задължения по аванси към клиенти от страната</t>
  </si>
  <si>
    <t>Вземания от клиенти от чужбина</t>
  </si>
  <si>
    <t>Задължения по аванси към клиенти от чужбина</t>
  </si>
  <si>
    <r>
      <t>Задължения</t>
    </r>
    <r>
      <rPr>
        <sz val="12"/>
        <rFont val="Times New Roman CYR"/>
        <family val="1"/>
      </rPr>
      <t xml:space="preserve"> към работници, служители и друг персонал - местни лица</t>
    </r>
  </si>
  <si>
    <r>
      <t>Вземания</t>
    </r>
    <r>
      <rPr>
        <sz val="12"/>
        <rFont val="Times New Roman CYR"/>
        <family val="1"/>
      </rPr>
      <t xml:space="preserve"> от работници, служители и друг персонал - местни лица</t>
    </r>
  </si>
  <si>
    <r>
      <t>Задължения</t>
    </r>
    <r>
      <rPr>
        <sz val="12"/>
        <rFont val="Times New Roman CYR"/>
        <family val="1"/>
      </rPr>
      <t xml:space="preserve"> към работници, служители и друг персонал - чуждестранни лица</t>
    </r>
  </si>
  <si>
    <r>
      <t>Вземания</t>
    </r>
    <r>
      <rPr>
        <sz val="12"/>
        <rFont val="Times New Roman CYR"/>
        <family val="1"/>
      </rPr>
      <t xml:space="preserve"> от работници, служители и друг персонал - чуждестранни лица</t>
    </r>
  </si>
  <si>
    <t>Провизии за бъдещи плащания към персонала</t>
  </si>
  <si>
    <r>
      <t>Задължения</t>
    </r>
    <r>
      <rPr>
        <sz val="12"/>
        <rFont val="Times New Roman CYR"/>
        <family val="1"/>
      </rPr>
      <t xml:space="preserve"> към студенти - чуждестранни лица</t>
    </r>
  </si>
  <si>
    <r>
      <t>Вземания</t>
    </r>
    <r>
      <rPr>
        <sz val="12"/>
        <rFont val="Times New Roman CYR"/>
        <family val="1"/>
      </rPr>
      <t xml:space="preserve"> от студенти - чуждестранни лица</t>
    </r>
  </si>
  <si>
    <r>
      <t xml:space="preserve">Вземания от подотчетни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</si>
  <si>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Вземания от подотчетни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</si>
  <si>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Задължения</t>
    </r>
    <r>
      <rPr>
        <sz val="12"/>
        <rFont val="Times New Roman CYR"/>
        <family val="1"/>
      </rPr>
      <t xml:space="preserve"> за пенсии </t>
    </r>
    <r>
      <rPr>
        <b/>
        <i/>
        <sz val="12"/>
        <color indexed="12"/>
        <rFont val="Times New Roman CYR"/>
        <family val="1"/>
      </rPr>
      <t>в страната</t>
    </r>
  </si>
  <si>
    <r>
      <t>Задължения</t>
    </r>
    <r>
      <rPr>
        <sz val="12"/>
        <rFont val="Times New Roman CYR"/>
        <family val="1"/>
      </rPr>
      <t xml:space="preserve"> за пенсии </t>
    </r>
    <r>
      <rPr>
        <b/>
        <i/>
        <sz val="12"/>
        <color indexed="10"/>
        <rFont val="Times New Roman CYR"/>
        <family val="1"/>
      </rPr>
      <t>в чужбина</t>
    </r>
  </si>
  <si>
    <r>
      <t>Вземания</t>
    </r>
    <r>
      <rPr>
        <sz val="12"/>
        <rFont val="Times New Roman CYR"/>
        <family val="1"/>
      </rPr>
      <t xml:space="preserve"> от надвзети пенсии</t>
    </r>
  </si>
  <si>
    <r>
      <t xml:space="preserve">Задължения </t>
    </r>
    <r>
      <rPr>
        <sz val="12"/>
        <rFont val="Times New Roman CYR"/>
        <family val="1"/>
      </rPr>
      <t xml:space="preserve">за социални помощи към </t>
    </r>
    <r>
      <rPr>
        <b/>
        <i/>
        <sz val="12"/>
        <color indexed="12"/>
        <rFont val="Times New Roman CYR"/>
        <family val="1"/>
      </rPr>
      <t>местни лица</t>
    </r>
  </si>
  <si>
    <r>
      <t>Задължения</t>
    </r>
    <r>
      <rPr>
        <sz val="12"/>
        <rFont val="Times New Roman CYR"/>
        <family val="1"/>
      </rPr>
      <t xml:space="preserve"> за социални помощи към </t>
    </r>
    <r>
      <rPr>
        <b/>
        <i/>
        <sz val="12"/>
        <color indexed="10"/>
        <rFont val="Times New Roman CYR"/>
        <family val="1"/>
      </rPr>
      <t>чуждестранни лица</t>
    </r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</si>
</sst>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;[Red]\(#,##0\)"/>
    <numFmt numFmtId="173" formatCode="000&quot; &quot;000&quot; &quot;000&quot;-Ю&quot;"/>
    <numFmt numFmtId="174" formatCode="000000000&quot;-Ю&quot;"/>
    <numFmt numFmtId="175" formatCode="0&quot; &quot;0&quot; &quot;0&quot; &quot;0"/>
    <numFmt numFmtId="176" formatCode="000&quot; &quot;000&quot; &quot;000&quot;-&quot;0"/>
    <numFmt numFmtId="177" formatCode="###0&quot;.&quot;0"/>
    <numFmt numFmtId="178" formatCode="#,##0\ &quot;ëâ&quot;;\-#,##0\ &quot;ëâ&quot;"/>
    <numFmt numFmtId="179" formatCode="#,##0\ &quot;ëâ&quot;;[Red]\-#,##0\ &quot;ëâ&quot;"/>
    <numFmt numFmtId="180" formatCode="#,##0.00\ &quot;ëâ&quot;;\-#,##0.00\ &quot;ëâ&quot;"/>
    <numFmt numFmtId="181" formatCode="_-* #,##0\ &quot;ëâ&quot;_-;\-* #,##0\ &quot;ëâ&quot;_-;_-* &quot;-&quot;\ &quot;ëâ&quot;_-;_-@_-"/>
    <numFmt numFmtId="182" formatCode="_-* #,##0\ _ë_â_-;\-* #,##0\ _ë_â_-;_-* &quot;-&quot;\ _ë_â_-;_-@_-"/>
    <numFmt numFmtId="183" formatCode="_-* #,##0.00\ &quot;ëâ&quot;_-;\-* #,##0.00\ &quot;ëâ&quot;_-;_-* &quot;-&quot;??\ &quot;ëâ&quot;_-;_-@_-"/>
    <numFmt numFmtId="184" formatCode="_-* #,##0.00\ _ë_â_-;\-* #,##0.00\ _ë_â_-;_-* &quot;-&quot;??\ _ë_â_-;_-@_-"/>
    <numFmt numFmtId="185" formatCode="0.0"/>
    <numFmt numFmtId="186" formatCode="0.000"/>
    <numFmt numFmtId="187" formatCode="0.0000"/>
    <numFmt numFmtId="188" formatCode="0&quot; &quot;#&quot; &quot;#"/>
    <numFmt numFmtId="189" formatCode="00#"/>
    <numFmt numFmtId="190" formatCode="00#0"/>
    <numFmt numFmtId="191" formatCode="0#00"/>
    <numFmt numFmtId="192" formatCode="0#&quot;-&quot;0#"/>
    <numFmt numFmtId="193" formatCode="0000"/>
    <numFmt numFmtId="194" formatCode="00"/>
    <numFmt numFmtId="195" formatCode="00&quot;-&quot;0#"/>
    <numFmt numFmtId="196" formatCode="####"/>
    <numFmt numFmtId="197" formatCode="00##"/>
    <numFmt numFmtId="198" formatCode="#,##0.00;[Red]\(#,##0.00\)"/>
    <numFmt numFmtId="199" formatCode="#,##0;\(#,##0\)"/>
    <numFmt numFmtId="200" formatCode="000&quot; &quot;000&quot; &quot;000&quot;-Ю&quot;;\ 000&quot; &quot;000&quot; &quot;000&quot; &quot;0000&quot;-Ю&quot;"/>
    <numFmt numFmtId="201" formatCode="000&quot; &quot;000&quot; &quot;000&quot; &quot;####&quot;-Ю&quot;"/>
    <numFmt numFmtId="202" formatCode="00&quot;.&quot;00&quot;.2002 г.&quot;"/>
    <numFmt numFmtId="203" formatCode="&quot;x&quot;"/>
    <numFmt numFmtId="204" formatCode="&quot;Р-ел&quot;\ 0"/>
    <numFmt numFmtId="205" formatCode="00&quot;.&quot;00&quot;.&quot;0000&quot; г.&quot;"/>
    <numFmt numFmtId="206" formatCode="#,##0.00;\(#,##0.00\)"/>
    <numFmt numFmtId="207" formatCode="0.0%"/>
    <numFmt numFmtId="208" formatCode="#,##0.0"/>
    <numFmt numFmtId="209" formatCode="0.00000"/>
    <numFmt numFmtId="210" formatCode="0.000000"/>
    <numFmt numFmtId="211" formatCode="0.0000000"/>
    <numFmt numFmtId="212" formatCode="0.00000000"/>
    <numFmt numFmtId="213" formatCode="0.000000000"/>
    <numFmt numFmtId="214" formatCode="0.0000000000"/>
    <numFmt numFmtId="215" formatCode="00&quot;.&quot;"/>
    <numFmt numFmtId="216" formatCode="0&quot;.&quot;"/>
    <numFmt numFmtId="217" formatCode="00&quot;.&quot;00&quot;.2003 г.&quot;"/>
    <numFmt numFmtId="218" formatCode="00&quot;.&quot;00&quot;.2004 г.&quot;"/>
    <numFmt numFmtId="219" formatCode="00&quot;.&quot;00&quot;.2005 г.&quot;"/>
  </numFmts>
  <fonts count="148">
    <font>
      <sz val="10"/>
      <name val="Arial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color indexed="62"/>
      <name val="Times New Roman CYR"/>
      <family val="1"/>
    </font>
    <font>
      <b/>
      <sz val="14"/>
      <color indexed="62"/>
      <name val="Times New Roman Cyr"/>
      <family val="1"/>
    </font>
    <font>
      <b/>
      <i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1"/>
      <color indexed="62"/>
      <name val="Times New Roman CYR"/>
      <family val="1"/>
    </font>
    <font>
      <sz val="14"/>
      <color indexed="20"/>
      <name val="Times New Roman CYR"/>
      <family val="1"/>
    </font>
    <font>
      <sz val="10"/>
      <color indexed="62"/>
      <name val="Times New Roman CYR"/>
      <family val="1"/>
    </font>
    <font>
      <b/>
      <sz val="10"/>
      <color indexed="62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i/>
      <sz val="14"/>
      <color indexed="20"/>
      <name val="Times New Roman CYR"/>
      <family val="1"/>
    </font>
    <font>
      <sz val="14"/>
      <name val="Times New Roman CYR"/>
      <family val="1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1"/>
    </font>
    <font>
      <b/>
      <i/>
      <sz val="12"/>
      <color indexed="12"/>
      <name val="Times New Roman CYR"/>
      <family val="1"/>
    </font>
    <font>
      <b/>
      <i/>
      <sz val="12"/>
      <color indexed="10"/>
      <name val="Times New Roman CYR"/>
      <family val="1"/>
    </font>
    <font>
      <b/>
      <i/>
      <sz val="12"/>
      <color indexed="60"/>
      <name val="Times New Roman CYR"/>
      <family val="1"/>
    </font>
    <font>
      <b/>
      <i/>
      <sz val="12"/>
      <color indexed="18"/>
      <name val="Times New Roman CYR"/>
      <family val="1"/>
    </font>
    <font>
      <b/>
      <i/>
      <sz val="12"/>
      <color indexed="16"/>
      <name val="Times New Roman CYR"/>
      <family val="1"/>
    </font>
    <font>
      <sz val="12"/>
      <color indexed="10"/>
      <name val="Times New Roman CYR"/>
      <family val="1"/>
    </font>
    <font>
      <b/>
      <sz val="12"/>
      <color indexed="10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1"/>
    </font>
    <font>
      <i/>
      <sz val="12"/>
      <color indexed="16"/>
      <name val="Times New Roman CYR"/>
      <family val="1"/>
    </font>
    <font>
      <i/>
      <sz val="12"/>
      <color indexed="10"/>
      <name val="Times New Roman CYR"/>
      <family val="1"/>
    </font>
    <font>
      <b/>
      <i/>
      <sz val="12"/>
      <color indexed="20"/>
      <name val="Times New Roman CYR"/>
      <family val="1"/>
    </font>
    <font>
      <b/>
      <sz val="11"/>
      <name val="Times New Roman CYR"/>
      <family val="1"/>
    </font>
    <font>
      <b/>
      <i/>
      <sz val="14"/>
      <name val="Times New Roman CYR"/>
      <family val="1"/>
    </font>
    <font>
      <b/>
      <sz val="16"/>
      <name val="Times New Roman CYR"/>
      <family val="1"/>
    </font>
    <font>
      <b/>
      <sz val="9"/>
      <name val="Times New Roman CYR"/>
      <family val="1"/>
    </font>
    <font>
      <b/>
      <sz val="8"/>
      <name val="Times New Roman Cyr"/>
      <family val="1"/>
    </font>
    <font>
      <b/>
      <i/>
      <sz val="10"/>
      <color indexed="12"/>
      <name val="Times New Roman CYR"/>
      <family val="1"/>
    </font>
    <font>
      <b/>
      <sz val="10"/>
      <color indexed="20"/>
      <name val="Times New Roman Cyr"/>
      <family val="1"/>
    </font>
    <font>
      <b/>
      <sz val="10"/>
      <color indexed="17"/>
      <name val="Times New Roman CYR"/>
      <family val="1"/>
    </font>
    <font>
      <sz val="10"/>
      <color indexed="17"/>
      <name val="Times New Roman Cyr"/>
      <family val="1"/>
    </font>
    <font>
      <b/>
      <i/>
      <sz val="11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0"/>
    </font>
    <font>
      <b/>
      <sz val="14"/>
      <color indexed="20"/>
      <name val="Times New Roman CYR"/>
      <family val="1"/>
    </font>
    <font>
      <b/>
      <sz val="10"/>
      <name val="Times New Roman Cyr"/>
      <family val="1"/>
    </font>
    <font>
      <b/>
      <sz val="10"/>
      <color indexed="10"/>
      <name val="Times New Roman Cyr"/>
      <family val="1"/>
    </font>
    <font>
      <b/>
      <sz val="12"/>
      <color indexed="61"/>
      <name val="Times New Roman CYR"/>
      <family val="1"/>
    </font>
    <font>
      <b/>
      <sz val="12"/>
      <color indexed="13"/>
      <name val="Times New Roman CYR"/>
      <family val="1"/>
    </font>
    <font>
      <sz val="12"/>
      <color indexed="13"/>
      <name val="Times New Roman CYR"/>
      <family val="1"/>
    </font>
    <font>
      <b/>
      <sz val="10"/>
      <color indexed="13"/>
      <name val="Times New Roman CYR"/>
      <family val="1"/>
    </font>
    <font>
      <b/>
      <sz val="12"/>
      <color indexed="60"/>
      <name val="Times New Roman CYR"/>
      <family val="1"/>
    </font>
    <font>
      <b/>
      <i/>
      <sz val="14"/>
      <color indexed="62"/>
      <name val="Times New Roman CYR"/>
      <family val="1"/>
    </font>
    <font>
      <b/>
      <sz val="14"/>
      <color indexed="37"/>
      <name val="Times New Roman Cyr"/>
      <family val="1"/>
    </font>
    <font>
      <b/>
      <i/>
      <sz val="14"/>
      <color indexed="37"/>
      <name val="Times New Roman Cyr"/>
      <family val="1"/>
    </font>
    <font>
      <b/>
      <sz val="12"/>
      <color indexed="37"/>
      <name val="Times New Roman Cyr"/>
      <family val="1"/>
    </font>
    <font>
      <sz val="12"/>
      <color indexed="37"/>
      <name val="Times New Roman Cyr"/>
      <family val="1"/>
    </font>
    <font>
      <b/>
      <sz val="10"/>
      <color indexed="37"/>
      <name val="Times New Roman Cyr"/>
      <family val="1"/>
    </font>
    <font>
      <b/>
      <i/>
      <sz val="12"/>
      <color indexed="13"/>
      <name val="Times New Roman CYR"/>
      <family val="1"/>
    </font>
    <font>
      <b/>
      <sz val="8"/>
      <color indexed="62"/>
      <name val="Times New Roman CYR"/>
      <family val="1"/>
    </font>
    <font>
      <sz val="12"/>
      <color indexed="62"/>
      <name val="Times New Roman CYR"/>
      <family val="1"/>
    </font>
    <font>
      <b/>
      <sz val="14"/>
      <color indexed="12"/>
      <name val="Times New Roman Cyr"/>
      <family val="1"/>
    </font>
    <font>
      <b/>
      <sz val="12"/>
      <color indexed="18"/>
      <name val="Times New Roman CYR"/>
      <family val="1"/>
    </font>
    <font>
      <b/>
      <sz val="14"/>
      <color indexed="18"/>
      <name val="Times New Roman CYR"/>
      <family val="1"/>
    </font>
    <font>
      <b/>
      <sz val="12"/>
      <color indexed="12"/>
      <name val="Times New Roman CYR"/>
      <family val="1"/>
    </font>
    <font>
      <b/>
      <sz val="10"/>
      <color indexed="12"/>
      <name val="Times New Roman Cyr"/>
      <family val="1"/>
    </font>
    <font>
      <b/>
      <i/>
      <sz val="10"/>
      <color indexed="20"/>
      <name val="Times New Roman CYR"/>
      <family val="1"/>
    </font>
    <font>
      <b/>
      <sz val="14"/>
      <color indexed="10"/>
      <name val="Times New Roman CYR"/>
      <family val="1"/>
    </font>
    <font>
      <b/>
      <i/>
      <sz val="14"/>
      <color indexed="12"/>
      <name val="Times New Roman CYR"/>
      <family val="1"/>
    </font>
    <font>
      <sz val="14"/>
      <color indexed="62"/>
      <name val="Times New Roman CYR"/>
      <family val="1"/>
    </font>
    <font>
      <sz val="10"/>
      <color indexed="10"/>
      <name val="Times New Roman Cyr"/>
      <family val="1"/>
    </font>
    <font>
      <sz val="10"/>
      <color indexed="60"/>
      <name val="Times New Roman Cyr"/>
      <family val="1"/>
    </font>
    <font>
      <sz val="10"/>
      <color indexed="12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sz val="9"/>
      <color indexed="10"/>
      <name val="Times New Roman Cyr"/>
      <family val="1"/>
    </font>
    <font>
      <b/>
      <i/>
      <sz val="11"/>
      <color indexed="12"/>
      <name val="Times New Roman Cyr"/>
      <family val="1"/>
    </font>
    <font>
      <b/>
      <sz val="11"/>
      <color indexed="12"/>
      <name val="Times New Roman CYR"/>
      <family val="1"/>
    </font>
    <font>
      <b/>
      <i/>
      <sz val="11"/>
      <color indexed="20"/>
      <name val="Times New Roman Cyr"/>
      <family val="1"/>
    </font>
    <font>
      <b/>
      <sz val="11"/>
      <color indexed="20"/>
      <name val="Times New Roman CYR"/>
      <family val="1"/>
    </font>
    <font>
      <b/>
      <i/>
      <sz val="11"/>
      <color indexed="17"/>
      <name val="Times New Roman Cyr"/>
      <family val="1"/>
    </font>
    <font>
      <b/>
      <sz val="11"/>
      <color indexed="17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0"/>
      <color indexed="60"/>
      <name val="Times New Roman CYR"/>
      <family val="1"/>
    </font>
    <font>
      <sz val="10"/>
      <color indexed="37"/>
      <name val="Times New Roman Cyr"/>
      <family val="1"/>
    </font>
    <font>
      <b/>
      <sz val="10"/>
      <color indexed="59"/>
      <name val="Times New Roman CYR"/>
      <family val="1"/>
    </font>
    <font>
      <sz val="12"/>
      <color indexed="22"/>
      <name val="Times New Roman CYR"/>
      <family val="1"/>
    </font>
    <font>
      <b/>
      <i/>
      <sz val="12"/>
      <color indexed="62"/>
      <name val="Times New Roman CYR"/>
      <family val="1"/>
    </font>
    <font>
      <sz val="16"/>
      <name val="Times New Roman CYR"/>
      <family val="1"/>
    </font>
    <font>
      <b/>
      <sz val="15"/>
      <name val="Times New Roman CYR"/>
      <family val="1"/>
    </font>
    <font>
      <b/>
      <i/>
      <sz val="9"/>
      <color indexed="60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0"/>
      <name val="Times New Roman CYR"/>
      <family val="1"/>
    </font>
    <font>
      <sz val="12"/>
      <color indexed="17"/>
      <name val="Times New Roman CYR"/>
      <family val="1"/>
    </font>
    <font>
      <i/>
      <sz val="12"/>
      <color indexed="62"/>
      <name val="Times New Roman CYR"/>
      <family val="1"/>
    </font>
    <font>
      <i/>
      <sz val="12"/>
      <color indexed="60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1"/>
    </font>
    <font>
      <sz val="12"/>
      <name val="Times New Roman Cyr"/>
      <family val="1"/>
    </font>
    <font>
      <b/>
      <i/>
      <sz val="12"/>
      <color indexed="62"/>
      <name val="Times New Roman Cyr"/>
      <family val="1"/>
    </font>
    <font>
      <b/>
      <sz val="10"/>
      <color indexed="10"/>
      <name val="Times New Roman CYR"/>
      <family val="1"/>
    </font>
    <font>
      <b/>
      <sz val="10"/>
      <color indexed="12"/>
      <name val="Times New Roman CYR"/>
      <family val="1"/>
    </font>
    <font>
      <sz val="12"/>
      <color indexed="16"/>
      <name val="Times New Roman CYR"/>
      <family val="1"/>
    </font>
    <font>
      <b/>
      <sz val="9"/>
      <color indexed="20"/>
      <name val="Times New Roman Cyr"/>
      <family val="1"/>
    </font>
    <font>
      <b/>
      <sz val="10"/>
      <color indexed="20"/>
      <name val="Times New Roman CYR"/>
      <family val="1"/>
    </font>
    <font>
      <sz val="10"/>
      <color indexed="13"/>
      <name val="Arial"/>
      <family val="0"/>
    </font>
    <font>
      <b/>
      <i/>
      <sz val="11"/>
      <name val="Times New Roman CYR"/>
      <family val="1"/>
    </font>
    <font>
      <b/>
      <i/>
      <sz val="11"/>
      <color indexed="12"/>
      <name val="Times New Roman CYR"/>
      <family val="1"/>
    </font>
    <font>
      <b/>
      <i/>
      <sz val="11"/>
      <color indexed="10"/>
      <name val="Times New Roman CYR"/>
      <family val="1"/>
    </font>
    <font>
      <b/>
      <i/>
      <sz val="11"/>
      <color indexed="60"/>
      <name val="Times New Roman CYR"/>
      <family val="1"/>
    </font>
    <font>
      <b/>
      <i/>
      <sz val="12"/>
      <color indexed="18"/>
      <name val="Times New Roman Cyr"/>
      <family val="1"/>
    </font>
    <font>
      <b/>
      <i/>
      <sz val="12"/>
      <color indexed="17"/>
      <name val="Times New Roman CYR"/>
      <family val="1"/>
    </font>
    <font>
      <sz val="12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i/>
      <sz val="14"/>
      <color indexed="17"/>
      <name val="Times New Roman Cyr"/>
      <family val="0"/>
    </font>
    <font>
      <b/>
      <sz val="12"/>
      <color indexed="16"/>
      <name val="Times New Roman CYR"/>
      <family val="1"/>
    </font>
    <font>
      <b/>
      <i/>
      <sz val="12"/>
      <color indexed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0"/>
      <color indexed="10"/>
      <name val="Times New Roman Cyr"/>
      <family val="0"/>
    </font>
    <font>
      <b/>
      <sz val="11"/>
      <color indexed="10"/>
      <name val="Times New Roman CYR"/>
      <family val="0"/>
    </font>
    <font>
      <b/>
      <i/>
      <sz val="10"/>
      <color indexed="13"/>
      <name val="Times New Roman Cyr"/>
      <family val="0"/>
    </font>
    <font>
      <b/>
      <i/>
      <sz val="12"/>
      <color indexed="13"/>
      <name val="Times New Roman Cyr"/>
      <family val="0"/>
    </font>
    <font>
      <b/>
      <i/>
      <sz val="11"/>
      <color indexed="10"/>
      <name val="Times New Roman"/>
      <family val="1"/>
    </font>
    <font>
      <sz val="11"/>
      <name val="Arial"/>
      <family val="0"/>
    </font>
    <font>
      <b/>
      <i/>
      <sz val="11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 CYR"/>
      <family val="0"/>
    </font>
    <font>
      <b/>
      <sz val="12"/>
      <color indexed="17"/>
      <name val="Times New Roman CYR"/>
      <family val="0"/>
    </font>
    <font>
      <i/>
      <sz val="12"/>
      <color indexed="20"/>
      <name val="Times New Roman CYR"/>
      <family val="0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8"/>
      <name val="Times New Roman"/>
      <family val="1"/>
    </font>
    <font>
      <sz val="9"/>
      <color indexed="18"/>
      <name val="Times New Roman"/>
      <family val="1"/>
    </font>
    <font>
      <i/>
      <sz val="9"/>
      <color indexed="12"/>
      <name val="Times New Roman"/>
      <family val="1"/>
    </font>
    <font>
      <b/>
      <sz val="9"/>
      <color indexed="20"/>
      <name val="Times New Roman"/>
      <family val="1"/>
    </font>
    <font>
      <sz val="8"/>
      <color indexed="18"/>
      <name val="Times New Roman"/>
      <family val="1"/>
    </font>
    <font>
      <i/>
      <sz val="9"/>
      <color indexed="20"/>
      <name val="Times New Roman"/>
      <family val="1"/>
    </font>
    <font>
      <i/>
      <sz val="9"/>
      <color indexed="17"/>
      <name val="Times New Roman"/>
      <family val="1"/>
    </font>
    <font>
      <b/>
      <sz val="9"/>
      <color indexed="17"/>
      <name val="Times New Roman"/>
      <family val="1"/>
    </font>
    <font>
      <b/>
      <sz val="10"/>
      <color indexed="61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7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double">
        <color indexed="25"/>
      </left>
      <right style="thin">
        <color indexed="25"/>
      </right>
      <top style="medium">
        <color indexed="25"/>
      </top>
      <bottom style="medium">
        <color indexed="25"/>
      </bottom>
    </border>
    <border>
      <left style="thin">
        <color indexed="25"/>
      </left>
      <right>
        <color indexed="63"/>
      </right>
      <top style="medium">
        <color indexed="25"/>
      </top>
      <bottom style="medium">
        <color indexed="2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>
        <color indexed="25"/>
      </left>
      <right style="thin">
        <color indexed="25"/>
      </right>
      <top style="medium">
        <color indexed="25"/>
      </top>
      <bottom style="medium">
        <color indexed="25"/>
      </bottom>
    </border>
    <border>
      <left style="thin">
        <color indexed="25"/>
      </left>
      <right style="double">
        <color indexed="25"/>
      </right>
      <top style="medium">
        <color indexed="25"/>
      </top>
      <bottom style="medium">
        <color indexed="25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thin">
        <color indexed="25"/>
      </left>
      <right style="medium">
        <color indexed="25"/>
      </right>
      <top style="medium">
        <color indexed="25"/>
      </top>
      <bottom style="medium">
        <color indexed="25"/>
      </bottom>
    </border>
    <border>
      <left style="medium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double">
        <color indexed="25"/>
      </left>
      <right style="thin">
        <color indexed="25"/>
      </right>
      <top style="medium">
        <color indexed="25"/>
      </top>
      <bottom style="double">
        <color indexed="25"/>
      </bottom>
    </border>
    <border>
      <left style="thin">
        <color indexed="25"/>
      </left>
      <right>
        <color indexed="63"/>
      </right>
      <top style="medium">
        <color indexed="25"/>
      </top>
      <bottom style="double">
        <color indexed="25"/>
      </bottom>
    </border>
    <border>
      <left style="medium">
        <color indexed="25"/>
      </left>
      <right style="thin">
        <color indexed="25"/>
      </right>
      <top style="medium">
        <color indexed="25"/>
      </top>
      <bottom style="double">
        <color indexed="25"/>
      </bottom>
    </border>
    <border>
      <left style="thin">
        <color indexed="25"/>
      </left>
      <right style="double">
        <color indexed="25"/>
      </right>
      <top style="medium">
        <color indexed="25"/>
      </top>
      <bottom style="double">
        <color indexed="25"/>
      </bottom>
    </border>
    <border>
      <left>
        <color indexed="63"/>
      </left>
      <right>
        <color indexed="63"/>
      </right>
      <top style="double"/>
      <bottom style="double">
        <color indexed="25"/>
      </bottom>
    </border>
    <border>
      <left>
        <color indexed="63"/>
      </left>
      <right style="double"/>
      <top style="double"/>
      <bottom style="double">
        <color indexed="25"/>
      </bottom>
    </border>
    <border>
      <left style="double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double">
        <color indexed="62"/>
      </right>
      <top style="medium">
        <color indexed="62"/>
      </top>
      <bottom style="medium">
        <color indexed="62"/>
      </bottom>
    </border>
    <border>
      <left style="double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thin">
        <color indexed="62"/>
      </right>
      <top style="medium">
        <color indexed="62"/>
      </top>
      <bottom style="double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medium">
        <color indexed="62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medium">
        <color indexed="62"/>
      </top>
      <bottom style="double">
        <color indexed="62"/>
      </bottom>
    </border>
    <border>
      <left>
        <color indexed="63"/>
      </left>
      <right style="double">
        <color indexed="37"/>
      </right>
      <top style="medium">
        <color indexed="37"/>
      </top>
      <bottom style="medium">
        <color indexed="37"/>
      </bottom>
    </border>
    <border>
      <left style="thin">
        <color indexed="37"/>
      </left>
      <right style="medium">
        <color indexed="37"/>
      </right>
      <top style="medium">
        <color indexed="37"/>
      </top>
      <bottom style="medium">
        <color indexed="37"/>
      </bottom>
    </border>
    <border>
      <left style="medium">
        <color indexed="37"/>
      </left>
      <right style="thin">
        <color indexed="37"/>
      </right>
      <top style="medium">
        <color indexed="37"/>
      </top>
      <bottom style="medium">
        <color indexed="37"/>
      </bottom>
    </border>
    <border>
      <left style="double">
        <color indexed="37"/>
      </left>
      <right>
        <color indexed="63"/>
      </right>
      <top style="medium">
        <color indexed="37"/>
      </top>
      <bottom style="medium">
        <color indexed="37"/>
      </bottom>
    </border>
    <border>
      <left style="double">
        <color indexed="37"/>
      </left>
      <right style="thin">
        <color indexed="37"/>
      </right>
      <top style="medium">
        <color indexed="37"/>
      </top>
      <bottom style="medium">
        <color indexed="37"/>
      </bottom>
    </border>
    <border>
      <left style="thin">
        <color indexed="37"/>
      </left>
      <right style="double">
        <color indexed="37"/>
      </right>
      <top style="medium">
        <color indexed="37"/>
      </top>
      <bottom style="medium">
        <color indexed="37"/>
      </bottom>
    </border>
    <border>
      <left style="thin">
        <color indexed="37"/>
      </left>
      <right>
        <color indexed="63"/>
      </right>
      <top style="medium">
        <color indexed="37"/>
      </top>
      <bottom style="medium">
        <color indexed="37"/>
      </bottom>
    </border>
    <border>
      <left>
        <color indexed="63"/>
      </left>
      <right style="thin">
        <color indexed="37"/>
      </right>
      <top style="medium">
        <color indexed="37"/>
      </top>
      <bottom style="medium">
        <color indexed="37"/>
      </bottom>
    </border>
    <border>
      <left style="double">
        <color indexed="37"/>
      </left>
      <right style="thin">
        <color indexed="37"/>
      </right>
      <top style="medium">
        <color indexed="37"/>
      </top>
      <bottom style="double">
        <color indexed="37"/>
      </bottom>
    </border>
    <border>
      <left style="thin">
        <color indexed="37"/>
      </left>
      <right style="double">
        <color indexed="37"/>
      </right>
      <top style="medium">
        <color indexed="37"/>
      </top>
      <bottom style="double">
        <color indexed="37"/>
      </bottom>
    </border>
    <border>
      <left style="thin">
        <color indexed="37"/>
      </left>
      <right>
        <color indexed="63"/>
      </right>
      <top style="medium">
        <color indexed="37"/>
      </top>
      <bottom style="double">
        <color indexed="37"/>
      </bottom>
    </border>
    <border>
      <left>
        <color indexed="63"/>
      </left>
      <right style="thin">
        <color indexed="37"/>
      </right>
      <top style="medium">
        <color indexed="37"/>
      </top>
      <bottom style="double">
        <color indexed="37"/>
      </bottom>
    </border>
    <border>
      <left style="medium">
        <color indexed="37"/>
      </left>
      <right style="thin">
        <color indexed="37"/>
      </right>
      <top style="medium">
        <color indexed="37"/>
      </top>
      <bottom style="double">
        <color indexed="37"/>
      </bottom>
    </border>
    <border>
      <left style="thin">
        <color indexed="37"/>
      </left>
      <right style="medium">
        <color indexed="37"/>
      </right>
      <top style="medium">
        <color indexed="37"/>
      </top>
      <bottom style="double">
        <color indexed="37"/>
      </bottom>
    </border>
    <border>
      <left style="double"/>
      <right>
        <color indexed="63"/>
      </right>
      <top style="double"/>
      <bottom style="double">
        <color indexed="25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medium">
        <color indexed="20"/>
      </top>
      <bottom style="medium">
        <color indexed="61"/>
      </bottom>
    </border>
    <border>
      <left>
        <color indexed="63"/>
      </left>
      <right>
        <color indexed="63"/>
      </right>
      <top style="medium">
        <color indexed="20"/>
      </top>
      <bottom style="medium">
        <color indexed="61"/>
      </bottom>
    </border>
    <border>
      <left>
        <color indexed="63"/>
      </left>
      <right style="double"/>
      <top style="medium">
        <color indexed="20"/>
      </top>
      <bottom style="medium">
        <color indexed="61"/>
      </bottom>
    </border>
    <border>
      <left style="double"/>
      <right>
        <color indexed="63"/>
      </right>
      <top style="medium">
        <color indexed="20"/>
      </top>
      <bottom style="medium"/>
    </border>
    <border>
      <left>
        <color indexed="63"/>
      </left>
      <right>
        <color indexed="63"/>
      </right>
      <top style="medium">
        <color indexed="20"/>
      </top>
      <bottom style="medium"/>
    </border>
    <border>
      <left>
        <color indexed="63"/>
      </left>
      <right style="double"/>
      <top style="medium">
        <color indexed="20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medium"/>
      <bottom style="double">
        <color indexed="61"/>
      </bottom>
    </border>
    <border>
      <left>
        <color indexed="63"/>
      </left>
      <right>
        <color indexed="63"/>
      </right>
      <top style="medium"/>
      <bottom style="double">
        <color indexed="61"/>
      </bottom>
    </border>
    <border>
      <left>
        <color indexed="63"/>
      </left>
      <right style="double"/>
      <top style="medium"/>
      <bottom style="double">
        <color indexed="61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>
        <color indexed="63"/>
      </bottom>
    </border>
    <border>
      <left style="double"/>
      <right style="double"/>
      <top style="medium">
        <color indexed="20"/>
      </top>
      <bottom style="medium"/>
    </border>
    <border>
      <left style="double"/>
      <right style="double"/>
      <top>
        <color indexed="63"/>
      </top>
      <bottom style="double"/>
    </border>
    <border>
      <left style="medium"/>
      <right style="thin"/>
      <top style="hair"/>
      <bottom style="medium">
        <color indexed="25"/>
      </bottom>
    </border>
    <border>
      <left style="thin"/>
      <right style="medium"/>
      <top style="hair"/>
      <bottom style="medium">
        <color indexed="25"/>
      </bottom>
    </border>
    <border>
      <left style="double"/>
      <right style="double"/>
      <top style="medium">
        <color indexed="20"/>
      </top>
      <bottom style="medium">
        <color indexed="61"/>
      </bottom>
    </border>
    <border>
      <left style="double"/>
      <right style="double"/>
      <top style="medium"/>
      <bottom style="double">
        <color indexed="61"/>
      </bottom>
    </border>
    <border>
      <left style="double"/>
      <right style="double"/>
      <top style="medium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>
        <color indexed="25"/>
      </left>
      <right style="thin">
        <color indexed="25"/>
      </right>
      <top style="medium">
        <color indexed="25"/>
      </top>
      <bottom style="double">
        <color indexed="61"/>
      </bottom>
    </border>
    <border>
      <left style="double"/>
      <right>
        <color indexed="63"/>
      </right>
      <top style="medium">
        <color indexed="20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20"/>
      </top>
      <bottom style="double">
        <color indexed="61"/>
      </bottom>
    </border>
    <border>
      <left>
        <color indexed="63"/>
      </left>
      <right style="double"/>
      <top style="medium">
        <color indexed="20"/>
      </top>
      <bottom style="double">
        <color indexed="61"/>
      </bottom>
    </border>
    <border>
      <left style="double"/>
      <right style="double"/>
      <top>
        <color indexed="63"/>
      </top>
      <bottom style="thin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thin">
        <color indexed="25"/>
      </right>
      <top style="medium">
        <color indexed="25"/>
      </top>
      <bottom style="double">
        <color indexed="61"/>
      </bottom>
    </border>
    <border>
      <left style="medium">
        <color indexed="25"/>
      </left>
      <right style="double"/>
      <top style="medium">
        <color indexed="25"/>
      </top>
      <bottom style="double">
        <color indexed="61"/>
      </bottom>
    </border>
    <border>
      <left style="double"/>
      <right style="double"/>
      <top style="medium">
        <color indexed="20"/>
      </top>
      <bottom style="double">
        <color indexed="61"/>
      </bottom>
    </border>
    <border>
      <left style="medium"/>
      <right style="double"/>
      <top style="double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thin"/>
      <right style="double"/>
      <top style="thin"/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thin"/>
      <right style="double"/>
      <top style="medium"/>
      <bottom style="hair"/>
    </border>
    <border>
      <left style="thin"/>
      <right style="double"/>
      <top style="hair"/>
      <bottom style="medium"/>
    </border>
    <border>
      <left style="double"/>
      <right style="thin"/>
      <top style="medium"/>
      <bottom style="hair"/>
    </border>
    <border>
      <left style="double"/>
      <right style="thin"/>
      <top style="hair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>
        <color indexed="61"/>
      </left>
      <right style="double"/>
      <top style="medium">
        <color indexed="61"/>
      </top>
      <bottom style="double">
        <color indexed="61"/>
      </bottom>
    </border>
    <border>
      <left style="double">
        <color indexed="25"/>
      </left>
      <right style="thin">
        <color indexed="25"/>
      </right>
      <top style="medium">
        <color indexed="61"/>
      </top>
      <bottom style="double">
        <color indexed="61"/>
      </bottom>
    </border>
    <border>
      <left style="thin">
        <color indexed="25"/>
      </left>
      <right>
        <color indexed="63"/>
      </right>
      <top style="medium">
        <color indexed="61"/>
      </top>
      <bottom style="double">
        <color indexed="61"/>
      </bottom>
    </border>
    <border>
      <left style="medium">
        <color indexed="25"/>
      </left>
      <right style="thin">
        <color indexed="25"/>
      </right>
      <top style="medium">
        <color indexed="61"/>
      </top>
      <bottom style="double">
        <color indexed="61"/>
      </bottom>
    </border>
    <border>
      <left style="thin">
        <color indexed="25"/>
      </left>
      <right style="medium">
        <color indexed="25"/>
      </right>
      <top style="medium">
        <color indexed="61"/>
      </top>
      <bottom style="double">
        <color indexed="61"/>
      </bottom>
    </border>
    <border>
      <left style="thin">
        <color indexed="25"/>
      </left>
      <right style="double">
        <color indexed="25"/>
      </right>
      <top style="medium">
        <color indexed="61"/>
      </top>
      <bottom style="double">
        <color indexed="61"/>
      </bottom>
    </border>
    <border>
      <left style="medium">
        <color indexed="25"/>
      </left>
      <right style="double">
        <color indexed="25"/>
      </right>
      <top style="medium">
        <color indexed="25"/>
      </top>
      <bottom style="medium">
        <color indexed="25"/>
      </bottom>
    </border>
    <border>
      <left style="medium"/>
      <right style="double"/>
      <top style="hair"/>
      <bottom style="hair"/>
    </border>
    <border>
      <left style="double">
        <color indexed="25"/>
      </left>
      <right style="medium">
        <color indexed="25"/>
      </right>
      <top style="medium">
        <color indexed="25"/>
      </top>
      <bottom style="medium">
        <color indexed="25"/>
      </bottom>
    </border>
    <border>
      <left>
        <color indexed="63"/>
      </left>
      <right style="double"/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double"/>
      <bottom style="double"/>
    </border>
    <border>
      <left style="double"/>
      <right>
        <color indexed="63"/>
      </right>
      <top style="hair"/>
      <bottom style="thin"/>
    </border>
    <border>
      <left style="double"/>
      <right style="double"/>
      <top style="hair"/>
      <bottom style="thin"/>
    </border>
    <border>
      <left style="double"/>
      <right style="medium"/>
      <top style="hair"/>
      <bottom style="hair"/>
    </border>
    <border>
      <left style="double"/>
      <right style="medium"/>
      <top style="hair"/>
      <bottom style="thin"/>
    </border>
    <border>
      <left style="thin"/>
      <right style="double"/>
      <top style="hair"/>
      <bottom style="thin"/>
    </border>
    <border>
      <left style="medium"/>
      <right style="double"/>
      <top style="hair"/>
      <bottom style="thin"/>
    </border>
    <border>
      <left style="thin"/>
      <right style="medium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double"/>
      <right>
        <color indexed="63"/>
      </right>
      <top style="hair"/>
      <bottom style="medium">
        <color indexed="20"/>
      </bottom>
    </border>
    <border>
      <left style="medium"/>
      <right style="thin">
        <color indexed="37"/>
      </right>
      <top style="medium"/>
      <bottom style="medium">
        <color indexed="37"/>
      </bottom>
    </border>
    <border>
      <left style="medium">
        <color indexed="37"/>
      </left>
      <right style="thin">
        <color indexed="37"/>
      </right>
      <top style="medium"/>
      <bottom style="medium">
        <color indexed="37"/>
      </bottom>
    </border>
    <border>
      <left style="medium">
        <color indexed="37"/>
      </left>
      <right style="medium"/>
      <top style="medium"/>
      <bottom style="medium">
        <color indexed="37"/>
      </bottom>
    </border>
    <border>
      <left style="medium"/>
      <right style="medium">
        <color indexed="37"/>
      </right>
      <top style="medium">
        <color indexed="37"/>
      </top>
      <bottom style="medium"/>
    </border>
    <border>
      <left style="medium"/>
      <right style="medium"/>
      <top>
        <color indexed="63"/>
      </top>
      <bottom style="double"/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25"/>
      </top>
      <bottom>
        <color indexed="63"/>
      </bottom>
    </border>
    <border>
      <left style="double">
        <color indexed="25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25"/>
      </right>
      <top>
        <color indexed="63"/>
      </top>
      <bottom style="double"/>
    </border>
    <border>
      <left style="double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double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double"/>
      <top style="medium"/>
      <bottom style="hair"/>
    </border>
    <border>
      <left style="medium"/>
      <right style="medium"/>
      <top style="thin"/>
      <bottom style="thin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double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double"/>
      <right style="medium"/>
      <top style="medium">
        <color indexed="25"/>
      </top>
      <bottom style="double"/>
    </border>
    <border>
      <left style="medium"/>
      <right style="medium"/>
      <top style="medium">
        <color indexed="25"/>
      </top>
      <bottom style="double"/>
    </border>
    <border>
      <left style="medium"/>
      <right style="double"/>
      <top style="medium">
        <color indexed="25"/>
      </top>
      <bottom style="double"/>
    </border>
    <border>
      <left style="double"/>
      <right style="medium"/>
      <top style="medium">
        <color indexed="25"/>
      </top>
      <bottom style="medium">
        <color indexed="25"/>
      </bottom>
    </border>
    <border>
      <left style="medium"/>
      <right style="medium"/>
      <top style="medium">
        <color indexed="25"/>
      </top>
      <bottom style="medium">
        <color indexed="25"/>
      </bottom>
    </border>
    <border>
      <left style="medium"/>
      <right style="double"/>
      <top style="medium">
        <color indexed="25"/>
      </top>
      <bottom style="medium">
        <color indexed="25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double">
        <color indexed="25"/>
      </top>
      <bottom style="medium"/>
    </border>
    <border>
      <left>
        <color indexed="63"/>
      </left>
      <right>
        <color indexed="63"/>
      </right>
      <top style="double">
        <color indexed="25"/>
      </top>
      <bottom style="medium"/>
    </border>
    <border>
      <left>
        <color indexed="63"/>
      </left>
      <right style="double"/>
      <top style="double">
        <color indexed="25"/>
      </top>
      <bottom style="medium"/>
    </border>
    <border>
      <left style="double"/>
      <right style="thin">
        <color indexed="37"/>
      </right>
      <top style="medium">
        <color indexed="37"/>
      </top>
      <bottom style="double"/>
    </border>
    <border>
      <left style="thin">
        <color indexed="37"/>
      </left>
      <right style="double"/>
      <top style="medium">
        <color indexed="37"/>
      </top>
      <bottom style="double"/>
    </border>
    <border>
      <left style="double"/>
      <right style="thin">
        <color indexed="62"/>
      </right>
      <top style="medium">
        <color indexed="62"/>
      </top>
      <bottom style="double"/>
    </border>
    <border>
      <left style="thin">
        <color indexed="62"/>
      </left>
      <right style="double"/>
      <top style="medium">
        <color indexed="62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20"/>
      </top>
      <bottom style="double"/>
    </border>
    <border>
      <left>
        <color indexed="63"/>
      </left>
      <right style="double"/>
      <top style="medium">
        <color indexed="20"/>
      </top>
      <bottom style="double"/>
    </border>
    <border>
      <left style="double"/>
      <right style="double"/>
      <top style="medium">
        <color indexed="20"/>
      </top>
      <bottom style="double"/>
    </border>
    <border>
      <left style="medium">
        <color indexed="25"/>
      </left>
      <right style="thin">
        <color indexed="25"/>
      </right>
      <top style="medium">
        <color indexed="25"/>
      </top>
      <bottom style="double"/>
    </border>
    <border>
      <left style="thin">
        <color indexed="25"/>
      </left>
      <right style="double">
        <color indexed="25"/>
      </right>
      <top style="medium">
        <color indexed="25"/>
      </top>
      <bottom style="double"/>
    </border>
    <border>
      <left style="double">
        <color indexed="25"/>
      </left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25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thin"/>
      <top style="medium">
        <color indexed="25"/>
      </top>
      <bottom style="medium">
        <color indexed="25"/>
      </bottom>
    </border>
    <border>
      <left style="thin"/>
      <right style="double"/>
      <top style="medium">
        <color indexed="25"/>
      </top>
      <bottom style="medium">
        <color indexed="25"/>
      </bottom>
    </border>
    <border>
      <left style="double">
        <color indexed="25"/>
      </left>
      <right style="thin">
        <color indexed="25"/>
      </right>
      <top style="medium"/>
      <bottom style="double">
        <color indexed="61"/>
      </bottom>
    </border>
    <border>
      <left style="double"/>
      <right>
        <color indexed="63"/>
      </right>
      <top style="medium">
        <color indexed="20"/>
      </top>
      <bottom style="double"/>
    </border>
    <border>
      <left style="double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>
        <color indexed="20"/>
      </top>
      <bottom style="medium"/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25"/>
      </left>
      <right>
        <color indexed="63"/>
      </right>
      <top style="medium">
        <color indexed="25"/>
      </top>
      <bottom>
        <color indexed="63"/>
      </bottom>
    </border>
    <border>
      <left>
        <color indexed="63"/>
      </left>
      <right style="double">
        <color indexed="25"/>
      </right>
      <top style="medium">
        <color indexed="25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91">
    <xf numFmtId="0" fontId="0" fillId="0" borderId="0" xfId="0" applyAlignment="1">
      <alignment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72" fontId="4" fillId="2" borderId="0" xfId="23" applyNumberFormat="1" applyFont="1" applyFill="1" applyBorder="1" applyAlignment="1">
      <alignment vertical="center"/>
      <protection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2" fillId="2" borderId="0" xfId="0" applyFont="1" applyFill="1" applyAlignment="1">
      <alignment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175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4" fontId="2" fillId="4" borderId="2" xfId="0" applyNumberFormat="1" applyFont="1" applyFill="1" applyBorder="1" applyAlignment="1" applyProtection="1">
      <alignment/>
      <protection/>
    </xf>
    <xf numFmtId="4" fontId="2" fillId="4" borderId="3" xfId="0" applyNumberFormat="1" applyFont="1" applyFill="1" applyBorder="1" applyAlignment="1" applyProtection="1">
      <alignment/>
      <protection/>
    </xf>
    <xf numFmtId="203" fontId="2" fillId="0" borderId="2" xfId="0" applyNumberFormat="1" applyFont="1" applyFill="1" applyBorder="1" applyAlignment="1" applyProtection="1">
      <alignment horizontal="center"/>
      <protection/>
    </xf>
    <xf numFmtId="203" fontId="2" fillId="0" borderId="3" xfId="0" applyNumberFormat="1" applyFont="1" applyFill="1" applyBorder="1" applyAlignment="1" applyProtection="1">
      <alignment horizontal="center"/>
      <protection/>
    </xf>
    <xf numFmtId="203" fontId="2" fillId="2" borderId="2" xfId="0" applyNumberFormat="1" applyFont="1" applyFill="1" applyBorder="1" applyAlignment="1" applyProtection="1">
      <alignment horizontal="center"/>
      <protection/>
    </xf>
    <xf numFmtId="203" fontId="2" fillId="2" borderId="3" xfId="0" applyNumberFormat="1" applyFont="1" applyFill="1" applyBorder="1" applyAlignment="1" applyProtection="1">
      <alignment horizontal="center"/>
      <protection/>
    </xf>
    <xf numFmtId="198" fontId="45" fillId="5" borderId="4" xfId="0" applyNumberFormat="1" applyFont="1" applyFill="1" applyBorder="1" applyAlignment="1" applyProtection="1">
      <alignment/>
      <protection/>
    </xf>
    <xf numFmtId="198" fontId="45" fillId="5" borderId="5" xfId="0" applyNumberFormat="1" applyFont="1" applyFill="1" applyBorder="1" applyAlignment="1" applyProtection="1">
      <alignment/>
      <protection/>
    </xf>
    <xf numFmtId="4" fontId="48" fillId="6" borderId="4" xfId="0" applyNumberFormat="1" applyFont="1" applyFill="1" applyBorder="1" applyAlignment="1" applyProtection="1">
      <alignment/>
      <protection/>
    </xf>
    <xf numFmtId="4" fontId="46" fillId="6" borderId="5" xfId="0" applyNumberFormat="1" applyFont="1" applyFill="1" applyBorder="1" applyAlignment="1" applyProtection="1">
      <alignment horizontal="center"/>
      <protection/>
    </xf>
    <xf numFmtId="4" fontId="41" fillId="2" borderId="6" xfId="0" applyNumberFormat="1" applyFont="1" applyFill="1" applyBorder="1" applyAlignment="1" applyProtection="1">
      <alignment/>
      <protection/>
    </xf>
    <xf numFmtId="4" fontId="2" fillId="4" borderId="7" xfId="0" applyNumberFormat="1" applyFont="1" applyFill="1" applyBorder="1" applyAlignment="1" applyProtection="1">
      <alignment/>
      <protection/>
    </xf>
    <xf numFmtId="4" fontId="2" fillId="4" borderId="8" xfId="0" applyNumberFormat="1" applyFont="1" applyFill="1" applyBorder="1" applyAlignment="1" applyProtection="1">
      <alignment/>
      <protection/>
    </xf>
    <xf numFmtId="4" fontId="40" fillId="2" borderId="0" xfId="0" applyNumberFormat="1" applyFont="1" applyFill="1" applyAlignment="1" applyProtection="1">
      <alignment vertical="center"/>
      <protection/>
    </xf>
    <xf numFmtId="4" fontId="36" fillId="5" borderId="4" xfId="0" applyNumberFormat="1" applyFont="1" applyFill="1" applyBorder="1" applyAlignment="1" applyProtection="1">
      <alignment horizontal="center"/>
      <protection/>
    </xf>
    <xf numFmtId="4" fontId="16" fillId="6" borderId="5" xfId="0" applyNumberFormat="1" applyFont="1" applyFill="1" applyBorder="1" applyAlignment="1" applyProtection="1">
      <alignment horizontal="center"/>
      <protection/>
    </xf>
    <xf numFmtId="4" fontId="36" fillId="5" borderId="9" xfId="0" applyNumberFormat="1" applyFont="1" applyFill="1" applyBorder="1" applyAlignment="1" applyProtection="1">
      <alignment horizontal="center"/>
      <protection/>
    </xf>
    <xf numFmtId="4" fontId="16" fillId="6" borderId="10" xfId="0" applyNumberFormat="1" applyFont="1" applyFill="1" applyBorder="1" applyAlignment="1" applyProtection="1">
      <alignment horizontal="center"/>
      <protection/>
    </xf>
    <xf numFmtId="4" fontId="16" fillId="3" borderId="11" xfId="0" applyNumberFormat="1" applyFont="1" applyFill="1" applyBorder="1" applyAlignment="1" applyProtection="1">
      <alignment/>
      <protection/>
    </xf>
    <xf numFmtId="4" fontId="16" fillId="3" borderId="12" xfId="0" applyNumberFormat="1" applyFont="1" applyFill="1" applyBorder="1" applyAlignment="1" applyProtection="1">
      <alignment/>
      <protection/>
    </xf>
    <xf numFmtId="4" fontId="16" fillId="3" borderId="13" xfId="0" applyNumberFormat="1" applyFont="1" applyFill="1" applyBorder="1" applyAlignment="1" applyProtection="1">
      <alignment/>
      <protection/>
    </xf>
    <xf numFmtId="4" fontId="16" fillId="3" borderId="14" xfId="0" applyNumberFormat="1" applyFont="1" applyFill="1" applyBorder="1" applyAlignment="1" applyProtection="1">
      <alignment/>
      <protection/>
    </xf>
    <xf numFmtId="4" fontId="16" fillId="3" borderId="15" xfId="0" applyNumberFormat="1" applyFont="1" applyFill="1" applyBorder="1" applyAlignment="1" applyProtection="1">
      <alignment/>
      <protection/>
    </xf>
    <xf numFmtId="4" fontId="40" fillId="3" borderId="16" xfId="0" applyNumberFormat="1" applyFont="1" applyFill="1" applyBorder="1" applyAlignment="1" applyProtection="1">
      <alignment vertical="center"/>
      <protection/>
    </xf>
    <xf numFmtId="4" fontId="40" fillId="3" borderId="17" xfId="0" applyNumberFormat="1" applyFont="1" applyFill="1" applyBorder="1" applyAlignment="1" applyProtection="1">
      <alignment vertical="center"/>
      <protection/>
    </xf>
    <xf numFmtId="4" fontId="40" fillId="3" borderId="0" xfId="0" applyNumberFormat="1" applyFont="1" applyFill="1" applyBorder="1" applyAlignment="1" applyProtection="1">
      <alignment vertical="center"/>
      <protection/>
    </xf>
    <xf numFmtId="4" fontId="40" fillId="3" borderId="18" xfId="0" applyNumberFormat="1" applyFont="1" applyFill="1" applyBorder="1" applyAlignment="1" applyProtection="1">
      <alignment vertical="center"/>
      <protection/>
    </xf>
    <xf numFmtId="4" fontId="40" fillId="3" borderId="19" xfId="0" applyNumberFormat="1" applyFont="1" applyFill="1" applyBorder="1" applyAlignment="1" applyProtection="1">
      <alignment vertical="center"/>
      <protection/>
    </xf>
    <xf numFmtId="4" fontId="40" fillId="3" borderId="20" xfId="0" applyNumberFormat="1" applyFont="1" applyFill="1" applyBorder="1" applyAlignment="1" applyProtection="1">
      <alignment vertical="center"/>
      <protection/>
    </xf>
    <xf numFmtId="4" fontId="1" fillId="3" borderId="21" xfId="0" applyNumberFormat="1" applyFont="1" applyFill="1" applyBorder="1" applyAlignment="1" applyProtection="1">
      <alignment vertical="top"/>
      <protection/>
    </xf>
    <xf numFmtId="4" fontId="2" fillId="4" borderId="22" xfId="0" applyNumberFormat="1" applyFont="1" applyFill="1" applyBorder="1" applyAlignment="1" applyProtection="1">
      <alignment/>
      <protection/>
    </xf>
    <xf numFmtId="4" fontId="2" fillId="4" borderId="23" xfId="0" applyNumberFormat="1" applyFont="1" applyFill="1" applyBorder="1" applyAlignment="1" applyProtection="1">
      <alignment/>
      <protection/>
    </xf>
    <xf numFmtId="198" fontId="2" fillId="0" borderId="22" xfId="0" applyNumberFormat="1" applyFont="1" applyFill="1" applyBorder="1" applyAlignment="1" applyProtection="1">
      <alignment/>
      <protection/>
    </xf>
    <xf numFmtId="198" fontId="2" fillId="0" borderId="23" xfId="0" applyNumberFormat="1" applyFont="1" applyFill="1" applyBorder="1" applyAlignment="1" applyProtection="1">
      <alignment/>
      <protection/>
    </xf>
    <xf numFmtId="203" fontId="2" fillId="0" borderId="22" xfId="0" applyNumberFormat="1" applyFont="1" applyFill="1" applyBorder="1" applyAlignment="1" applyProtection="1">
      <alignment horizontal="center"/>
      <protection/>
    </xf>
    <xf numFmtId="203" fontId="2" fillId="0" borderId="23" xfId="0" applyNumberFormat="1" applyFont="1" applyFill="1" applyBorder="1" applyAlignment="1" applyProtection="1">
      <alignment horizontal="center"/>
      <protection/>
    </xf>
    <xf numFmtId="203" fontId="2" fillId="2" borderId="22" xfId="0" applyNumberFormat="1" applyFont="1" applyFill="1" applyBorder="1" applyAlignment="1" applyProtection="1">
      <alignment horizontal="center"/>
      <protection/>
    </xf>
    <xf numFmtId="203" fontId="2" fillId="2" borderId="23" xfId="0" applyNumberFormat="1" applyFont="1" applyFill="1" applyBorder="1" applyAlignment="1" applyProtection="1">
      <alignment horizontal="center"/>
      <protection/>
    </xf>
    <xf numFmtId="198" fontId="45" fillId="5" borderId="9" xfId="0" applyNumberFormat="1" applyFont="1" applyFill="1" applyBorder="1" applyAlignment="1" applyProtection="1">
      <alignment/>
      <protection/>
    </xf>
    <xf numFmtId="198" fontId="45" fillId="5" borderId="24" xfId="0" applyNumberFormat="1" applyFont="1" applyFill="1" applyBorder="1" applyAlignment="1" applyProtection="1">
      <alignment/>
      <protection/>
    </xf>
    <xf numFmtId="198" fontId="45" fillId="5" borderId="10" xfId="0" applyNumberFormat="1" applyFont="1" applyFill="1" applyBorder="1" applyAlignment="1" applyProtection="1">
      <alignment/>
      <protection/>
    </xf>
    <xf numFmtId="4" fontId="48" fillId="6" borderId="9" xfId="0" applyNumberFormat="1" applyFont="1" applyFill="1" applyBorder="1" applyAlignment="1" applyProtection="1">
      <alignment horizontal="center"/>
      <protection/>
    </xf>
    <xf numFmtId="4" fontId="46" fillId="6" borderId="10" xfId="0" applyNumberFormat="1" applyFont="1" applyFill="1" applyBorder="1" applyAlignment="1" applyProtection="1">
      <alignment horizontal="center"/>
      <protection/>
    </xf>
    <xf numFmtId="4" fontId="2" fillId="4" borderId="25" xfId="0" applyNumberFormat="1" applyFont="1" applyFill="1" applyBorder="1" applyAlignment="1" applyProtection="1">
      <alignment/>
      <protection/>
    </xf>
    <xf numFmtId="4" fontId="2" fillId="4" borderId="26" xfId="0" applyNumberFormat="1" applyFont="1" applyFill="1" applyBorder="1" applyAlignment="1" applyProtection="1">
      <alignment/>
      <protection/>
    </xf>
    <xf numFmtId="203" fontId="2" fillId="0" borderId="27" xfId="0" applyNumberFormat="1" applyFont="1" applyFill="1" applyBorder="1" applyAlignment="1" applyProtection="1">
      <alignment horizontal="center"/>
      <protection/>
    </xf>
    <xf numFmtId="4" fontId="41" fillId="2" borderId="0" xfId="0" applyNumberFormat="1" applyFont="1" applyFill="1" applyAlignment="1" applyProtection="1">
      <alignment/>
      <protection/>
    </xf>
    <xf numFmtId="4" fontId="48" fillId="6" borderId="28" xfId="0" applyNumberFormat="1" applyFont="1" applyFill="1" applyBorder="1" applyAlignment="1" applyProtection="1">
      <alignment/>
      <protection/>
    </xf>
    <xf numFmtId="4" fontId="46" fillId="6" borderId="29" xfId="0" applyNumberFormat="1" applyFont="1" applyFill="1" applyBorder="1" applyAlignment="1" applyProtection="1">
      <alignment horizontal="center"/>
      <protection/>
    </xf>
    <xf numFmtId="4" fontId="48" fillId="6" borderId="30" xfId="0" applyNumberFormat="1" applyFont="1" applyFill="1" applyBorder="1" applyAlignment="1" applyProtection="1">
      <alignment horizontal="center"/>
      <protection/>
    </xf>
    <xf numFmtId="4" fontId="46" fillId="6" borderId="31" xfId="0" applyNumberFormat="1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vertical="center"/>
      <protection/>
    </xf>
    <xf numFmtId="38" fontId="5" fillId="2" borderId="0" xfId="23" applyNumberFormat="1" applyFont="1" applyFill="1" applyAlignment="1" applyProtection="1">
      <alignment horizontal="left" vertical="center"/>
      <protection/>
    </xf>
    <xf numFmtId="38" fontId="5" fillId="2" borderId="0" xfId="23" applyNumberFormat="1" applyFont="1" applyFill="1" applyBorder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2" fillId="2" borderId="0" xfId="0" applyFont="1" applyFill="1" applyAlignment="1" applyProtection="1">
      <alignment/>
      <protection/>
    </xf>
    <xf numFmtId="0" fontId="15" fillId="2" borderId="0" xfId="0" applyFont="1" applyFill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vertical="center"/>
      <protection/>
    </xf>
    <xf numFmtId="0" fontId="14" fillId="4" borderId="32" xfId="0" applyFont="1" applyFill="1" applyBorder="1" applyAlignment="1" applyProtection="1">
      <alignment/>
      <protection/>
    </xf>
    <xf numFmtId="0" fontId="9" fillId="4" borderId="32" xfId="0" applyFont="1" applyFill="1" applyBorder="1" applyAlignment="1" applyProtection="1">
      <alignment/>
      <protection/>
    </xf>
    <xf numFmtId="0" fontId="9" fillId="4" borderId="33" xfId="0" applyFont="1" applyFill="1" applyBorder="1" applyAlignment="1" applyProtection="1">
      <alignment/>
      <protection/>
    </xf>
    <xf numFmtId="0" fontId="17" fillId="4" borderId="0" xfId="0" applyFont="1" applyFill="1" applyBorder="1" applyAlignment="1" applyProtection="1">
      <alignment/>
      <protection/>
    </xf>
    <xf numFmtId="0" fontId="17" fillId="4" borderId="20" xfId="0" applyFont="1" applyFill="1" applyBorder="1" applyAlignment="1" applyProtection="1">
      <alignment/>
      <protection/>
    </xf>
    <xf numFmtId="4" fontId="49" fillId="3" borderId="15" xfId="0" applyNumberFormat="1" applyFont="1" applyFill="1" applyBorder="1" applyAlignment="1" applyProtection="1">
      <alignment/>
      <protection/>
    </xf>
    <xf numFmtId="4" fontId="3" fillId="3" borderId="11" xfId="0" applyNumberFormat="1" applyFont="1" applyFill="1" applyBorder="1" applyAlignment="1" applyProtection="1">
      <alignment/>
      <protection/>
    </xf>
    <xf numFmtId="4" fontId="3" fillId="3" borderId="13" xfId="0" applyNumberFormat="1" applyFont="1" applyFill="1" applyBorder="1" applyAlignment="1" applyProtection="1">
      <alignment/>
      <protection/>
    </xf>
    <xf numFmtId="4" fontId="3" fillId="3" borderId="14" xfId="0" applyNumberFormat="1" applyFont="1" applyFill="1" applyBorder="1" applyAlignment="1" applyProtection="1">
      <alignment/>
      <protection/>
    </xf>
    <xf numFmtId="4" fontId="11" fillId="7" borderId="34" xfId="0" applyNumberFormat="1" applyFont="1" applyFill="1" applyBorder="1" applyAlignment="1" applyProtection="1">
      <alignment horizontal="center"/>
      <protection/>
    </xf>
    <xf numFmtId="4" fontId="3" fillId="7" borderId="35" xfId="0" applyNumberFormat="1" applyFont="1" applyFill="1" applyBorder="1" applyAlignment="1" applyProtection="1">
      <alignment horizontal="center"/>
      <protection/>
    </xf>
    <xf numFmtId="4" fontId="3" fillId="6" borderId="35" xfId="0" applyNumberFormat="1" applyFont="1" applyFill="1" applyBorder="1" applyAlignment="1" applyProtection="1">
      <alignment horizontal="center"/>
      <protection/>
    </xf>
    <xf numFmtId="203" fontId="2" fillId="0" borderId="36" xfId="0" applyNumberFormat="1" applyFont="1" applyFill="1" applyBorder="1" applyAlignment="1" applyProtection="1">
      <alignment horizontal="center"/>
      <protection/>
    </xf>
    <xf numFmtId="198" fontId="2" fillId="0" borderId="37" xfId="0" applyNumberFormat="1" applyFont="1" applyFill="1" applyBorder="1" applyAlignment="1" applyProtection="1">
      <alignment/>
      <protection/>
    </xf>
    <xf numFmtId="198" fontId="2" fillId="0" borderId="38" xfId="0" applyNumberFormat="1" applyFont="1" applyFill="1" applyBorder="1" applyAlignment="1" applyProtection="1">
      <alignment/>
      <protection/>
    </xf>
    <xf numFmtId="4" fontId="48" fillId="6" borderId="34" xfId="0" applyNumberFormat="1" applyFont="1" applyFill="1" applyBorder="1" applyAlignment="1" applyProtection="1">
      <alignment/>
      <protection/>
    </xf>
    <xf numFmtId="4" fontId="46" fillId="6" borderId="35" xfId="0" applyNumberFormat="1" applyFont="1" applyFill="1" applyBorder="1" applyAlignment="1" applyProtection="1">
      <alignment horizontal="center"/>
      <protection/>
    </xf>
    <xf numFmtId="203" fontId="2" fillId="0" borderId="38" xfId="0" applyNumberFormat="1" applyFont="1" applyFill="1" applyBorder="1" applyAlignment="1" applyProtection="1">
      <alignment horizontal="center"/>
      <protection/>
    </xf>
    <xf numFmtId="4" fontId="46" fillId="6" borderId="39" xfId="0" applyNumberFormat="1" applyFont="1" applyFill="1" applyBorder="1" applyAlignment="1" applyProtection="1">
      <alignment horizontal="center"/>
      <protection/>
    </xf>
    <xf numFmtId="4" fontId="48" fillId="6" borderId="40" xfId="0" applyNumberFormat="1" applyFont="1" applyFill="1" applyBorder="1" applyAlignment="1" applyProtection="1">
      <alignment horizontal="center"/>
      <protection/>
    </xf>
    <xf numFmtId="4" fontId="48" fillId="6" borderId="41" xfId="0" applyNumberFormat="1" applyFont="1" applyFill="1" applyBorder="1" applyAlignment="1" applyProtection="1">
      <alignment horizontal="center"/>
      <protection/>
    </xf>
    <xf numFmtId="4" fontId="3" fillId="6" borderId="42" xfId="0" applyNumberFormat="1" applyFont="1" applyFill="1" applyBorder="1" applyAlignment="1" applyProtection="1">
      <alignment horizontal="center"/>
      <protection/>
    </xf>
    <xf numFmtId="4" fontId="11" fillId="7" borderId="41" xfId="0" applyNumberFormat="1" applyFont="1" applyFill="1" applyBorder="1" applyAlignment="1" applyProtection="1">
      <alignment horizontal="center"/>
      <protection/>
    </xf>
    <xf numFmtId="4" fontId="11" fillId="7" borderId="40" xfId="0" applyNumberFormat="1" applyFont="1" applyFill="1" applyBorder="1" applyAlignment="1" applyProtection="1">
      <alignment horizontal="center"/>
      <protection/>
    </xf>
    <xf numFmtId="4" fontId="3" fillId="6" borderId="39" xfId="0" applyNumberFormat="1" applyFont="1" applyFill="1" applyBorder="1" applyAlignment="1" applyProtection="1">
      <alignment horizontal="center"/>
      <protection/>
    </xf>
    <xf numFmtId="4" fontId="48" fillId="6" borderId="43" xfId="0" applyNumberFormat="1" applyFont="1" applyFill="1" applyBorder="1" applyAlignment="1" applyProtection="1">
      <alignment horizontal="center"/>
      <protection/>
    </xf>
    <xf numFmtId="4" fontId="46" fillId="6" borderId="44" xfId="0" applyNumberFormat="1" applyFont="1" applyFill="1" applyBorder="1" applyAlignment="1" applyProtection="1">
      <alignment horizontal="center"/>
      <protection/>
    </xf>
    <xf numFmtId="4" fontId="46" fillId="6" borderId="45" xfId="0" applyNumberFormat="1" applyFont="1" applyFill="1" applyBorder="1" applyAlignment="1" applyProtection="1">
      <alignment horizontal="center"/>
      <protection/>
    </xf>
    <xf numFmtId="4" fontId="48" fillId="6" borderId="46" xfId="0" applyNumberFormat="1" applyFont="1" applyFill="1" applyBorder="1" applyAlignment="1" applyProtection="1">
      <alignment/>
      <protection/>
    </xf>
    <xf numFmtId="4" fontId="53" fillId="3" borderId="11" xfId="0" applyNumberFormat="1" applyFont="1" applyFill="1" applyBorder="1" applyAlignment="1" applyProtection="1">
      <alignment/>
      <protection/>
    </xf>
    <xf numFmtId="4" fontId="53" fillId="3" borderId="13" xfId="0" applyNumberFormat="1" applyFont="1" applyFill="1" applyBorder="1" applyAlignment="1" applyProtection="1">
      <alignment/>
      <protection/>
    </xf>
    <xf numFmtId="4" fontId="53" fillId="3" borderId="14" xfId="0" applyNumberFormat="1" applyFont="1" applyFill="1" applyBorder="1" applyAlignment="1" applyProtection="1">
      <alignment/>
      <protection/>
    </xf>
    <xf numFmtId="4" fontId="53" fillId="8" borderId="47" xfId="0" applyNumberFormat="1" applyFont="1" applyFill="1" applyBorder="1" applyAlignment="1" applyProtection="1">
      <alignment horizontal="center"/>
      <protection/>
    </xf>
    <xf numFmtId="4" fontId="53" fillId="8" borderId="48" xfId="0" applyNumberFormat="1" applyFont="1" applyFill="1" applyBorder="1" applyAlignment="1" applyProtection="1">
      <alignment horizontal="center"/>
      <protection/>
    </xf>
    <xf numFmtId="4" fontId="55" fillId="8" borderId="49" xfId="0" applyNumberFormat="1" applyFont="1" applyFill="1" applyBorder="1" applyAlignment="1" applyProtection="1">
      <alignment horizontal="center"/>
      <protection/>
    </xf>
    <xf numFmtId="4" fontId="55" fillId="8" borderId="50" xfId="0" applyNumberFormat="1" applyFont="1" applyFill="1" applyBorder="1" applyAlignment="1" applyProtection="1">
      <alignment horizontal="center"/>
      <protection/>
    </xf>
    <xf numFmtId="4" fontId="48" fillId="6" borderId="51" xfId="0" applyNumberFormat="1" applyFont="1" applyFill="1" applyBorder="1" applyAlignment="1" applyProtection="1">
      <alignment/>
      <protection/>
    </xf>
    <xf numFmtId="4" fontId="46" fillId="6" borderId="52" xfId="0" applyNumberFormat="1" applyFont="1" applyFill="1" applyBorder="1" applyAlignment="1" applyProtection="1">
      <alignment horizontal="center"/>
      <protection/>
    </xf>
    <xf numFmtId="4" fontId="46" fillId="6" borderId="53" xfId="0" applyNumberFormat="1" applyFont="1" applyFill="1" applyBorder="1" applyAlignment="1" applyProtection="1">
      <alignment horizontal="center"/>
      <protection/>
    </xf>
    <xf numFmtId="4" fontId="48" fillId="6" borderId="54" xfId="0" applyNumberFormat="1" applyFont="1" applyFill="1" applyBorder="1" applyAlignment="1" applyProtection="1">
      <alignment horizontal="center"/>
      <protection/>
    </xf>
    <xf numFmtId="4" fontId="48" fillId="6" borderId="49" xfId="0" applyNumberFormat="1" applyFont="1" applyFill="1" applyBorder="1" applyAlignment="1" applyProtection="1">
      <alignment horizontal="center"/>
      <protection/>
    </xf>
    <xf numFmtId="4" fontId="46" fillId="6" borderId="48" xfId="0" applyNumberFormat="1" applyFont="1" applyFill="1" applyBorder="1" applyAlignment="1" applyProtection="1">
      <alignment horizontal="center"/>
      <protection/>
    </xf>
    <xf numFmtId="4" fontId="46" fillId="6" borderId="42" xfId="0" applyNumberFormat="1" applyFont="1" applyFill="1" applyBorder="1" applyAlignment="1" applyProtection="1">
      <alignment horizontal="center"/>
      <protection/>
    </xf>
    <xf numFmtId="4" fontId="48" fillId="6" borderId="55" xfId="0" applyNumberFormat="1" applyFont="1" applyFill="1" applyBorder="1" applyAlignment="1" applyProtection="1">
      <alignment/>
      <protection/>
    </xf>
    <xf numFmtId="4" fontId="46" fillId="6" borderId="56" xfId="0" applyNumberFormat="1" applyFont="1" applyFill="1" applyBorder="1" applyAlignment="1" applyProtection="1">
      <alignment horizontal="center"/>
      <protection/>
    </xf>
    <xf numFmtId="4" fontId="46" fillId="6" borderId="57" xfId="0" applyNumberFormat="1" applyFont="1" applyFill="1" applyBorder="1" applyAlignment="1" applyProtection="1">
      <alignment horizontal="center"/>
      <protection/>
    </xf>
    <xf numFmtId="4" fontId="48" fillId="6" borderId="58" xfId="0" applyNumberFormat="1" applyFont="1" applyFill="1" applyBorder="1" applyAlignment="1" applyProtection="1">
      <alignment horizontal="center"/>
      <protection/>
    </xf>
    <xf numFmtId="4" fontId="48" fillId="6" borderId="59" xfId="0" applyNumberFormat="1" applyFont="1" applyFill="1" applyBorder="1" applyAlignment="1" applyProtection="1">
      <alignment horizontal="center"/>
      <protection/>
    </xf>
    <xf numFmtId="4" fontId="46" fillId="6" borderId="60" xfId="0" applyNumberFormat="1" applyFont="1" applyFill="1" applyBorder="1" applyAlignment="1" applyProtection="1">
      <alignment horizontal="center"/>
      <protection/>
    </xf>
    <xf numFmtId="0" fontId="17" fillId="4" borderId="32" xfId="0" applyFont="1" applyFill="1" applyBorder="1" applyAlignment="1" applyProtection="1">
      <alignment/>
      <protection/>
    </xf>
    <xf numFmtId="0" fontId="14" fillId="4" borderId="61" xfId="0" applyFont="1" applyFill="1" applyBorder="1" applyAlignment="1" applyProtection="1">
      <alignment/>
      <protection/>
    </xf>
    <xf numFmtId="0" fontId="1" fillId="3" borderId="62" xfId="0" applyFont="1" applyFill="1" applyBorder="1" applyAlignment="1" applyProtection="1">
      <alignment/>
      <protection/>
    </xf>
    <xf numFmtId="0" fontId="2" fillId="3" borderId="63" xfId="0" applyFont="1" applyFill="1" applyBorder="1" applyAlignment="1" applyProtection="1">
      <alignment/>
      <protection/>
    </xf>
    <xf numFmtId="0" fontId="2" fillId="3" borderId="64" xfId="0" applyFont="1" applyFill="1" applyBorder="1" applyAlignment="1" applyProtection="1">
      <alignment/>
      <protection/>
    </xf>
    <xf numFmtId="0" fontId="1" fillId="3" borderId="65" xfId="0" applyFont="1" applyFill="1" applyBorder="1" applyAlignment="1" applyProtection="1">
      <alignment/>
      <protection/>
    </xf>
    <xf numFmtId="0" fontId="2" fillId="3" borderId="66" xfId="0" applyFont="1" applyFill="1" applyBorder="1" applyAlignment="1" applyProtection="1">
      <alignment/>
      <protection/>
    </xf>
    <xf numFmtId="0" fontId="2" fillId="3" borderId="67" xfId="0" applyFont="1" applyFill="1" applyBorder="1" applyAlignment="1" applyProtection="1">
      <alignment/>
      <protection/>
    </xf>
    <xf numFmtId="0" fontId="19" fillId="3" borderId="66" xfId="0" applyFont="1" applyFill="1" applyBorder="1" applyAlignment="1" applyProtection="1">
      <alignment/>
      <protection/>
    </xf>
    <xf numFmtId="0" fontId="18" fillId="3" borderId="66" xfId="0" applyFont="1" applyFill="1" applyBorder="1" applyAlignment="1" applyProtection="1">
      <alignment/>
      <protection/>
    </xf>
    <xf numFmtId="0" fontId="22" fillId="3" borderId="66" xfId="0" applyFont="1" applyFill="1" applyBorder="1" applyAlignment="1" applyProtection="1">
      <alignment/>
      <protection/>
    </xf>
    <xf numFmtId="0" fontId="1" fillId="2" borderId="65" xfId="0" applyFont="1" applyFill="1" applyBorder="1" applyAlignment="1" applyProtection="1">
      <alignment/>
      <protection/>
    </xf>
    <xf numFmtId="0" fontId="19" fillId="2" borderId="66" xfId="0" applyFont="1" applyFill="1" applyBorder="1" applyAlignment="1" applyProtection="1">
      <alignment/>
      <protection/>
    </xf>
    <xf numFmtId="0" fontId="2" fillId="2" borderId="66" xfId="0" applyFont="1" applyFill="1" applyBorder="1" applyAlignment="1" applyProtection="1">
      <alignment/>
      <protection/>
    </xf>
    <xf numFmtId="0" fontId="2" fillId="2" borderId="67" xfId="0" applyFont="1" applyFill="1" applyBorder="1" applyAlignment="1" applyProtection="1">
      <alignment/>
      <protection/>
    </xf>
    <xf numFmtId="0" fontId="21" fillId="2" borderId="66" xfId="0" applyFont="1" applyFill="1" applyBorder="1" applyAlignment="1" applyProtection="1">
      <alignment/>
      <protection/>
    </xf>
    <xf numFmtId="0" fontId="20" fillId="2" borderId="66" xfId="0" applyFont="1" applyFill="1" applyBorder="1" applyAlignment="1" applyProtection="1">
      <alignment/>
      <protection/>
    </xf>
    <xf numFmtId="0" fontId="21" fillId="3" borderId="66" xfId="0" applyFont="1" applyFill="1" applyBorder="1" applyAlignment="1" applyProtection="1">
      <alignment/>
      <protection/>
    </xf>
    <xf numFmtId="0" fontId="5" fillId="3" borderId="66" xfId="0" applyFont="1" applyFill="1" applyBorder="1" applyAlignment="1" applyProtection="1">
      <alignment/>
      <protection/>
    </xf>
    <xf numFmtId="0" fontId="5" fillId="2" borderId="66" xfId="0" applyFont="1" applyFill="1" applyBorder="1" applyAlignment="1" applyProtection="1">
      <alignment/>
      <protection/>
    </xf>
    <xf numFmtId="0" fontId="16" fillId="4" borderId="65" xfId="0" applyFont="1" applyFill="1" applyBorder="1" applyAlignment="1" applyProtection="1">
      <alignment/>
      <protection/>
    </xf>
    <xf numFmtId="0" fontId="17" fillId="4" borderId="66" xfId="0" applyFont="1" applyFill="1" applyBorder="1" applyAlignment="1" applyProtection="1">
      <alignment/>
      <protection/>
    </xf>
    <xf numFmtId="0" fontId="17" fillId="4" borderId="67" xfId="0" applyFont="1" applyFill="1" applyBorder="1" applyAlignment="1" applyProtection="1">
      <alignment/>
      <protection/>
    </xf>
    <xf numFmtId="0" fontId="1" fillId="3" borderId="66" xfId="0" applyFont="1" applyFill="1" applyBorder="1" applyAlignment="1" applyProtection="1">
      <alignment/>
      <protection/>
    </xf>
    <xf numFmtId="0" fontId="1" fillId="3" borderId="67" xfId="0" applyFont="1" applyFill="1" applyBorder="1" applyAlignment="1" applyProtection="1">
      <alignment/>
      <protection/>
    </xf>
    <xf numFmtId="0" fontId="16" fillId="4" borderId="65" xfId="0" applyFont="1" applyFill="1" applyBorder="1" applyAlignment="1" applyProtection="1">
      <alignment/>
      <protection/>
    </xf>
    <xf numFmtId="0" fontId="17" fillId="4" borderId="66" xfId="0" applyFont="1" applyFill="1" applyBorder="1" applyAlignment="1" applyProtection="1">
      <alignment/>
      <protection/>
    </xf>
    <xf numFmtId="0" fontId="29" fillId="4" borderId="68" xfId="0" applyFont="1" applyFill="1" applyBorder="1" applyAlignment="1" applyProtection="1">
      <alignment horizontal="left"/>
      <protection/>
    </xf>
    <xf numFmtId="0" fontId="2" fillId="4" borderId="69" xfId="0" applyFont="1" applyFill="1" applyBorder="1" applyAlignment="1" applyProtection="1">
      <alignment horizontal="right"/>
      <protection/>
    </xf>
    <xf numFmtId="0" fontId="2" fillId="4" borderId="70" xfId="0" applyFont="1" applyFill="1" applyBorder="1" applyAlignment="1" applyProtection="1">
      <alignment horizontal="right"/>
      <protection/>
    </xf>
    <xf numFmtId="0" fontId="46" fillId="6" borderId="71" xfId="0" applyFont="1" applyFill="1" applyBorder="1" applyAlignment="1" applyProtection="1">
      <alignment horizontal="left"/>
      <protection/>
    </xf>
    <xf numFmtId="0" fontId="47" fillId="6" borderId="72" xfId="0" applyFont="1" applyFill="1" applyBorder="1" applyAlignment="1" applyProtection="1">
      <alignment horizontal="right"/>
      <protection/>
    </xf>
    <xf numFmtId="0" fontId="47" fillId="6" borderId="73" xfId="0" applyFont="1" applyFill="1" applyBorder="1" applyAlignment="1" applyProtection="1">
      <alignment horizontal="right"/>
      <protection/>
    </xf>
    <xf numFmtId="0" fontId="0" fillId="2" borderId="6" xfId="0" applyFill="1" applyBorder="1" applyAlignment="1" applyProtection="1">
      <alignment/>
      <protection/>
    </xf>
    <xf numFmtId="0" fontId="17" fillId="4" borderId="63" xfId="0" applyFont="1" applyFill="1" applyBorder="1" applyAlignment="1" applyProtection="1">
      <alignment/>
      <protection/>
    </xf>
    <xf numFmtId="0" fontId="17" fillId="4" borderId="64" xfId="0" applyFont="1" applyFill="1" applyBorder="1" applyAlignment="1" applyProtection="1">
      <alignment/>
      <protection/>
    </xf>
    <xf numFmtId="0" fontId="2" fillId="3" borderId="74" xfId="0" applyFont="1" applyFill="1" applyBorder="1" applyAlignment="1" applyProtection="1">
      <alignment/>
      <protection/>
    </xf>
    <xf numFmtId="0" fontId="2" fillId="3" borderId="75" xfId="0" applyFont="1" applyFill="1" applyBorder="1" applyAlignment="1" applyProtection="1">
      <alignment/>
      <protection/>
    </xf>
    <xf numFmtId="0" fontId="29" fillId="4" borderId="71" xfId="0" applyFont="1" applyFill="1" applyBorder="1" applyAlignment="1" applyProtection="1">
      <alignment horizontal="left"/>
      <protection/>
    </xf>
    <xf numFmtId="0" fontId="2" fillId="4" borderId="72" xfId="0" applyFont="1" applyFill="1" applyBorder="1" applyAlignment="1" applyProtection="1">
      <alignment horizontal="right"/>
      <protection/>
    </xf>
    <xf numFmtId="0" fontId="2" fillId="4" borderId="73" xfId="0" applyFont="1" applyFill="1" applyBorder="1" applyAlignment="1" applyProtection="1">
      <alignment horizontal="right"/>
      <protection/>
    </xf>
    <xf numFmtId="0" fontId="1" fillId="2" borderId="0" xfId="0" applyFont="1" applyFill="1" applyAlignment="1" applyProtection="1">
      <alignment/>
      <protection/>
    </xf>
    <xf numFmtId="0" fontId="46" fillId="6" borderId="76" xfId="0" applyFont="1" applyFill="1" applyBorder="1" applyAlignment="1" applyProtection="1">
      <alignment horizontal="left"/>
      <protection/>
    </xf>
    <xf numFmtId="0" fontId="47" fillId="6" borderId="77" xfId="0" applyFont="1" applyFill="1" applyBorder="1" applyAlignment="1" applyProtection="1">
      <alignment horizontal="right"/>
      <protection/>
    </xf>
    <xf numFmtId="0" fontId="47" fillId="6" borderId="78" xfId="0" applyFont="1" applyFill="1" applyBorder="1" applyAlignment="1" applyProtection="1">
      <alignment horizontal="right"/>
      <protection/>
    </xf>
    <xf numFmtId="0" fontId="3" fillId="3" borderId="7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3" borderId="79" xfId="0" applyFont="1" applyFill="1" applyBorder="1" applyAlignment="1">
      <alignment horizontal="center" vertical="center"/>
    </xf>
    <xf numFmtId="0" fontId="1" fillId="3" borderId="80" xfId="0" applyFont="1" applyFill="1" applyBorder="1" applyAlignment="1" applyProtection="1">
      <alignment horizontal="center"/>
      <protection/>
    </xf>
    <xf numFmtId="0" fontId="1" fillId="3" borderId="81" xfId="0" applyFont="1" applyFill="1" applyBorder="1" applyAlignment="1" applyProtection="1">
      <alignment horizontal="center"/>
      <protection/>
    </xf>
    <xf numFmtId="0" fontId="1" fillId="2" borderId="81" xfId="0" applyFont="1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 horizontal="center"/>
      <protection/>
    </xf>
    <xf numFmtId="0" fontId="1" fillId="3" borderId="82" xfId="0" applyFont="1" applyFill="1" applyBorder="1" applyAlignment="1" applyProtection="1">
      <alignment horizontal="center"/>
      <protection/>
    </xf>
    <xf numFmtId="0" fontId="29" fillId="4" borderId="83" xfId="0" applyFont="1" applyFill="1" applyBorder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3" fillId="3" borderId="84" xfId="0" applyFont="1" applyFill="1" applyBorder="1" applyAlignment="1">
      <alignment horizontal="center" vertical="top"/>
    </xf>
    <xf numFmtId="198" fontId="2" fillId="0" borderId="2" xfId="0" applyNumberFormat="1" applyFont="1" applyFill="1" applyBorder="1" applyAlignment="1" applyProtection="1">
      <alignment/>
      <protection locked="0"/>
    </xf>
    <xf numFmtId="198" fontId="2" fillId="0" borderId="3" xfId="0" applyNumberFormat="1" applyFont="1" applyFill="1" applyBorder="1" applyAlignment="1" applyProtection="1">
      <alignment/>
      <protection locked="0"/>
    </xf>
    <xf numFmtId="198" fontId="2" fillId="0" borderId="22" xfId="0" applyNumberFormat="1" applyFont="1" applyFill="1" applyBorder="1" applyAlignment="1" applyProtection="1">
      <alignment/>
      <protection locked="0"/>
    </xf>
    <xf numFmtId="198" fontId="2" fillId="0" borderId="36" xfId="0" applyNumberFormat="1" applyFont="1" applyFill="1" applyBorder="1" applyAlignment="1" applyProtection="1">
      <alignment/>
      <protection locked="0"/>
    </xf>
    <xf numFmtId="198" fontId="2" fillId="0" borderId="85" xfId="0" applyNumberFormat="1" applyFont="1" applyFill="1" applyBorder="1" applyAlignment="1" applyProtection="1">
      <alignment/>
      <protection locked="0"/>
    </xf>
    <xf numFmtId="198" fontId="2" fillId="0" borderId="86" xfId="0" applyNumberFormat="1" applyFont="1" applyFill="1" applyBorder="1" applyAlignment="1" applyProtection="1">
      <alignment/>
      <protection locked="0"/>
    </xf>
    <xf numFmtId="198" fontId="2" fillId="0" borderId="37" xfId="0" applyNumberFormat="1" applyFont="1" applyFill="1" applyBorder="1" applyAlignment="1" applyProtection="1">
      <alignment/>
      <protection locked="0"/>
    </xf>
    <xf numFmtId="198" fontId="2" fillId="0" borderId="27" xfId="0" applyNumberFormat="1" applyFont="1" applyFill="1" applyBorder="1" applyAlignment="1" applyProtection="1">
      <alignment/>
      <protection locked="0"/>
    </xf>
    <xf numFmtId="198" fontId="45" fillId="5" borderId="34" xfId="0" applyNumberFormat="1" applyFont="1" applyFill="1" applyBorder="1" applyAlignment="1" applyProtection="1">
      <alignment/>
      <protection/>
    </xf>
    <xf numFmtId="198" fontId="45" fillId="5" borderId="42" xfId="0" applyNumberFormat="1" applyFont="1" applyFill="1" applyBorder="1" applyAlignment="1" applyProtection="1">
      <alignment/>
      <protection/>
    </xf>
    <xf numFmtId="198" fontId="45" fillId="5" borderId="40" xfId="0" applyNumberFormat="1" applyFont="1" applyFill="1" applyBorder="1" applyAlignment="1" applyProtection="1">
      <alignment/>
      <protection/>
    </xf>
    <xf numFmtId="198" fontId="45" fillId="5" borderId="39" xfId="0" applyNumberFormat="1" applyFont="1" applyFill="1" applyBorder="1" applyAlignment="1" applyProtection="1">
      <alignment/>
      <protection/>
    </xf>
    <xf numFmtId="198" fontId="45" fillId="5" borderId="41" xfId="0" applyNumberFormat="1" applyFont="1" applyFill="1" applyBorder="1" applyAlignment="1" applyProtection="1">
      <alignment/>
      <protection/>
    </xf>
    <xf numFmtId="198" fontId="45" fillId="5" borderId="35" xfId="0" applyNumberFormat="1" applyFont="1" applyFill="1" applyBorder="1" applyAlignment="1" applyProtection="1">
      <alignment/>
      <protection/>
    </xf>
    <xf numFmtId="198" fontId="45" fillId="5" borderId="51" xfId="0" applyNumberFormat="1" applyFont="1" applyFill="1" applyBorder="1" applyAlignment="1" applyProtection="1">
      <alignment/>
      <protection/>
    </xf>
    <xf numFmtId="198" fontId="45" fillId="5" borderId="53" xfId="0" applyNumberFormat="1" applyFont="1" applyFill="1" applyBorder="1" applyAlignment="1" applyProtection="1">
      <alignment/>
      <protection/>
    </xf>
    <xf numFmtId="198" fontId="45" fillId="5" borderId="49" xfId="0" applyNumberFormat="1" applyFont="1" applyFill="1" applyBorder="1" applyAlignment="1" applyProtection="1">
      <alignment/>
      <protection/>
    </xf>
    <xf numFmtId="198" fontId="45" fillId="5" borderId="48" xfId="0" applyNumberFormat="1" applyFont="1" applyFill="1" applyBorder="1" applyAlignment="1" applyProtection="1">
      <alignment/>
      <protection/>
    </xf>
    <xf numFmtId="198" fontId="45" fillId="5" borderId="54" xfId="0" applyNumberFormat="1" applyFont="1" applyFill="1" applyBorder="1" applyAlignment="1" applyProtection="1">
      <alignment/>
      <protection/>
    </xf>
    <xf numFmtId="198" fontId="45" fillId="5" borderId="52" xfId="0" applyNumberFormat="1" applyFont="1" applyFill="1" applyBorder="1" applyAlignment="1" applyProtection="1">
      <alignment/>
      <protection/>
    </xf>
    <xf numFmtId="16" fontId="29" fillId="4" borderId="87" xfId="0" applyNumberFormat="1" applyFont="1" applyFill="1" applyBorder="1" applyAlignment="1" applyProtection="1">
      <alignment horizontal="center"/>
      <protection/>
    </xf>
    <xf numFmtId="16" fontId="56" fillId="6" borderId="83" xfId="0" applyNumberFormat="1" applyFont="1" applyFill="1" applyBorder="1" applyAlignment="1" applyProtection="1">
      <alignment horizontal="center"/>
      <protection/>
    </xf>
    <xf numFmtId="0" fontId="56" fillId="6" borderId="83" xfId="0" applyFont="1" applyFill="1" applyBorder="1" applyAlignment="1" applyProtection="1">
      <alignment horizontal="center"/>
      <protection/>
    </xf>
    <xf numFmtId="0" fontId="48" fillId="6" borderId="88" xfId="0" applyFont="1" applyFill="1" applyBorder="1" applyAlignment="1" applyProtection="1">
      <alignment horizontal="center"/>
      <protection/>
    </xf>
    <xf numFmtId="204" fontId="36" fillId="4" borderId="81" xfId="0" applyNumberFormat="1" applyFont="1" applyFill="1" applyBorder="1" applyAlignment="1">
      <alignment horizontal="center"/>
    </xf>
    <xf numFmtId="204" fontId="36" fillId="4" borderId="89" xfId="0" applyNumberFormat="1" applyFont="1" applyFill="1" applyBorder="1" applyAlignment="1">
      <alignment horizontal="center"/>
    </xf>
    <xf numFmtId="0" fontId="57" fillId="3" borderId="90" xfId="0" applyFont="1" applyFill="1" applyBorder="1" applyAlignment="1">
      <alignment horizontal="center"/>
    </xf>
    <xf numFmtId="4" fontId="40" fillId="3" borderId="91" xfId="0" applyNumberFormat="1" applyFont="1" applyFill="1" applyBorder="1" applyAlignment="1" applyProtection="1">
      <alignment vertical="center"/>
      <protection/>
    </xf>
    <xf numFmtId="4" fontId="40" fillId="3" borderId="92" xfId="0" applyNumberFormat="1" applyFont="1" applyFill="1" applyBorder="1" applyAlignment="1" applyProtection="1">
      <alignment vertical="center"/>
      <protection/>
    </xf>
    <xf numFmtId="4" fontId="40" fillId="3" borderId="93" xfId="0" applyNumberFormat="1" applyFont="1" applyFill="1" applyBorder="1" applyAlignment="1" applyProtection="1">
      <alignment vertical="center"/>
      <protection/>
    </xf>
    <xf numFmtId="4" fontId="40" fillId="3" borderId="94" xfId="0" applyNumberFormat="1" applyFont="1" applyFill="1" applyBorder="1" applyAlignment="1" applyProtection="1">
      <alignment vertical="center"/>
      <protection/>
    </xf>
    <xf numFmtId="4" fontId="40" fillId="3" borderId="95" xfId="0" applyNumberFormat="1" applyFont="1" applyFill="1" applyBorder="1" applyAlignment="1" applyProtection="1">
      <alignment vertical="center"/>
      <protection/>
    </xf>
    <xf numFmtId="4" fontId="54" fillId="3" borderId="91" xfId="0" applyNumberFormat="1" applyFont="1" applyFill="1" applyBorder="1" applyAlignment="1" applyProtection="1">
      <alignment vertical="center"/>
      <protection/>
    </xf>
    <xf numFmtId="4" fontId="54" fillId="3" borderId="92" xfId="0" applyNumberFormat="1" applyFont="1" applyFill="1" applyBorder="1" applyAlignment="1" applyProtection="1">
      <alignment vertical="center"/>
      <protection/>
    </xf>
    <xf numFmtId="4" fontId="54" fillId="3" borderId="93" xfId="0" applyNumberFormat="1" applyFont="1" applyFill="1" applyBorder="1" applyAlignment="1" applyProtection="1">
      <alignment vertical="center"/>
      <protection/>
    </xf>
    <xf numFmtId="4" fontId="54" fillId="3" borderId="94" xfId="0" applyNumberFormat="1" applyFont="1" applyFill="1" applyBorder="1" applyAlignment="1" applyProtection="1">
      <alignment vertical="center"/>
      <protection/>
    </xf>
    <xf numFmtId="4" fontId="54" fillId="3" borderId="95" xfId="0" applyNumberFormat="1" applyFont="1" applyFill="1" applyBorder="1" applyAlignment="1" applyProtection="1">
      <alignment vertical="center"/>
      <protection/>
    </xf>
    <xf numFmtId="4" fontId="5" fillId="3" borderId="96" xfId="0" applyNumberFormat="1" applyFont="1" applyFill="1" applyBorder="1" applyAlignment="1" applyProtection="1">
      <alignment horizontal="center" vertical="top"/>
      <protection/>
    </xf>
    <xf numFmtId="4" fontId="5" fillId="3" borderId="97" xfId="0" applyNumberFormat="1" applyFont="1" applyFill="1" applyBorder="1" applyAlignment="1" applyProtection="1">
      <alignment horizontal="center" vertical="top"/>
      <protection/>
    </xf>
    <xf numFmtId="4" fontId="5" fillId="3" borderId="98" xfId="0" applyNumberFormat="1" applyFont="1" applyFill="1" applyBorder="1" applyAlignment="1" applyProtection="1">
      <alignment horizontal="center"/>
      <protection/>
    </xf>
    <xf numFmtId="4" fontId="5" fillId="3" borderId="97" xfId="0" applyNumberFormat="1" applyFont="1" applyFill="1" applyBorder="1" applyAlignment="1" applyProtection="1">
      <alignment horizontal="center"/>
      <protection/>
    </xf>
    <xf numFmtId="4" fontId="5" fillId="3" borderId="98" xfId="0" applyNumberFormat="1" applyFont="1" applyFill="1" applyBorder="1" applyAlignment="1" applyProtection="1">
      <alignment horizontal="center" vertical="top"/>
      <protection/>
    </xf>
    <xf numFmtId="4" fontId="5" fillId="3" borderId="99" xfId="0" applyNumberFormat="1" applyFont="1" applyFill="1" applyBorder="1" applyAlignment="1" applyProtection="1">
      <alignment horizontal="center" vertical="top"/>
      <protection/>
    </xf>
    <xf numFmtId="4" fontId="1" fillId="3" borderId="100" xfId="0" applyNumberFormat="1" applyFont="1" applyFill="1" applyBorder="1" applyAlignment="1" applyProtection="1">
      <alignment vertical="top"/>
      <protection/>
    </xf>
    <xf numFmtId="4" fontId="2" fillId="3" borderId="101" xfId="0" applyNumberFormat="1" applyFont="1" applyFill="1" applyBorder="1" applyAlignment="1" applyProtection="1">
      <alignment horizontal="left" vertical="top"/>
      <protection/>
    </xf>
    <xf numFmtId="4" fontId="2" fillId="3" borderId="21" xfId="0" applyNumberFormat="1" applyFont="1" applyFill="1" applyBorder="1" applyAlignment="1" applyProtection="1">
      <alignment horizontal="left"/>
      <protection/>
    </xf>
    <xf numFmtId="4" fontId="5" fillId="3" borderId="102" xfId="0" applyNumberFormat="1" applyFont="1" applyFill="1" applyBorder="1" applyAlignment="1" applyProtection="1">
      <alignment/>
      <protection/>
    </xf>
    <xf numFmtId="4" fontId="2" fillId="3" borderId="103" xfId="0" applyNumberFormat="1" applyFont="1" applyFill="1" applyBorder="1" applyAlignment="1" applyProtection="1">
      <alignment horizontal="left"/>
      <protection/>
    </xf>
    <xf numFmtId="0" fontId="58" fillId="2" borderId="0" xfId="0" applyFont="1" applyFill="1" applyAlignment="1">
      <alignment/>
    </xf>
    <xf numFmtId="0" fontId="1" fillId="3" borderId="0" xfId="22" applyFont="1" applyFill="1" applyProtection="1">
      <alignment/>
      <protection/>
    </xf>
    <xf numFmtId="0" fontId="6" fillId="3" borderId="0" xfId="22" applyFont="1" applyFill="1" applyBorder="1" applyAlignment="1" applyProtection="1">
      <alignment horizontal="center"/>
      <protection/>
    </xf>
    <xf numFmtId="0" fontId="30" fillId="3" borderId="0" xfId="22" applyFont="1" applyFill="1" applyProtection="1">
      <alignment/>
      <protection/>
    </xf>
    <xf numFmtId="0" fontId="6" fillId="3" borderId="0" xfId="22" applyFont="1" applyFill="1" applyProtection="1">
      <alignment/>
      <protection/>
    </xf>
    <xf numFmtId="0" fontId="6" fillId="2" borderId="0" xfId="22" applyFont="1" applyFill="1" applyProtection="1">
      <alignment/>
      <protection/>
    </xf>
    <xf numFmtId="0" fontId="1" fillId="3" borderId="0" xfId="22" applyFont="1" applyFill="1" applyAlignment="1" applyProtection="1">
      <alignment horizontal="right"/>
      <protection/>
    </xf>
    <xf numFmtId="0" fontId="1" fillId="3" borderId="0" xfId="22" applyFont="1" applyFill="1" applyBorder="1" applyAlignment="1" applyProtection="1">
      <alignment horizontal="center"/>
      <protection/>
    </xf>
    <xf numFmtId="0" fontId="30" fillId="3" borderId="1" xfId="22" applyNumberFormat="1" applyFont="1" applyFill="1" applyBorder="1" applyAlignment="1" applyProtection="1">
      <alignment horizontal="center" vertical="center"/>
      <protection/>
    </xf>
    <xf numFmtId="0" fontId="1" fillId="3" borderId="1" xfId="22" applyNumberFormat="1" applyFont="1" applyFill="1" applyBorder="1" applyAlignment="1" applyProtection="1">
      <alignment horizontal="center" vertical="center"/>
      <protection/>
    </xf>
    <xf numFmtId="172" fontId="2" fillId="3" borderId="0" xfId="23" applyNumberFormat="1" applyFont="1" applyFill="1" applyAlignment="1" applyProtection="1">
      <alignment/>
      <protection/>
    </xf>
    <xf numFmtId="38" fontId="2" fillId="3" borderId="0" xfId="23" applyNumberFormat="1" applyFont="1" applyFill="1" applyProtection="1">
      <alignment/>
      <protection/>
    </xf>
    <xf numFmtId="0" fontId="7" fillId="3" borderId="0" xfId="22" applyFont="1" applyFill="1" applyBorder="1" applyAlignment="1" applyProtection="1">
      <alignment horizontal="left"/>
      <protection/>
    </xf>
    <xf numFmtId="0" fontId="7" fillId="3" borderId="63" xfId="22" applyFont="1" applyFill="1" applyBorder="1" applyAlignment="1" applyProtection="1">
      <alignment horizontal="left"/>
      <protection/>
    </xf>
    <xf numFmtId="172" fontId="7" fillId="3" borderId="63" xfId="23" applyNumberFormat="1" applyFont="1" applyFill="1" applyBorder="1" applyAlignment="1" applyProtection="1">
      <alignment horizontal="left"/>
      <protection/>
    </xf>
    <xf numFmtId="0" fontId="6" fillId="3" borderId="63" xfId="22" applyFont="1" applyFill="1" applyBorder="1" applyAlignment="1" applyProtection="1">
      <alignment horizontal="center"/>
      <protection/>
    </xf>
    <xf numFmtId="38" fontId="15" fillId="3" borderId="0" xfId="23" applyNumberFormat="1" applyFont="1" applyFill="1" applyAlignment="1" applyProtection="1">
      <alignment/>
      <protection/>
    </xf>
    <xf numFmtId="38" fontId="32" fillId="3" borderId="104" xfId="23" applyNumberFormat="1" applyFont="1" applyFill="1" applyBorder="1" applyAlignment="1" applyProtection="1">
      <alignment horizontal="center"/>
      <protection/>
    </xf>
    <xf numFmtId="38" fontId="1" fillId="3" borderId="0" xfId="23" applyNumberFormat="1" applyFont="1" applyFill="1" applyAlignment="1" applyProtection="1">
      <alignment horizontal="left"/>
      <protection/>
    </xf>
    <xf numFmtId="38" fontId="32" fillId="3" borderId="0" xfId="23" applyNumberFormat="1" applyFont="1" applyFill="1" applyAlignment="1" applyProtection="1">
      <alignment horizontal="center"/>
      <protection/>
    </xf>
    <xf numFmtId="38" fontId="7" fillId="4" borderId="105" xfId="23" applyNumberFormat="1" applyFont="1" applyFill="1" applyBorder="1" applyAlignment="1" applyProtection="1">
      <alignment horizontal="center" vertical="center"/>
      <protection/>
    </xf>
    <xf numFmtId="172" fontId="2" fillId="3" borderId="0" xfId="23" applyNumberFormat="1" applyFont="1" applyFill="1" applyBorder="1" applyAlignment="1" applyProtection="1">
      <alignment/>
      <protection/>
    </xf>
    <xf numFmtId="0" fontId="12" fillId="3" borderId="105" xfId="22" applyFont="1" applyFill="1" applyBorder="1" applyAlignment="1" applyProtection="1">
      <alignment vertical="center"/>
      <protection/>
    </xf>
    <xf numFmtId="172" fontId="2" fillId="3" borderId="106" xfId="23" applyNumberFormat="1" applyFont="1" applyFill="1" applyBorder="1" applyAlignment="1" applyProtection="1">
      <alignment vertical="center"/>
      <protection/>
    </xf>
    <xf numFmtId="0" fontId="33" fillId="3" borderId="105" xfId="22" applyFont="1" applyFill="1" applyBorder="1" applyAlignment="1" applyProtection="1">
      <alignment vertical="center"/>
      <protection/>
    </xf>
    <xf numFmtId="0" fontId="6" fillId="3" borderId="106" xfId="22" applyFont="1" applyFill="1" applyBorder="1" applyProtection="1">
      <alignment/>
      <protection/>
    </xf>
    <xf numFmtId="38" fontId="7" fillId="4" borderId="16" xfId="23" applyNumberFormat="1" applyFont="1" applyFill="1" applyBorder="1" applyAlignment="1" applyProtection="1">
      <alignment horizontal="center" vertical="center"/>
      <protection/>
    </xf>
    <xf numFmtId="0" fontId="35" fillId="3" borderId="107" xfId="22" applyFont="1" applyFill="1" applyBorder="1" applyAlignment="1" applyProtection="1">
      <alignment horizontal="left" vertical="center"/>
      <protection/>
    </xf>
    <xf numFmtId="172" fontId="2" fillId="3" borderId="108" xfId="23" applyNumberFormat="1" applyFont="1" applyFill="1" applyBorder="1" applyAlignment="1" applyProtection="1">
      <alignment horizontal="center" vertical="center"/>
      <protection/>
    </xf>
    <xf numFmtId="0" fontId="36" fillId="3" borderId="107" xfId="22" applyFont="1" applyFill="1" applyBorder="1" applyAlignment="1" applyProtection="1">
      <alignment horizontal="left" vertical="center"/>
      <protection/>
    </xf>
    <xf numFmtId="0" fontId="37" fillId="3" borderId="107" xfId="22" applyFont="1" applyFill="1" applyBorder="1" applyAlignment="1" applyProtection="1">
      <alignment horizontal="left" vertical="center"/>
      <protection/>
    </xf>
    <xf numFmtId="0" fontId="38" fillId="3" borderId="108" xfId="22" applyFont="1" applyFill="1" applyBorder="1" applyProtection="1">
      <alignment/>
      <protection/>
    </xf>
    <xf numFmtId="38" fontId="7" fillId="4" borderId="107" xfId="23" applyNumberFormat="1" applyFont="1" applyFill="1" applyBorder="1" applyAlignment="1" applyProtection="1">
      <alignment horizontal="center" vertical="center"/>
      <protection/>
    </xf>
    <xf numFmtId="172" fontId="39" fillId="4" borderId="109" xfId="23" applyNumberFormat="1" applyFont="1" applyFill="1" applyBorder="1" applyAlignment="1" applyProtection="1">
      <alignment horizontal="center" vertical="center" wrapText="1"/>
      <protection/>
    </xf>
    <xf numFmtId="172" fontId="30" fillId="4" borderId="110" xfId="23" applyNumberFormat="1" applyFont="1" applyFill="1" applyBorder="1" applyAlignment="1" applyProtection="1">
      <alignment horizontal="center" vertical="center" wrapText="1"/>
      <protection/>
    </xf>
    <xf numFmtId="38" fontId="1" fillId="4" borderId="111" xfId="23" applyNumberFormat="1" applyFont="1" applyFill="1" applyBorder="1" applyAlignment="1" applyProtection="1">
      <alignment horizontal="center" vertical="center"/>
      <protection/>
    </xf>
    <xf numFmtId="197" fontId="1" fillId="4" borderId="112" xfId="23" applyNumberFormat="1" applyFont="1" applyFill="1" applyBorder="1" applyAlignment="1" applyProtection="1">
      <alignment horizontal="center" vertical="center"/>
      <protection/>
    </xf>
    <xf numFmtId="172" fontId="1" fillId="4" borderId="109" xfId="23" applyNumberFormat="1" applyFont="1" applyFill="1" applyBorder="1" applyAlignment="1" applyProtection="1">
      <alignment horizontal="center" vertical="center"/>
      <protection/>
    </xf>
    <xf numFmtId="172" fontId="1" fillId="4" borderId="110" xfId="23" applyNumberFormat="1" applyFont="1" applyFill="1" applyBorder="1" applyAlignment="1" applyProtection="1">
      <alignment horizontal="center" vertical="center"/>
      <protection/>
    </xf>
    <xf numFmtId="38" fontId="1" fillId="3" borderId="16" xfId="23" applyNumberFormat="1" applyFont="1" applyFill="1" applyBorder="1" applyAlignment="1" applyProtection="1">
      <alignment/>
      <protection/>
    </xf>
    <xf numFmtId="197" fontId="1" fillId="3" borderId="79" xfId="23" applyNumberFormat="1" applyFont="1" applyFill="1" applyBorder="1" applyAlignment="1" applyProtection="1">
      <alignment horizontal="center"/>
      <protection/>
    </xf>
    <xf numFmtId="172" fontId="2" fillId="3" borderId="113" xfId="23" applyNumberFormat="1" applyFont="1" applyFill="1" applyBorder="1" applyAlignment="1" applyProtection="1">
      <alignment/>
      <protection/>
    </xf>
    <xf numFmtId="172" fontId="1" fillId="3" borderId="114" xfId="23" applyNumberFormat="1" applyFont="1" applyFill="1" applyBorder="1" applyAlignment="1" applyProtection="1">
      <alignment/>
      <protection/>
    </xf>
    <xf numFmtId="38" fontId="1" fillId="0" borderId="16" xfId="23" applyNumberFormat="1" applyFont="1" applyBorder="1" applyAlignment="1" applyProtection="1">
      <alignment/>
      <protection/>
    </xf>
    <xf numFmtId="197" fontId="1" fillId="0" borderId="79" xfId="23" applyNumberFormat="1" applyFont="1" applyBorder="1" applyAlignment="1" applyProtection="1">
      <alignment horizontal="center"/>
      <protection/>
    </xf>
    <xf numFmtId="172" fontId="2" fillId="0" borderId="113" xfId="23" applyNumberFormat="1" applyFont="1" applyBorder="1" applyAlignment="1" applyProtection="1">
      <alignment/>
      <protection/>
    </xf>
    <xf numFmtId="172" fontId="1" fillId="0" borderId="114" xfId="23" applyNumberFormat="1" applyFont="1" applyBorder="1" applyAlignment="1" applyProtection="1">
      <alignment/>
      <protection/>
    </xf>
    <xf numFmtId="38" fontId="2" fillId="0" borderId="16" xfId="23" applyNumberFormat="1" applyFont="1" applyBorder="1" applyAlignment="1" applyProtection="1">
      <alignment/>
      <protection/>
    </xf>
    <xf numFmtId="197" fontId="2" fillId="0" borderId="79" xfId="23" applyNumberFormat="1" applyFont="1" applyBorder="1" applyAlignment="1" applyProtection="1">
      <alignment horizontal="center"/>
      <protection/>
    </xf>
    <xf numFmtId="38" fontId="1" fillId="9" borderId="115" xfId="23" applyNumberFormat="1" applyFont="1" applyFill="1" applyBorder="1" applyAlignment="1" applyProtection="1">
      <alignment/>
      <protection/>
    </xf>
    <xf numFmtId="197" fontId="1" fillId="9" borderId="116" xfId="23" applyNumberFormat="1" applyFont="1" applyFill="1" applyBorder="1" applyAlignment="1" applyProtection="1">
      <alignment horizontal="center"/>
      <protection/>
    </xf>
    <xf numFmtId="38" fontId="30" fillId="9" borderId="115" xfId="23" applyNumberFormat="1" applyFont="1" applyFill="1" applyBorder="1" applyAlignment="1" applyProtection="1">
      <alignment/>
      <protection/>
    </xf>
    <xf numFmtId="38" fontId="7" fillId="4" borderId="117" xfId="23" applyNumberFormat="1" applyFont="1" applyFill="1" applyBorder="1" applyAlignment="1" applyProtection="1">
      <alignment/>
      <protection/>
    </xf>
    <xf numFmtId="197" fontId="7" fillId="2" borderId="118" xfId="23" applyNumberFormat="1" applyFont="1" applyFill="1" applyBorder="1" applyAlignment="1" applyProtection="1">
      <alignment horizontal="center"/>
      <protection/>
    </xf>
    <xf numFmtId="38" fontId="32" fillId="4" borderId="111" xfId="23" applyNumberFormat="1" applyFont="1" applyFill="1" applyBorder="1" applyAlignment="1" applyProtection="1">
      <alignment/>
      <protection/>
    </xf>
    <xf numFmtId="38" fontId="5" fillId="0" borderId="119" xfId="23" applyNumberFormat="1" applyFont="1" applyBorder="1" applyAlignment="1" applyProtection="1">
      <alignment/>
      <protection/>
    </xf>
    <xf numFmtId="197" fontId="7" fillId="0" borderId="84" xfId="23" applyNumberFormat="1" applyFont="1" applyBorder="1" applyAlignment="1" applyProtection="1">
      <alignment horizontal="center"/>
      <protection/>
    </xf>
    <xf numFmtId="197" fontId="7" fillId="3" borderId="0" xfId="23" applyNumberFormat="1" applyFont="1" applyFill="1" applyBorder="1" applyAlignment="1" applyProtection="1">
      <alignment horizontal="center"/>
      <protection/>
    </xf>
    <xf numFmtId="172" fontId="1" fillId="3" borderId="0" xfId="23" applyNumberFormat="1" applyFont="1" applyFill="1" applyBorder="1" applyAlignment="1" applyProtection="1">
      <alignment/>
      <protection/>
    </xf>
    <xf numFmtId="38" fontId="7" fillId="10" borderId="105" xfId="23" applyNumberFormat="1" applyFont="1" applyFill="1" applyBorder="1" applyAlignment="1" applyProtection="1">
      <alignment horizontal="center" vertical="center"/>
      <protection/>
    </xf>
    <xf numFmtId="38" fontId="7" fillId="10" borderId="16" xfId="23" applyNumberFormat="1" applyFont="1" applyFill="1" applyBorder="1" applyAlignment="1" applyProtection="1">
      <alignment horizontal="center" vertical="center"/>
      <protection/>
    </xf>
    <xf numFmtId="38" fontId="7" fillId="10" borderId="107" xfId="23" applyNumberFormat="1" applyFont="1" applyFill="1" applyBorder="1" applyAlignment="1" applyProtection="1">
      <alignment horizontal="center" vertical="center"/>
      <protection/>
    </xf>
    <xf numFmtId="172" fontId="39" fillId="10" borderId="109" xfId="23" applyNumberFormat="1" applyFont="1" applyFill="1" applyBorder="1" applyAlignment="1" applyProtection="1">
      <alignment horizontal="center" vertical="center" wrapText="1"/>
      <protection/>
    </xf>
    <xf numFmtId="172" fontId="30" fillId="10" borderId="110" xfId="23" applyNumberFormat="1" applyFont="1" applyFill="1" applyBorder="1" applyAlignment="1" applyProtection="1">
      <alignment horizontal="center" vertical="center" wrapText="1"/>
      <protection/>
    </xf>
    <xf numFmtId="172" fontId="1" fillId="10" borderId="110" xfId="23" applyNumberFormat="1" applyFont="1" applyFill="1" applyBorder="1" applyAlignment="1" applyProtection="1">
      <alignment horizontal="center" vertical="center" wrapText="1"/>
      <protection/>
    </xf>
    <xf numFmtId="172" fontId="5" fillId="10" borderId="109" xfId="23" applyNumberFormat="1" applyFont="1" applyFill="1" applyBorder="1" applyAlignment="1" applyProtection="1">
      <alignment horizontal="center" vertical="center" wrapText="1"/>
      <protection/>
    </xf>
    <xf numFmtId="38" fontId="1" fillId="10" borderId="111" xfId="23" applyNumberFormat="1" applyFont="1" applyFill="1" applyBorder="1" applyAlignment="1" applyProtection="1">
      <alignment horizontal="center" vertical="center"/>
      <protection/>
    </xf>
    <xf numFmtId="196" fontId="1" fillId="10" borderId="120" xfId="23" applyNumberFormat="1" applyFont="1" applyFill="1" applyBorder="1" applyAlignment="1" applyProtection="1">
      <alignment horizontal="center" vertical="center"/>
      <protection/>
    </xf>
    <xf numFmtId="172" fontId="1" fillId="10" borderId="109" xfId="23" applyNumberFormat="1" applyFont="1" applyFill="1" applyBorder="1" applyAlignment="1" applyProtection="1">
      <alignment horizontal="center" vertical="center"/>
      <protection/>
    </xf>
    <xf numFmtId="172" fontId="1" fillId="10" borderId="110" xfId="23" applyNumberFormat="1" applyFont="1" applyFill="1" applyBorder="1" applyAlignment="1" applyProtection="1">
      <alignment horizontal="center" vertical="center"/>
      <protection/>
    </xf>
    <xf numFmtId="38" fontId="1" fillId="0" borderId="16" xfId="23" applyNumberFormat="1" applyFont="1" applyFill="1" applyBorder="1" applyAlignment="1" applyProtection="1">
      <alignment/>
      <protection/>
    </xf>
    <xf numFmtId="197" fontId="1" fillId="0" borderId="79" xfId="23" applyNumberFormat="1" applyFont="1" applyFill="1" applyBorder="1" applyAlignment="1" applyProtection="1">
      <alignment horizontal="center" vertical="center"/>
      <protection/>
    </xf>
    <xf numFmtId="172" fontId="1" fillId="0" borderId="121" xfId="23" applyNumberFormat="1" applyFont="1" applyFill="1" applyBorder="1" applyAlignment="1" applyProtection="1">
      <alignment/>
      <protection/>
    </xf>
    <xf numFmtId="172" fontId="1" fillId="0" borderId="121" xfId="23" applyNumberFormat="1" applyFont="1" applyBorder="1" applyAlignment="1" applyProtection="1">
      <alignment/>
      <protection/>
    </xf>
    <xf numFmtId="197" fontId="2" fillId="0" borderId="79" xfId="23" applyNumberFormat="1" applyFont="1" applyBorder="1" applyAlignment="1" applyProtection="1">
      <alignment horizontal="center" vertical="center"/>
      <protection/>
    </xf>
    <xf numFmtId="38" fontId="7" fillId="10" borderId="117" xfId="23" applyNumberFormat="1" applyFont="1" applyFill="1" applyBorder="1" applyAlignment="1" applyProtection="1">
      <alignment/>
      <protection/>
    </xf>
    <xf numFmtId="197" fontId="7" fillId="10" borderId="118" xfId="23" applyNumberFormat="1" applyFont="1" applyFill="1" applyBorder="1" applyAlignment="1" applyProtection="1">
      <alignment horizontal="center" vertical="center"/>
      <protection/>
    </xf>
    <xf numFmtId="197" fontId="1" fillId="3" borderId="79" xfId="23" applyNumberFormat="1" applyFont="1" applyFill="1" applyBorder="1" applyAlignment="1" applyProtection="1">
      <alignment horizontal="center" vertical="center"/>
      <protection/>
    </xf>
    <xf numFmtId="172" fontId="1" fillId="3" borderId="121" xfId="23" applyNumberFormat="1" applyFont="1" applyFill="1" applyBorder="1" applyAlignment="1" applyProtection="1">
      <alignment/>
      <protection/>
    </xf>
    <xf numFmtId="197" fontId="1" fillId="9" borderId="116" xfId="23" applyNumberFormat="1" applyFont="1" applyFill="1" applyBorder="1" applyAlignment="1" applyProtection="1">
      <alignment horizontal="center" vertical="center"/>
      <protection/>
    </xf>
    <xf numFmtId="197" fontId="1" fillId="0" borderId="79" xfId="23" applyNumberFormat="1" applyFont="1" applyBorder="1" applyAlignment="1" applyProtection="1">
      <alignment horizontal="center" vertical="center"/>
      <protection/>
    </xf>
    <xf numFmtId="197" fontId="1" fillId="11" borderId="116" xfId="23" applyNumberFormat="1" applyFont="1" applyFill="1" applyBorder="1" applyAlignment="1" applyProtection="1">
      <alignment horizontal="center" vertical="center"/>
      <protection/>
    </xf>
    <xf numFmtId="38" fontId="32" fillId="10" borderId="111" xfId="23" applyNumberFormat="1" applyFont="1" applyFill="1" applyBorder="1" applyAlignment="1" applyProtection="1">
      <alignment/>
      <protection/>
    </xf>
    <xf numFmtId="38" fontId="1" fillId="0" borderId="119" xfId="23" applyNumberFormat="1" applyFont="1" applyBorder="1" applyAlignment="1" applyProtection="1">
      <alignment/>
      <protection/>
    </xf>
    <xf numFmtId="197" fontId="7" fillId="0" borderId="84" xfId="23" applyNumberFormat="1" applyFont="1" applyBorder="1" applyAlignment="1" applyProtection="1">
      <alignment horizontal="center" vertical="center"/>
      <protection/>
    </xf>
    <xf numFmtId="38" fontId="1" fillId="3" borderId="0" xfId="23" applyNumberFormat="1" applyFont="1" applyFill="1" applyBorder="1" applyAlignment="1" applyProtection="1">
      <alignment/>
      <protection/>
    </xf>
    <xf numFmtId="0" fontId="7" fillId="3" borderId="0" xfId="22" applyFont="1" applyFill="1" applyProtection="1">
      <alignment/>
      <protection/>
    </xf>
    <xf numFmtId="0" fontId="15" fillId="3" borderId="0" xfId="22" applyFont="1" applyFill="1" applyProtection="1">
      <alignment/>
      <protection/>
    </xf>
    <xf numFmtId="172" fontId="2" fillId="3" borderId="0" xfId="23" applyNumberFormat="1" applyFont="1" applyFill="1" applyProtection="1">
      <alignment/>
      <protection/>
    </xf>
    <xf numFmtId="196" fontId="40" fillId="3" borderId="0" xfId="23" applyNumberFormat="1" applyFont="1" applyFill="1" applyProtection="1">
      <alignment/>
      <protection/>
    </xf>
    <xf numFmtId="172" fontId="1" fillId="3" borderId="0" xfId="23" applyNumberFormat="1" applyFont="1" applyFill="1" applyProtection="1">
      <alignment/>
      <protection/>
    </xf>
    <xf numFmtId="38" fontId="1" fillId="3" borderId="0" xfId="23" applyNumberFormat="1" applyFont="1" applyFill="1" applyAlignment="1" applyProtection="1">
      <alignment horizontal="right"/>
      <protection/>
    </xf>
    <xf numFmtId="0" fontId="15" fillId="3" borderId="63" xfId="22" applyFont="1" applyFill="1" applyBorder="1" applyProtection="1">
      <alignment/>
      <protection/>
    </xf>
    <xf numFmtId="172" fontId="2" fillId="3" borderId="63" xfId="23" applyNumberFormat="1" applyFont="1" applyFill="1" applyBorder="1" applyProtection="1">
      <alignment/>
      <protection/>
    </xf>
    <xf numFmtId="0" fontId="6" fillId="3" borderId="63" xfId="22" applyFont="1" applyFill="1" applyBorder="1" applyProtection="1">
      <alignment/>
      <protection/>
    </xf>
    <xf numFmtId="172" fontId="2" fillId="3" borderId="63" xfId="23" applyNumberFormat="1" applyFont="1" applyFill="1" applyBorder="1" applyAlignment="1" applyProtection="1">
      <alignment/>
      <protection/>
    </xf>
    <xf numFmtId="0" fontId="7" fillId="3" borderId="63" xfId="22" applyFont="1" applyFill="1" applyBorder="1" applyProtection="1">
      <alignment/>
      <protection/>
    </xf>
    <xf numFmtId="172" fontId="2" fillId="2" borderId="0" xfId="23" applyNumberFormat="1" applyFont="1" applyFill="1" applyAlignment="1" applyProtection="1">
      <alignment/>
      <protection/>
    </xf>
    <xf numFmtId="0" fontId="60" fillId="2" borderId="0" xfId="0" applyFont="1" applyFill="1" applyAlignment="1">
      <alignment/>
    </xf>
    <xf numFmtId="203" fontId="2" fillId="0" borderId="113" xfId="23" applyNumberFormat="1" applyFont="1" applyBorder="1" applyAlignment="1" applyProtection="1">
      <alignment horizontal="center"/>
      <protection/>
    </xf>
    <xf numFmtId="203" fontId="1" fillId="0" borderId="121" xfId="23" applyNumberFormat="1" applyFont="1" applyBorder="1" applyAlignment="1" applyProtection="1">
      <alignment horizontal="center"/>
      <protection/>
    </xf>
    <xf numFmtId="198" fontId="2" fillId="0" borderId="2" xfId="0" applyNumberFormat="1" applyFont="1" applyFill="1" applyBorder="1" applyAlignment="1" applyProtection="1">
      <alignment horizontal="right"/>
      <protection locked="0"/>
    </xf>
    <xf numFmtId="0" fontId="24" fillId="3" borderId="81" xfId="0" applyFont="1" applyFill="1" applyBorder="1" applyAlignment="1" applyProtection="1">
      <alignment horizontal="center"/>
      <protection/>
    </xf>
    <xf numFmtId="0" fontId="24" fillId="2" borderId="81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172" fontId="4" fillId="2" borderId="0" xfId="23" applyNumberFormat="1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Border="1" applyAlignment="1" applyProtection="1">
      <alignment horizontal="center" vertical="center"/>
      <protection/>
    </xf>
    <xf numFmtId="0" fontId="57" fillId="3" borderId="90" xfId="0" applyFont="1" applyFill="1" applyBorder="1" applyAlignment="1" applyProtection="1">
      <alignment horizontal="center"/>
      <protection/>
    </xf>
    <xf numFmtId="0" fontId="1" fillId="3" borderId="79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/>
      <protection/>
    </xf>
    <xf numFmtId="175" fontId="12" fillId="3" borderId="1" xfId="0" applyNumberFormat="1" applyFont="1" applyFill="1" applyBorder="1" applyAlignment="1" applyProtection="1">
      <alignment horizontal="center" vertical="center"/>
      <protection/>
    </xf>
    <xf numFmtId="0" fontId="13" fillId="3" borderId="1" xfId="0" applyFont="1" applyFill="1" applyBorder="1" applyAlignment="1" applyProtection="1">
      <alignment horizontal="center"/>
      <protection/>
    </xf>
    <xf numFmtId="0" fontId="60" fillId="2" borderId="0" xfId="0" applyFont="1" applyFill="1" applyAlignment="1" applyProtection="1">
      <alignment/>
      <protection/>
    </xf>
    <xf numFmtId="0" fontId="58" fillId="2" borderId="0" xfId="0" applyFont="1" applyFill="1" applyAlignment="1" applyProtection="1">
      <alignment/>
      <protection/>
    </xf>
    <xf numFmtId="198" fontId="2" fillId="0" borderId="22" xfId="0" applyNumberFormat="1" applyFont="1" applyFill="1" applyBorder="1" applyAlignment="1" applyProtection="1">
      <alignment horizontal="right"/>
      <protection locked="0"/>
    </xf>
    <xf numFmtId="4" fontId="11" fillId="7" borderId="9" xfId="0" applyNumberFormat="1" applyFont="1" applyFill="1" applyBorder="1" applyAlignment="1" applyProtection="1">
      <alignment horizontal="center"/>
      <protection/>
    </xf>
    <xf numFmtId="198" fontId="45" fillId="5" borderId="122" xfId="0" applyNumberFormat="1" applyFont="1" applyFill="1" applyBorder="1" applyAlignment="1" applyProtection="1">
      <alignment/>
      <protection/>
    </xf>
    <xf numFmtId="0" fontId="29" fillId="4" borderId="123" xfId="0" applyFont="1" applyFill="1" applyBorder="1" applyAlignment="1" applyProtection="1">
      <alignment horizontal="left"/>
      <protection/>
    </xf>
    <xf numFmtId="0" fontId="2" fillId="4" borderId="124" xfId="0" applyFont="1" applyFill="1" applyBorder="1" applyAlignment="1" applyProtection="1">
      <alignment horizontal="right"/>
      <protection/>
    </xf>
    <xf numFmtId="0" fontId="2" fillId="4" borderId="125" xfId="0" applyFont="1" applyFill="1" applyBorder="1" applyAlignment="1" applyProtection="1">
      <alignment horizontal="right"/>
      <protection/>
    </xf>
    <xf numFmtId="175" fontId="8" fillId="3" borderId="126" xfId="0" applyNumberFormat="1" applyFont="1" applyFill="1" applyBorder="1" applyAlignment="1" applyProtection="1">
      <alignment horizontal="center" vertical="top"/>
      <protection/>
    </xf>
    <xf numFmtId="175" fontId="8" fillId="3" borderId="126" xfId="0" applyNumberFormat="1" applyFont="1" applyFill="1" applyBorder="1" applyAlignment="1">
      <alignment horizontal="center" vertical="top"/>
    </xf>
    <xf numFmtId="4" fontId="3" fillId="3" borderId="127" xfId="0" applyNumberFormat="1" applyFont="1" applyFill="1" applyBorder="1" applyAlignment="1" applyProtection="1">
      <alignment horizontal="center"/>
      <protection/>
    </xf>
    <xf numFmtId="4" fontId="40" fillId="3" borderId="128" xfId="0" applyNumberFormat="1" applyFont="1" applyFill="1" applyBorder="1" applyAlignment="1" applyProtection="1">
      <alignment vertical="center"/>
      <protection/>
    </xf>
    <xf numFmtId="4" fontId="40" fillId="3" borderId="129" xfId="0" applyNumberFormat="1" applyFont="1" applyFill="1" applyBorder="1" applyAlignment="1" applyProtection="1">
      <alignment vertical="center"/>
      <protection/>
    </xf>
    <xf numFmtId="198" fontId="45" fillId="5" borderId="130" xfId="0" applyNumberFormat="1" applyFont="1" applyFill="1" applyBorder="1" applyAlignment="1" applyProtection="1">
      <alignment/>
      <protection/>
    </xf>
    <xf numFmtId="198" fontId="45" fillId="5" borderId="131" xfId="0" applyNumberFormat="1" applyFont="1" applyFill="1" applyBorder="1" applyAlignment="1" applyProtection="1">
      <alignment/>
      <protection/>
    </xf>
    <xf numFmtId="4" fontId="40" fillId="3" borderId="113" xfId="0" applyNumberFormat="1" applyFont="1" applyFill="1" applyBorder="1" applyAlignment="1" applyProtection="1">
      <alignment vertical="center"/>
      <protection/>
    </xf>
    <xf numFmtId="204" fontId="36" fillId="4" borderId="132" xfId="0" applyNumberFormat="1" applyFont="1" applyFill="1" applyBorder="1" applyAlignment="1">
      <alignment horizontal="center"/>
    </xf>
    <xf numFmtId="4" fontId="16" fillId="3" borderId="11" xfId="0" applyNumberFormat="1" applyFont="1" applyFill="1" applyBorder="1" applyAlignment="1" applyProtection="1">
      <alignment horizontal="center"/>
      <protection/>
    </xf>
    <xf numFmtId="4" fontId="53" fillId="3" borderId="133" xfId="0" applyNumberFormat="1" applyFont="1" applyFill="1" applyBorder="1" applyAlignment="1" applyProtection="1">
      <alignment horizontal="center"/>
      <protection/>
    </xf>
    <xf numFmtId="4" fontId="40" fillId="5" borderId="134" xfId="0" applyNumberFormat="1" applyFont="1" applyFill="1" applyBorder="1" applyAlignment="1" applyProtection="1">
      <alignment vertical="center"/>
      <protection/>
    </xf>
    <xf numFmtId="4" fontId="12" fillId="5" borderId="135" xfId="0" applyNumberFormat="1" applyFont="1" applyFill="1" applyBorder="1" applyAlignment="1" applyProtection="1">
      <alignment horizontal="center" vertical="top"/>
      <protection/>
    </xf>
    <xf numFmtId="4" fontId="40" fillId="7" borderId="136" xfId="0" applyNumberFormat="1" applyFont="1" applyFill="1" applyBorder="1" applyAlignment="1" applyProtection="1">
      <alignment vertical="center"/>
      <protection/>
    </xf>
    <xf numFmtId="4" fontId="12" fillId="7" borderId="137" xfId="0" applyNumberFormat="1" applyFont="1" applyFill="1" applyBorder="1" applyAlignment="1" applyProtection="1">
      <alignment horizontal="center" vertical="top"/>
      <protection/>
    </xf>
    <xf numFmtId="4" fontId="40" fillId="8" borderId="138" xfId="0" applyNumberFormat="1" applyFont="1" applyFill="1" applyBorder="1" applyAlignment="1" applyProtection="1">
      <alignment vertical="center"/>
      <protection/>
    </xf>
    <xf numFmtId="4" fontId="12" fillId="8" borderId="139" xfId="0" applyNumberFormat="1" applyFont="1" applyFill="1" applyBorder="1" applyAlignment="1" applyProtection="1">
      <alignment horizontal="center" vertical="top"/>
      <protection/>
    </xf>
    <xf numFmtId="175" fontId="65" fillId="3" borderId="1" xfId="0" applyNumberFormat="1" applyFont="1" applyFill="1" applyBorder="1" applyAlignment="1" applyProtection="1">
      <alignment horizontal="center" vertical="center"/>
      <protection locked="0"/>
    </xf>
    <xf numFmtId="175" fontId="65" fillId="3" borderId="1" xfId="22" applyNumberFormat="1" applyFont="1" applyFill="1" applyBorder="1" applyAlignment="1" applyProtection="1">
      <alignment horizontal="center" vertical="center"/>
      <protection/>
    </xf>
    <xf numFmtId="175" fontId="65" fillId="3" borderId="1" xfId="0" applyNumberFormat="1" applyFont="1" applyFill="1" applyBorder="1" applyAlignment="1" applyProtection="1">
      <alignment horizontal="center" vertical="center"/>
      <protection/>
    </xf>
    <xf numFmtId="0" fontId="3" fillId="3" borderId="63" xfId="22" applyFont="1" applyFill="1" applyBorder="1" applyAlignment="1" applyProtection="1">
      <alignment horizontal="left"/>
      <protection/>
    </xf>
    <xf numFmtId="172" fontId="7" fillId="3" borderId="0" xfId="23" applyNumberFormat="1" applyFont="1" applyFill="1" applyBorder="1" applyAlignment="1" applyProtection="1">
      <alignment/>
      <protection/>
    </xf>
    <xf numFmtId="0" fontId="6" fillId="3" borderId="0" xfId="22" applyFont="1" applyFill="1" applyBorder="1" applyProtection="1">
      <alignment/>
      <protection/>
    </xf>
    <xf numFmtId="172" fontId="7" fillId="3" borderId="0" xfId="23" applyNumberFormat="1" applyFont="1" applyFill="1" applyBorder="1" applyAlignment="1" applyProtection="1">
      <alignment horizontal="left"/>
      <protection/>
    </xf>
    <xf numFmtId="38" fontId="5" fillId="3" borderId="63" xfId="23" applyNumberFormat="1" applyFont="1" applyFill="1" applyBorder="1" applyAlignment="1" applyProtection="1">
      <alignment horizontal="left"/>
      <protection/>
    </xf>
    <xf numFmtId="198" fontId="2" fillId="0" borderId="113" xfId="23" applyNumberFormat="1" applyFont="1" applyBorder="1" applyAlignment="1" applyProtection="1">
      <alignment/>
      <protection/>
    </xf>
    <xf numFmtId="198" fontId="1" fillId="0" borderId="114" xfId="23" applyNumberFormat="1" applyFont="1" applyBorder="1" applyAlignment="1" applyProtection="1">
      <alignment/>
      <protection/>
    </xf>
    <xf numFmtId="198" fontId="2" fillId="3" borderId="0" xfId="23" applyNumberFormat="1" applyFont="1" applyFill="1" applyAlignment="1" applyProtection="1">
      <alignment/>
      <protection/>
    </xf>
    <xf numFmtId="198" fontId="2" fillId="9" borderId="140" xfId="23" applyNumberFormat="1" applyFont="1" applyFill="1" applyBorder="1" applyAlignment="1" applyProtection="1">
      <alignment/>
      <protection/>
    </xf>
    <xf numFmtId="198" fontId="1" fillId="9" borderId="141" xfId="23" applyNumberFormat="1" applyFont="1" applyFill="1" applyBorder="1" applyAlignment="1" applyProtection="1">
      <alignment/>
      <protection/>
    </xf>
    <xf numFmtId="198" fontId="1" fillId="3" borderId="0" xfId="23" applyNumberFormat="1" applyFont="1" applyFill="1" applyBorder="1" applyAlignment="1" applyProtection="1">
      <alignment/>
      <protection/>
    </xf>
    <xf numFmtId="198" fontId="2" fillId="3" borderId="0" xfId="23" applyNumberFormat="1" applyFont="1" applyFill="1" applyBorder="1" applyAlignment="1" applyProtection="1">
      <alignment/>
      <protection/>
    </xf>
    <xf numFmtId="198" fontId="1" fillId="0" borderId="121" xfId="23" applyNumberFormat="1" applyFont="1" applyBorder="1" applyAlignment="1" applyProtection="1">
      <alignment/>
      <protection/>
    </xf>
    <xf numFmtId="198" fontId="1" fillId="9" borderId="142" xfId="23" applyNumberFormat="1" applyFont="1" applyFill="1" applyBorder="1" applyAlignment="1" applyProtection="1">
      <alignment/>
      <protection/>
    </xf>
    <xf numFmtId="198" fontId="2" fillId="11" borderId="140" xfId="23" applyNumberFormat="1" applyFont="1" applyFill="1" applyBorder="1" applyAlignment="1" applyProtection="1">
      <alignment/>
      <protection/>
    </xf>
    <xf numFmtId="198" fontId="1" fillId="11" borderId="142" xfId="23" applyNumberFormat="1" applyFont="1" applyFill="1" applyBorder="1" applyAlignment="1" applyProtection="1">
      <alignment/>
      <protection/>
    </xf>
    <xf numFmtId="203" fontId="1" fillId="0" borderId="114" xfId="23" applyNumberFormat="1" applyFont="1" applyBorder="1" applyAlignment="1" applyProtection="1">
      <alignment horizontal="center"/>
      <protection/>
    </xf>
    <xf numFmtId="0" fontId="45" fillId="3" borderId="0" xfId="22" applyFont="1" applyFill="1" applyBorder="1" applyAlignment="1" applyProtection="1">
      <alignment horizontal="left"/>
      <protection/>
    </xf>
    <xf numFmtId="1" fontId="2" fillId="3" borderId="0" xfId="23" applyNumberFormat="1" applyFont="1" applyFill="1" applyAlignment="1" applyProtection="1">
      <alignment/>
      <protection/>
    </xf>
    <xf numFmtId="198" fontId="2" fillId="0" borderId="113" xfId="23" applyNumberFormat="1" applyFont="1" applyBorder="1" applyAlignment="1" applyProtection="1">
      <alignment/>
      <protection locked="0"/>
    </xf>
    <xf numFmtId="198" fontId="1" fillId="0" borderId="114" xfId="23" applyNumberFormat="1" applyFont="1" applyBorder="1" applyAlignment="1" applyProtection="1">
      <alignment/>
      <protection locked="0"/>
    </xf>
    <xf numFmtId="38" fontId="1" fillId="4" borderId="143" xfId="23" applyNumberFormat="1" applyFont="1" applyFill="1" applyBorder="1" applyAlignment="1" applyProtection="1">
      <alignment/>
      <protection/>
    </xf>
    <xf numFmtId="198" fontId="2" fillId="2" borderId="144" xfId="23" applyNumberFormat="1" applyFont="1" applyFill="1" applyBorder="1" applyAlignment="1" applyProtection="1">
      <alignment/>
      <protection/>
    </xf>
    <xf numFmtId="198" fontId="1" fillId="2" borderId="145" xfId="23" applyNumberFormat="1" applyFont="1" applyFill="1" applyBorder="1" applyAlignment="1" applyProtection="1">
      <alignment/>
      <protection/>
    </xf>
    <xf numFmtId="38" fontId="1" fillId="0" borderId="16" xfId="23" applyNumberFormat="1" applyFont="1" applyFill="1" applyBorder="1" applyAlignment="1" applyProtection="1">
      <alignment wrapText="1"/>
      <protection/>
    </xf>
    <xf numFmtId="198" fontId="2" fillId="0" borderId="146" xfId="23" applyNumberFormat="1" applyFont="1" applyBorder="1" applyAlignment="1" applyProtection="1">
      <alignment/>
      <protection/>
    </xf>
    <xf numFmtId="198" fontId="1" fillId="0" borderId="147" xfId="23" applyNumberFormat="1" applyFont="1" applyBorder="1" applyAlignment="1" applyProtection="1">
      <alignment/>
      <protection/>
    </xf>
    <xf numFmtId="198" fontId="2" fillId="2" borderId="148" xfId="23" applyNumberFormat="1" applyFont="1" applyFill="1" applyBorder="1" applyAlignment="1" applyProtection="1">
      <alignment horizontal="right"/>
      <protection/>
    </xf>
    <xf numFmtId="198" fontId="1" fillId="2" borderId="149" xfId="23" applyNumberFormat="1" applyFont="1" applyFill="1" applyBorder="1" applyAlignment="1" applyProtection="1">
      <alignment horizontal="right"/>
      <protection/>
    </xf>
    <xf numFmtId="198" fontId="2" fillId="2" borderId="150" xfId="23" applyNumberFormat="1" applyFont="1" applyFill="1" applyBorder="1" applyAlignment="1" applyProtection="1">
      <alignment/>
      <protection/>
    </xf>
    <xf numFmtId="198" fontId="1" fillId="2" borderId="151" xfId="23" applyNumberFormat="1" applyFont="1" applyFill="1" applyBorder="1" applyAlignment="1" applyProtection="1">
      <alignment/>
      <protection/>
    </xf>
    <xf numFmtId="198" fontId="2" fillId="0" borderId="114" xfId="23" applyNumberFormat="1" applyFont="1" applyBorder="1" applyAlignment="1" applyProtection="1">
      <alignment/>
      <protection/>
    </xf>
    <xf numFmtId="198" fontId="1" fillId="0" borderId="99" xfId="23" applyNumberFormat="1" applyFont="1" applyBorder="1" applyAlignment="1" applyProtection="1">
      <alignment/>
      <protection/>
    </xf>
    <xf numFmtId="198" fontId="1" fillId="2" borderId="152" xfId="23" applyNumberFormat="1" applyFont="1" applyFill="1" applyBorder="1" applyAlignment="1" applyProtection="1">
      <alignment/>
      <protection/>
    </xf>
    <xf numFmtId="198" fontId="2" fillId="2" borderId="148" xfId="23" applyNumberFormat="1" applyFont="1" applyFill="1" applyBorder="1" applyAlignment="1" applyProtection="1">
      <alignment/>
      <protection/>
    </xf>
    <xf numFmtId="198" fontId="1" fillId="2" borderId="110" xfId="23" applyNumberFormat="1" applyFont="1" applyFill="1" applyBorder="1" applyAlignment="1" applyProtection="1">
      <alignment/>
      <protection/>
    </xf>
    <xf numFmtId="0" fontId="1" fillId="12" borderId="0" xfId="22" applyFont="1" applyFill="1" applyProtection="1">
      <alignment/>
      <protection/>
    </xf>
    <xf numFmtId="0" fontId="6" fillId="12" borderId="0" xfId="22" applyFont="1" applyFill="1" applyBorder="1" applyAlignment="1" applyProtection="1">
      <alignment horizontal="center"/>
      <protection/>
    </xf>
    <xf numFmtId="0" fontId="30" fillId="12" borderId="0" xfId="22" applyFont="1" applyFill="1" applyProtection="1">
      <alignment/>
      <protection/>
    </xf>
    <xf numFmtId="0" fontId="6" fillId="12" borderId="0" xfId="22" applyFont="1" applyFill="1" applyProtection="1">
      <alignment/>
      <protection/>
    </xf>
    <xf numFmtId="0" fontId="1" fillId="12" borderId="0" xfId="22" applyFont="1" applyFill="1" applyAlignment="1" applyProtection="1">
      <alignment horizontal="right"/>
      <protection/>
    </xf>
    <xf numFmtId="0" fontId="1" fillId="12" borderId="0" xfId="22" applyFont="1" applyFill="1" applyBorder="1" applyAlignment="1" applyProtection="1">
      <alignment horizontal="center"/>
      <protection/>
    </xf>
    <xf numFmtId="172" fontId="2" fillId="12" borderId="0" xfId="23" applyNumberFormat="1" applyFont="1" applyFill="1" applyAlignment="1" applyProtection="1">
      <alignment/>
      <protection/>
    </xf>
    <xf numFmtId="38" fontId="2" fillId="12" borderId="0" xfId="23" applyNumberFormat="1" applyFont="1" applyFill="1" applyProtection="1">
      <alignment/>
      <protection/>
    </xf>
    <xf numFmtId="172" fontId="7" fillId="12" borderId="63" xfId="23" applyNumberFormat="1" applyFont="1" applyFill="1" applyBorder="1" applyAlignment="1" applyProtection="1">
      <alignment horizontal="left"/>
      <protection/>
    </xf>
    <xf numFmtId="0" fontId="7" fillId="12" borderId="63" xfId="22" applyFont="1" applyFill="1" applyBorder="1" applyAlignment="1" applyProtection="1">
      <alignment horizontal="left"/>
      <protection/>
    </xf>
    <xf numFmtId="0" fontId="6" fillId="12" borderId="63" xfId="22" applyFont="1" applyFill="1" applyBorder="1" applyAlignment="1" applyProtection="1">
      <alignment horizontal="center"/>
      <protection/>
    </xf>
    <xf numFmtId="38" fontId="31" fillId="12" borderId="63" xfId="23" applyNumberFormat="1" applyFont="1" applyFill="1" applyBorder="1" applyAlignment="1" applyProtection="1">
      <alignment horizontal="left"/>
      <protection/>
    </xf>
    <xf numFmtId="38" fontId="32" fillId="9" borderId="104" xfId="23" applyNumberFormat="1" applyFont="1" applyFill="1" applyBorder="1" applyAlignment="1" applyProtection="1">
      <alignment horizontal="center"/>
      <protection/>
    </xf>
    <xf numFmtId="172" fontId="2" fillId="9" borderId="0" xfId="23" applyNumberFormat="1" applyFont="1" applyFill="1" applyAlignment="1" applyProtection="1">
      <alignment/>
      <protection/>
    </xf>
    <xf numFmtId="38" fontId="1" fillId="9" borderId="0" xfId="23" applyNumberFormat="1" applyFont="1" applyFill="1" applyAlignment="1" applyProtection="1">
      <alignment horizontal="left"/>
      <protection/>
    </xf>
    <xf numFmtId="38" fontId="32" fillId="9" borderId="0" xfId="23" applyNumberFormat="1" applyFont="1" applyFill="1" applyAlignment="1" applyProtection="1">
      <alignment horizontal="center"/>
      <protection/>
    </xf>
    <xf numFmtId="0" fontId="6" fillId="9" borderId="0" xfId="22" applyFont="1" applyFill="1" applyProtection="1">
      <alignment/>
      <protection/>
    </xf>
    <xf numFmtId="175" fontId="65" fillId="13" borderId="1" xfId="22" applyNumberFormat="1" applyFont="1" applyFill="1" applyBorder="1" applyAlignment="1" applyProtection="1">
      <alignment horizontal="center" vertical="center"/>
      <protection/>
    </xf>
    <xf numFmtId="172" fontId="7" fillId="14" borderId="63" xfId="23" applyNumberFormat="1" applyFont="1" applyFill="1" applyBorder="1" applyAlignment="1" applyProtection="1">
      <alignment horizontal="left"/>
      <protection/>
    </xf>
    <xf numFmtId="0" fontId="4" fillId="14" borderId="0" xfId="22" applyFont="1" applyFill="1" applyBorder="1" applyAlignment="1" applyProtection="1">
      <alignment horizontal="left"/>
      <protection/>
    </xf>
    <xf numFmtId="172" fontId="7" fillId="14" borderId="63" xfId="23" applyNumberFormat="1" applyFont="1" applyFill="1" applyBorder="1" applyAlignment="1" applyProtection="1">
      <alignment/>
      <protection/>
    </xf>
    <xf numFmtId="0" fontId="4" fillId="14" borderId="63" xfId="22" applyFont="1" applyFill="1" applyBorder="1" applyAlignment="1" applyProtection="1">
      <alignment horizontal="left"/>
      <protection/>
    </xf>
    <xf numFmtId="172" fontId="2" fillId="9" borderId="0" xfId="23" applyNumberFormat="1" applyFont="1" applyFill="1" applyBorder="1" applyAlignment="1" applyProtection="1">
      <alignment/>
      <protection/>
    </xf>
    <xf numFmtId="38" fontId="1" fillId="9" borderId="0" xfId="23" applyNumberFormat="1" applyFont="1" applyFill="1" applyBorder="1" applyAlignment="1" applyProtection="1">
      <alignment/>
      <protection/>
    </xf>
    <xf numFmtId="0" fontId="7" fillId="9" borderId="0" xfId="22" applyFont="1" applyFill="1" applyProtection="1">
      <alignment/>
      <protection/>
    </xf>
    <xf numFmtId="0" fontId="15" fillId="9" borderId="0" xfId="22" applyFont="1" applyFill="1" applyProtection="1">
      <alignment/>
      <protection/>
    </xf>
    <xf numFmtId="172" fontId="2" fillId="9" borderId="0" xfId="23" applyNumberFormat="1" applyFont="1" applyFill="1" applyProtection="1">
      <alignment/>
      <protection/>
    </xf>
    <xf numFmtId="38" fontId="2" fillId="9" borderId="0" xfId="23" applyNumberFormat="1" applyFont="1" applyFill="1" applyProtection="1">
      <alignment/>
      <protection/>
    </xf>
    <xf numFmtId="196" fontId="40" fillId="9" borderId="0" xfId="23" applyNumberFormat="1" applyFont="1" applyFill="1" applyProtection="1">
      <alignment/>
      <protection/>
    </xf>
    <xf numFmtId="172" fontId="1" fillId="9" borderId="0" xfId="23" applyNumberFormat="1" applyFont="1" applyFill="1" applyProtection="1">
      <alignment/>
      <protection/>
    </xf>
    <xf numFmtId="38" fontId="1" fillId="9" borderId="0" xfId="23" applyNumberFormat="1" applyFont="1" applyFill="1" applyAlignment="1" applyProtection="1">
      <alignment horizontal="right"/>
      <protection/>
    </xf>
    <xf numFmtId="0" fontId="15" fillId="9" borderId="63" xfId="22" applyFont="1" applyFill="1" applyBorder="1" applyProtection="1">
      <alignment/>
      <protection/>
    </xf>
    <xf numFmtId="172" fontId="2" fillId="9" borderId="63" xfId="23" applyNumberFormat="1" applyFont="1" applyFill="1" applyBorder="1" applyProtection="1">
      <alignment/>
      <protection/>
    </xf>
    <xf numFmtId="0" fontId="6" fillId="9" borderId="63" xfId="22" applyFont="1" applyFill="1" applyBorder="1" applyProtection="1">
      <alignment/>
      <protection/>
    </xf>
    <xf numFmtId="172" fontId="2" fillId="9" borderId="63" xfId="23" applyNumberFormat="1" applyFont="1" applyFill="1" applyBorder="1" applyAlignment="1" applyProtection="1">
      <alignment/>
      <protection/>
    </xf>
    <xf numFmtId="0" fontId="7" fillId="9" borderId="63" xfId="22" applyFont="1" applyFill="1" applyBorder="1" applyProtection="1">
      <alignment/>
      <protection/>
    </xf>
    <xf numFmtId="197" fontId="7" fillId="9" borderId="0" xfId="23" applyNumberFormat="1" applyFont="1" applyFill="1" applyBorder="1" applyAlignment="1" applyProtection="1">
      <alignment horizontal="center"/>
      <protection/>
    </xf>
    <xf numFmtId="198" fontId="2" fillId="9" borderId="0" xfId="23" applyNumberFormat="1" applyFont="1" applyFill="1" applyAlignment="1" applyProtection="1">
      <alignment/>
      <protection/>
    </xf>
    <xf numFmtId="197" fontId="1" fillId="2" borderId="118" xfId="23" applyNumberFormat="1" applyFont="1" applyFill="1" applyBorder="1" applyAlignment="1" applyProtection="1">
      <alignment horizontal="center"/>
      <protection/>
    </xf>
    <xf numFmtId="197" fontId="7" fillId="2" borderId="120" xfId="23" applyNumberFormat="1" applyFont="1" applyFill="1" applyBorder="1" applyAlignment="1" applyProtection="1">
      <alignment horizontal="center"/>
      <protection/>
    </xf>
    <xf numFmtId="197" fontId="7" fillId="10" borderId="120" xfId="23" applyNumberFormat="1" applyFont="1" applyFill="1" applyBorder="1" applyAlignment="1" applyProtection="1">
      <alignment horizontal="center" vertical="center"/>
      <protection/>
    </xf>
    <xf numFmtId="0" fontId="3" fillId="13" borderId="1" xfId="22" applyNumberFormat="1" applyFont="1" applyFill="1" applyBorder="1" applyAlignment="1" applyProtection="1">
      <alignment horizontal="center" vertical="center"/>
      <protection/>
    </xf>
    <xf numFmtId="0" fontId="8" fillId="13" borderId="1" xfId="22" applyNumberFormat="1" applyFont="1" applyFill="1" applyBorder="1" applyAlignment="1" applyProtection="1">
      <alignment horizontal="center" vertical="center"/>
      <protection/>
    </xf>
    <xf numFmtId="38" fontId="30" fillId="0" borderId="16" xfId="23" applyNumberFormat="1" applyFont="1" applyFill="1" applyBorder="1" applyAlignment="1" applyProtection="1">
      <alignment/>
      <protection/>
    </xf>
    <xf numFmtId="38" fontId="30" fillId="3" borderId="16" xfId="23" applyNumberFormat="1" applyFont="1" applyFill="1" applyBorder="1" applyAlignment="1" applyProtection="1">
      <alignment/>
      <protection/>
    </xf>
    <xf numFmtId="38" fontId="67" fillId="9" borderId="0" xfId="23" applyNumberFormat="1" applyFont="1" applyFill="1" applyAlignment="1" applyProtection="1">
      <alignment/>
      <protection/>
    </xf>
    <xf numFmtId="0" fontId="10" fillId="9" borderId="0" xfId="22" applyFont="1" applyFill="1" applyProtection="1">
      <alignment/>
      <protection/>
    </xf>
    <xf numFmtId="197" fontId="1" fillId="2" borderId="153" xfId="23" applyNumberFormat="1" applyFont="1" applyFill="1" applyBorder="1" applyAlignment="1" applyProtection="1">
      <alignment horizontal="center"/>
      <protection/>
    </xf>
    <xf numFmtId="198" fontId="1" fillId="0" borderId="121" xfId="23" applyNumberFormat="1" applyFont="1" applyBorder="1" applyAlignment="1" applyProtection="1">
      <alignment/>
      <protection locked="0"/>
    </xf>
    <xf numFmtId="38" fontId="1" fillId="0" borderId="16" xfId="23" applyNumberFormat="1" applyFont="1" applyFill="1" applyBorder="1" applyAlignment="1" applyProtection="1">
      <alignment horizontal="left" vertical="center" wrapText="1"/>
      <protection/>
    </xf>
    <xf numFmtId="198" fontId="1" fillId="2" borderId="154" xfId="23" applyNumberFormat="1" applyFont="1" applyFill="1" applyBorder="1" applyAlignment="1" applyProtection="1">
      <alignment/>
      <protection/>
    </xf>
    <xf numFmtId="38" fontId="66" fillId="3" borderId="63" xfId="23" applyNumberFormat="1" applyFont="1" applyFill="1" applyBorder="1" applyAlignment="1" applyProtection="1">
      <alignment horizontal="right"/>
      <protection/>
    </xf>
    <xf numFmtId="206" fontId="47" fillId="6" borderId="148" xfId="23" applyNumberFormat="1" applyFont="1" applyFill="1" applyBorder="1" applyAlignment="1" applyProtection="1">
      <alignment/>
      <protection/>
    </xf>
    <xf numFmtId="206" fontId="46" fillId="6" borderId="149" xfId="23" applyNumberFormat="1" applyFont="1" applyFill="1" applyBorder="1" applyAlignment="1" applyProtection="1">
      <alignment/>
      <protection/>
    </xf>
    <xf numFmtId="206" fontId="2" fillId="2" borderId="0" xfId="23" applyNumberFormat="1" applyFont="1" applyFill="1" applyAlignment="1" applyProtection="1">
      <alignment/>
      <protection/>
    </xf>
    <xf numFmtId="206" fontId="0" fillId="2" borderId="0" xfId="0" applyNumberFormat="1" applyFill="1" applyAlignment="1" applyProtection="1">
      <alignment/>
      <protection/>
    </xf>
    <xf numFmtId="206" fontId="0" fillId="2" borderId="0" xfId="0" applyNumberFormat="1" applyFill="1" applyBorder="1" applyAlignment="1" applyProtection="1">
      <alignment/>
      <protection/>
    </xf>
    <xf numFmtId="206" fontId="0" fillId="2" borderId="0" xfId="0" applyNumberFormat="1" applyFill="1" applyAlignment="1" applyProtection="1">
      <alignment horizontal="center"/>
      <protection/>
    </xf>
    <xf numFmtId="198" fontId="12" fillId="0" borderId="113" xfId="23" applyNumberFormat="1" applyFont="1" applyBorder="1" applyAlignment="1" applyProtection="1">
      <alignment horizontal="center"/>
      <protection/>
    </xf>
    <xf numFmtId="198" fontId="12" fillId="0" borderId="114" xfId="23" applyNumberFormat="1" applyFont="1" applyBorder="1" applyAlignment="1" applyProtection="1">
      <alignment horizontal="center"/>
      <protection/>
    </xf>
    <xf numFmtId="198" fontId="12" fillId="3" borderId="113" xfId="23" applyNumberFormat="1" applyFont="1" applyFill="1" applyBorder="1" applyAlignment="1" applyProtection="1">
      <alignment horizontal="center"/>
      <protection/>
    </xf>
    <xf numFmtId="198" fontId="12" fillId="3" borderId="121" xfId="23" applyNumberFormat="1" applyFont="1" applyFill="1" applyBorder="1" applyAlignment="1" applyProtection="1">
      <alignment horizontal="center"/>
      <protection/>
    </xf>
    <xf numFmtId="198" fontId="12" fillId="0" borderId="113" xfId="23" applyNumberFormat="1" applyFont="1" applyFill="1" applyBorder="1" applyAlignment="1" applyProtection="1">
      <alignment horizontal="center" vertical="top"/>
      <protection/>
    </xf>
    <xf numFmtId="198" fontId="12" fillId="0" borderId="121" xfId="23" applyNumberFormat="1" applyFont="1" applyFill="1" applyBorder="1" applyAlignment="1" applyProtection="1">
      <alignment horizontal="center" vertical="top"/>
      <protection/>
    </xf>
    <xf numFmtId="198" fontId="12" fillId="0" borderId="113" xfId="23" applyNumberFormat="1" applyFont="1" applyFill="1" applyBorder="1" applyAlignment="1" applyProtection="1">
      <alignment horizontal="center" vertical="center"/>
      <protection/>
    </xf>
    <xf numFmtId="198" fontId="12" fillId="0" borderId="121" xfId="23" applyNumberFormat="1" applyFont="1" applyFill="1" applyBorder="1" applyAlignment="1" applyProtection="1">
      <alignment horizontal="center" vertical="center"/>
      <protection/>
    </xf>
    <xf numFmtId="38" fontId="7" fillId="7" borderId="105" xfId="23" applyNumberFormat="1" applyFont="1" applyFill="1" applyBorder="1" applyAlignment="1" applyProtection="1">
      <alignment horizontal="center" vertical="center"/>
      <protection/>
    </xf>
    <xf numFmtId="38" fontId="1" fillId="7" borderId="16" xfId="23" applyNumberFormat="1" applyFont="1" applyFill="1" applyBorder="1" applyAlignment="1" applyProtection="1">
      <alignment horizontal="center" vertical="center"/>
      <protection/>
    </xf>
    <xf numFmtId="38" fontId="1" fillId="7" borderId="107" xfId="23" applyNumberFormat="1" applyFont="1" applyFill="1" applyBorder="1" applyAlignment="1" applyProtection="1">
      <alignment horizontal="center" vertical="center"/>
      <protection/>
    </xf>
    <xf numFmtId="38" fontId="1" fillId="7" borderId="111" xfId="23" applyNumberFormat="1" applyFont="1" applyFill="1" applyBorder="1" applyAlignment="1" applyProtection="1">
      <alignment horizontal="center" vertical="center"/>
      <protection/>
    </xf>
    <xf numFmtId="196" fontId="1" fillId="7" borderId="120" xfId="23" applyNumberFormat="1" applyFont="1" applyFill="1" applyBorder="1" applyAlignment="1" applyProtection="1">
      <alignment horizontal="center" vertical="center"/>
      <protection/>
    </xf>
    <xf numFmtId="198" fontId="39" fillId="7" borderId="109" xfId="23" applyNumberFormat="1" applyFont="1" applyFill="1" applyBorder="1" applyAlignment="1" applyProtection="1">
      <alignment horizontal="center" vertical="center" wrapText="1"/>
      <protection/>
    </xf>
    <xf numFmtId="198" fontId="30" fillId="7" borderId="110" xfId="23" applyNumberFormat="1" applyFont="1" applyFill="1" applyBorder="1" applyAlignment="1" applyProtection="1">
      <alignment horizontal="center" vertical="center" wrapText="1"/>
      <protection/>
    </xf>
    <xf numFmtId="1" fontId="1" fillId="7" borderId="109" xfId="23" applyNumberFormat="1" applyFont="1" applyFill="1" applyBorder="1" applyAlignment="1" applyProtection="1">
      <alignment horizontal="center" vertical="center"/>
      <protection/>
    </xf>
    <xf numFmtId="1" fontId="1" fillId="7" borderId="110" xfId="23" applyNumberFormat="1" applyFont="1" applyFill="1" applyBorder="1" applyAlignment="1" applyProtection="1">
      <alignment horizontal="center" vertical="center"/>
      <protection/>
    </xf>
    <xf numFmtId="38" fontId="1" fillId="7" borderId="143" xfId="23" applyNumberFormat="1" applyFont="1" applyFill="1" applyBorder="1" applyAlignment="1" applyProtection="1">
      <alignment/>
      <protection/>
    </xf>
    <xf numFmtId="197" fontId="1" fillId="7" borderId="153" xfId="23" applyNumberFormat="1" applyFont="1" applyFill="1" applyBorder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 horizontal="center"/>
      <protection/>
    </xf>
    <xf numFmtId="4" fontId="2" fillId="2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203" fontId="2" fillId="2" borderId="155" xfId="0" applyNumberFormat="1" applyFont="1" applyFill="1" applyBorder="1" applyAlignment="1" applyProtection="1">
      <alignment horizontal="center"/>
      <protection locked="0"/>
    </xf>
    <xf numFmtId="203" fontId="2" fillId="2" borderId="156" xfId="0" applyNumberFormat="1" applyFont="1" applyFill="1" applyBorder="1" applyAlignment="1" applyProtection="1">
      <alignment horizontal="center"/>
      <protection locked="0"/>
    </xf>
    <xf numFmtId="203" fontId="2" fillId="2" borderId="157" xfId="0" applyNumberFormat="1" applyFont="1" applyFill="1" applyBorder="1" applyAlignment="1" applyProtection="1">
      <alignment horizontal="center"/>
      <protection locked="0"/>
    </xf>
    <xf numFmtId="203" fontId="2" fillId="2" borderId="158" xfId="0" applyNumberFormat="1" applyFont="1" applyFill="1" applyBorder="1" applyAlignment="1" applyProtection="1">
      <alignment horizontal="center"/>
      <protection locked="0"/>
    </xf>
    <xf numFmtId="0" fontId="12" fillId="2" borderId="159" xfId="0" applyFont="1" applyFill="1" applyBorder="1" applyAlignment="1" applyProtection="1">
      <alignment/>
      <protection/>
    </xf>
    <xf numFmtId="0" fontId="6" fillId="2" borderId="160" xfId="0" applyFont="1" applyFill="1" applyBorder="1" applyAlignment="1" applyProtection="1">
      <alignment/>
      <protection/>
    </xf>
    <xf numFmtId="0" fontId="6" fillId="2" borderId="161" xfId="0" applyFont="1" applyFill="1" applyBorder="1" applyAlignment="1" applyProtection="1">
      <alignment/>
      <protection/>
    </xf>
    <xf numFmtId="0" fontId="12" fillId="2" borderId="162" xfId="0" applyFont="1" applyFill="1" applyBorder="1" applyAlignment="1" applyProtection="1">
      <alignment/>
      <protection/>
    </xf>
    <xf numFmtId="0" fontId="6" fillId="2" borderId="163" xfId="0" applyFont="1" applyFill="1" applyBorder="1" applyAlignment="1" applyProtection="1">
      <alignment/>
      <protection/>
    </xf>
    <xf numFmtId="0" fontId="6" fillId="2" borderId="164" xfId="0" applyFont="1" applyFill="1" applyBorder="1" applyAlignment="1" applyProtection="1">
      <alignment/>
      <protection/>
    </xf>
    <xf numFmtId="10" fontId="1" fillId="0" borderId="158" xfId="24" applyNumberFormat="1" applyFont="1" applyFill="1" applyBorder="1" applyAlignment="1" applyProtection="1">
      <alignment horizontal="center"/>
      <protection locked="0"/>
    </xf>
    <xf numFmtId="10" fontId="1" fillId="0" borderId="156" xfId="24" applyNumberFormat="1" applyFont="1" applyFill="1" applyBorder="1" applyAlignment="1" applyProtection="1">
      <alignment horizontal="center"/>
      <protection locked="0"/>
    </xf>
    <xf numFmtId="10" fontId="1" fillId="0" borderId="165" xfId="24" applyNumberFormat="1" applyFont="1" applyFill="1" applyBorder="1" applyAlignment="1" applyProtection="1">
      <alignment horizontal="center"/>
      <protection locked="0"/>
    </xf>
    <xf numFmtId="10" fontId="1" fillId="0" borderId="166" xfId="24" applyNumberFormat="1" applyFont="1" applyFill="1" applyBorder="1" applyAlignment="1" applyProtection="1">
      <alignment horizontal="center"/>
      <protection locked="0"/>
    </xf>
    <xf numFmtId="203" fontId="6" fillId="5" borderId="167" xfId="0" applyNumberFormat="1" applyFont="1" applyFill="1" applyBorder="1" applyAlignment="1" applyProtection="1">
      <alignment horizontal="center"/>
      <protection/>
    </xf>
    <xf numFmtId="203" fontId="6" fillId="5" borderId="168" xfId="0" applyNumberFormat="1" applyFont="1" applyFill="1" applyBorder="1" applyAlignment="1" applyProtection="1">
      <alignment horizontal="center"/>
      <protection/>
    </xf>
    <xf numFmtId="203" fontId="6" fillId="5" borderId="155" xfId="0" applyNumberFormat="1" applyFont="1" applyFill="1" applyBorder="1" applyAlignment="1" applyProtection="1">
      <alignment horizontal="center"/>
      <protection/>
    </xf>
    <xf numFmtId="203" fontId="6" fillId="5" borderId="157" xfId="0" applyNumberFormat="1" applyFont="1" applyFill="1" applyBorder="1" applyAlignment="1" applyProtection="1">
      <alignment horizontal="center"/>
      <protection/>
    </xf>
    <xf numFmtId="203" fontId="10" fillId="7" borderId="167" xfId="0" applyNumberFormat="1" applyFont="1" applyFill="1" applyBorder="1" applyAlignment="1" applyProtection="1">
      <alignment horizontal="center"/>
      <protection/>
    </xf>
    <xf numFmtId="203" fontId="10" fillId="7" borderId="168" xfId="0" applyNumberFormat="1" applyFont="1" applyFill="1" applyBorder="1" applyAlignment="1" applyProtection="1">
      <alignment horizontal="center"/>
      <protection/>
    </xf>
    <xf numFmtId="203" fontId="10" fillId="7" borderId="155" xfId="0" applyNumberFormat="1" applyFont="1" applyFill="1" applyBorder="1" applyAlignment="1" applyProtection="1">
      <alignment horizontal="center"/>
      <protection/>
    </xf>
    <xf numFmtId="203" fontId="10" fillId="7" borderId="157" xfId="0" applyNumberFormat="1" applyFont="1" applyFill="1" applyBorder="1" applyAlignment="1" applyProtection="1">
      <alignment horizontal="center"/>
      <protection/>
    </xf>
    <xf numFmtId="203" fontId="82" fillId="8" borderId="155" xfId="0" applyNumberFormat="1" applyFont="1" applyFill="1" applyBorder="1" applyAlignment="1" applyProtection="1">
      <alignment horizontal="center"/>
      <protection/>
    </xf>
    <xf numFmtId="203" fontId="82" fillId="8" borderId="157" xfId="0" applyNumberFormat="1" applyFont="1" applyFill="1" applyBorder="1" applyAlignment="1" applyProtection="1">
      <alignment horizontal="center"/>
      <protection/>
    </xf>
    <xf numFmtId="203" fontId="82" fillId="8" borderId="167" xfId="0" applyNumberFormat="1" applyFont="1" applyFill="1" applyBorder="1" applyAlignment="1" applyProtection="1">
      <alignment horizontal="center"/>
      <protection/>
    </xf>
    <xf numFmtId="203" fontId="82" fillId="8" borderId="168" xfId="0" applyNumberFormat="1" applyFont="1" applyFill="1" applyBorder="1" applyAlignment="1" applyProtection="1">
      <alignment horizontal="center"/>
      <protection/>
    </xf>
    <xf numFmtId="0" fontId="29" fillId="4" borderId="169" xfId="0" applyFont="1" applyFill="1" applyBorder="1" applyAlignment="1" applyProtection="1">
      <alignment horizontal="left"/>
      <protection/>
    </xf>
    <xf numFmtId="0" fontId="2" fillId="4" borderId="170" xfId="0" applyFont="1" applyFill="1" applyBorder="1" applyAlignment="1" applyProtection="1">
      <alignment horizontal="right"/>
      <protection/>
    </xf>
    <xf numFmtId="0" fontId="2" fillId="4" borderId="171" xfId="0" applyFont="1" applyFill="1" applyBorder="1" applyAlignment="1" applyProtection="1">
      <alignment horizontal="right"/>
      <protection/>
    </xf>
    <xf numFmtId="0" fontId="36" fillId="4" borderId="172" xfId="0" applyFont="1" applyFill="1" applyBorder="1" applyAlignment="1" applyProtection="1">
      <alignment horizontal="center"/>
      <protection/>
    </xf>
    <xf numFmtId="198" fontId="45" fillId="5" borderId="173" xfId="0" applyNumberFormat="1" applyFont="1" applyFill="1" applyBorder="1" applyAlignment="1" applyProtection="1">
      <alignment/>
      <protection/>
    </xf>
    <xf numFmtId="198" fontId="45" fillId="5" borderId="174" xfId="0" applyNumberFormat="1" applyFont="1" applyFill="1" applyBorder="1" applyAlignment="1" applyProtection="1">
      <alignment/>
      <protection/>
    </xf>
    <xf numFmtId="198" fontId="45" fillId="5" borderId="175" xfId="0" applyNumberFormat="1" applyFont="1" applyFill="1" applyBorder="1" applyAlignment="1" applyProtection="1">
      <alignment/>
      <protection/>
    </xf>
    <xf numFmtId="198" fontId="45" fillId="5" borderId="176" xfId="0" applyNumberFormat="1" applyFont="1" applyFill="1" applyBorder="1" applyAlignment="1" applyProtection="1">
      <alignment/>
      <protection/>
    </xf>
    <xf numFmtId="198" fontId="45" fillId="5" borderId="177" xfId="0" applyNumberFormat="1" applyFont="1" applyFill="1" applyBorder="1" applyAlignment="1" applyProtection="1">
      <alignment/>
      <protection/>
    </xf>
    <xf numFmtId="198" fontId="3" fillId="7" borderId="46" xfId="0" applyNumberFormat="1" applyFont="1" applyFill="1" applyBorder="1" applyAlignment="1" applyProtection="1">
      <alignment/>
      <protection/>
    </xf>
    <xf numFmtId="198" fontId="3" fillId="7" borderId="44" xfId="0" applyNumberFormat="1" applyFont="1" applyFill="1" applyBorder="1" applyAlignment="1" applyProtection="1">
      <alignment/>
      <protection/>
    </xf>
    <xf numFmtId="198" fontId="3" fillId="7" borderId="43" xfId="0" applyNumberFormat="1" applyFont="1" applyFill="1" applyBorder="1" applyAlignment="1" applyProtection="1">
      <alignment/>
      <protection/>
    </xf>
    <xf numFmtId="198" fontId="3" fillId="7" borderId="45" xfId="0" applyNumberFormat="1" applyFont="1" applyFill="1" applyBorder="1" applyAlignment="1" applyProtection="1">
      <alignment/>
      <protection/>
    </xf>
    <xf numFmtId="198" fontId="53" fillId="8" borderId="55" xfId="0" applyNumberFormat="1" applyFont="1" applyFill="1" applyBorder="1" applyAlignment="1" applyProtection="1">
      <alignment/>
      <protection/>
    </xf>
    <xf numFmtId="198" fontId="53" fillId="8" borderId="57" xfId="0" applyNumberFormat="1" applyFont="1" applyFill="1" applyBorder="1" applyAlignment="1" applyProtection="1">
      <alignment/>
      <protection/>
    </xf>
    <xf numFmtId="198" fontId="53" fillId="8" borderId="59" xfId="0" applyNumberFormat="1" applyFont="1" applyFill="1" applyBorder="1" applyAlignment="1" applyProtection="1">
      <alignment/>
      <protection/>
    </xf>
    <xf numFmtId="198" fontId="53" fillId="8" borderId="60" xfId="0" applyNumberFormat="1" applyFont="1" applyFill="1" applyBorder="1" applyAlignment="1" applyProtection="1">
      <alignment/>
      <protection/>
    </xf>
    <xf numFmtId="198" fontId="53" fillId="8" borderId="58" xfId="0" applyNumberFormat="1" applyFont="1" applyFill="1" applyBorder="1" applyAlignment="1" applyProtection="1">
      <alignment/>
      <protection/>
    </xf>
    <xf numFmtId="198" fontId="53" fillId="8" borderId="56" xfId="0" applyNumberFormat="1" applyFont="1" applyFill="1" applyBorder="1" applyAlignment="1" applyProtection="1">
      <alignment/>
      <protection/>
    </xf>
    <xf numFmtId="4" fontId="16" fillId="6" borderId="4" xfId="0" applyNumberFormat="1" applyFont="1" applyFill="1" applyBorder="1" applyAlignment="1" applyProtection="1">
      <alignment horizontal="center"/>
      <protection/>
    </xf>
    <xf numFmtId="4" fontId="3" fillId="7" borderId="9" xfId="0" applyNumberFormat="1" applyFont="1" applyFill="1" applyBorder="1" applyAlignment="1" applyProtection="1">
      <alignment horizontal="center"/>
      <protection/>
    </xf>
    <xf numFmtId="4" fontId="55" fillId="8" borderId="178" xfId="0" applyNumberFormat="1" applyFont="1" applyFill="1" applyBorder="1" applyAlignment="1" applyProtection="1">
      <alignment horizontal="center"/>
      <protection/>
    </xf>
    <xf numFmtId="4" fontId="53" fillId="8" borderId="178" xfId="0" applyNumberFormat="1" applyFont="1" applyFill="1" applyBorder="1" applyAlignment="1" applyProtection="1">
      <alignment horizontal="center"/>
      <protection/>
    </xf>
    <xf numFmtId="198" fontId="2" fillId="0" borderId="179" xfId="0" applyNumberFormat="1" applyFont="1" applyFill="1" applyBorder="1" applyAlignment="1" applyProtection="1">
      <alignment horizontal="right"/>
      <protection locked="0"/>
    </xf>
    <xf numFmtId="203" fontId="2" fillId="2" borderId="2" xfId="0" applyNumberFormat="1" applyFont="1" applyFill="1" applyBorder="1" applyAlignment="1" applyProtection="1">
      <alignment horizontal="center"/>
      <protection locked="0"/>
    </xf>
    <xf numFmtId="203" fontId="2" fillId="2" borderId="22" xfId="0" applyNumberFormat="1" applyFont="1" applyFill="1" applyBorder="1" applyAlignment="1" applyProtection="1">
      <alignment horizontal="center"/>
      <protection locked="0"/>
    </xf>
    <xf numFmtId="203" fontId="2" fillId="2" borderId="179" xfId="0" applyNumberFormat="1" applyFont="1" applyFill="1" applyBorder="1" applyAlignment="1" applyProtection="1">
      <alignment horizontal="center"/>
      <protection locked="0"/>
    </xf>
    <xf numFmtId="0" fontId="1" fillId="3" borderId="0" xfId="21" applyFont="1" applyFill="1" applyProtection="1">
      <alignment/>
      <protection/>
    </xf>
    <xf numFmtId="0" fontId="6" fillId="3" borderId="0" xfId="21" applyFont="1" applyFill="1" applyBorder="1" applyAlignment="1" applyProtection="1">
      <alignment horizontal="center"/>
      <protection/>
    </xf>
    <xf numFmtId="0" fontId="30" fillId="3" borderId="0" xfId="21" applyFont="1" applyFill="1" applyProtection="1">
      <alignment/>
      <protection/>
    </xf>
    <xf numFmtId="175" fontId="4" fillId="3" borderId="1" xfId="21" applyNumberFormat="1" applyFont="1" applyFill="1" applyBorder="1" applyAlignment="1" applyProtection="1">
      <alignment horizontal="center" vertical="center"/>
      <protection/>
    </xf>
    <xf numFmtId="0" fontId="6" fillId="3" borderId="0" xfId="21" applyFont="1" applyFill="1" applyProtection="1">
      <alignment/>
      <protection/>
    </xf>
    <xf numFmtId="0" fontId="6" fillId="2" borderId="0" xfId="21" applyFont="1" applyFill="1" applyProtection="1">
      <alignment/>
      <protection/>
    </xf>
    <xf numFmtId="0" fontId="1" fillId="3" borderId="0" xfId="21" applyFont="1" applyFill="1" applyAlignment="1" applyProtection="1">
      <alignment horizontal="right"/>
      <protection/>
    </xf>
    <xf numFmtId="0" fontId="1" fillId="3" borderId="0" xfId="21" applyFont="1" applyFill="1" applyBorder="1" applyAlignment="1" applyProtection="1">
      <alignment horizontal="center"/>
      <protection/>
    </xf>
    <xf numFmtId="0" fontId="7" fillId="3" borderId="0" xfId="21" applyFont="1" applyFill="1" applyBorder="1" applyAlignment="1" applyProtection="1">
      <alignment horizontal="left"/>
      <protection/>
    </xf>
    <xf numFmtId="0" fontId="4" fillId="3" borderId="63" xfId="21" applyFont="1" applyFill="1" applyBorder="1" applyAlignment="1" applyProtection="1">
      <alignment horizontal="left"/>
      <protection/>
    </xf>
    <xf numFmtId="0" fontId="7" fillId="3" borderId="63" xfId="21" applyFont="1" applyFill="1" applyBorder="1" applyAlignment="1" applyProtection="1">
      <alignment horizontal="left"/>
      <protection/>
    </xf>
    <xf numFmtId="0" fontId="12" fillId="3" borderId="105" xfId="21" applyFont="1" applyFill="1" applyBorder="1" applyAlignment="1" applyProtection="1">
      <alignment vertical="center"/>
      <protection/>
    </xf>
    <xf numFmtId="0" fontId="33" fillId="3" borderId="105" xfId="21" applyFont="1" applyFill="1" applyBorder="1" applyAlignment="1" applyProtection="1">
      <alignment vertical="center"/>
      <protection/>
    </xf>
    <xf numFmtId="0" fontId="6" fillId="3" borderId="106" xfId="21" applyFont="1" applyFill="1" applyBorder="1" applyProtection="1">
      <alignment/>
      <protection/>
    </xf>
    <xf numFmtId="0" fontId="35" fillId="3" borderId="107" xfId="21" applyFont="1" applyFill="1" applyBorder="1" applyAlignment="1" applyProtection="1">
      <alignment horizontal="left" vertical="center"/>
      <protection/>
    </xf>
    <xf numFmtId="0" fontId="36" fillId="3" borderId="107" xfId="21" applyFont="1" applyFill="1" applyBorder="1" applyAlignment="1" applyProtection="1">
      <alignment horizontal="left" vertical="center"/>
      <protection/>
    </xf>
    <xf numFmtId="0" fontId="37" fillId="3" borderId="107" xfId="21" applyFont="1" applyFill="1" applyBorder="1" applyAlignment="1" applyProtection="1">
      <alignment horizontal="left" vertical="center"/>
      <protection/>
    </xf>
    <xf numFmtId="0" fontId="38" fillId="3" borderId="108" xfId="21" applyFont="1" applyFill="1" applyBorder="1" applyProtection="1">
      <alignment/>
      <protection/>
    </xf>
    <xf numFmtId="172" fontId="2" fillId="9" borderId="140" xfId="23" applyNumberFormat="1" applyFont="1" applyFill="1" applyBorder="1" applyAlignment="1" applyProtection="1">
      <alignment/>
      <protection/>
    </xf>
    <xf numFmtId="172" fontId="1" fillId="9" borderId="141" xfId="23" applyNumberFormat="1" applyFont="1" applyFill="1" applyBorder="1" applyAlignment="1" applyProtection="1">
      <alignment/>
      <protection/>
    </xf>
    <xf numFmtId="172" fontId="15" fillId="2" borderId="150" xfId="23" applyNumberFormat="1" applyFont="1" applyFill="1" applyBorder="1" applyAlignment="1" applyProtection="1">
      <alignment/>
      <protection/>
    </xf>
    <xf numFmtId="172" fontId="7" fillId="2" borderId="152" xfId="23" applyNumberFormat="1" applyFont="1" applyFill="1" applyBorder="1" applyAlignment="1" applyProtection="1">
      <alignment/>
      <protection/>
    </xf>
    <xf numFmtId="172" fontId="2" fillId="0" borderId="114" xfId="23" applyNumberFormat="1" applyFont="1" applyBorder="1" applyAlignment="1" applyProtection="1">
      <alignment/>
      <protection/>
    </xf>
    <xf numFmtId="197" fontId="32" fillId="2" borderId="120" xfId="23" applyNumberFormat="1" applyFont="1" applyFill="1" applyBorder="1" applyAlignment="1" applyProtection="1">
      <alignment horizontal="center"/>
      <protection/>
    </xf>
    <xf numFmtId="172" fontId="86" fillId="2" borderId="148" xfId="23" applyNumberFormat="1" applyFont="1" applyFill="1" applyBorder="1" applyAlignment="1" applyProtection="1">
      <alignment/>
      <protection/>
    </xf>
    <xf numFmtId="172" fontId="32" fillId="2" borderId="110" xfId="23" applyNumberFormat="1" applyFont="1" applyFill="1" applyBorder="1" applyAlignment="1" applyProtection="1">
      <alignment/>
      <protection/>
    </xf>
    <xf numFmtId="172" fontId="2" fillId="0" borderId="146" xfId="23" applyNumberFormat="1" applyFont="1" applyBorder="1" applyAlignment="1" applyProtection="1">
      <alignment/>
      <protection/>
    </xf>
    <xf numFmtId="172" fontId="1" fillId="0" borderId="99" xfId="23" applyNumberFormat="1" applyFont="1" applyBorder="1" applyAlignment="1" applyProtection="1">
      <alignment/>
      <protection/>
    </xf>
    <xf numFmtId="172" fontId="86" fillId="0" borderId="146" xfId="23" applyNumberFormat="1" applyFont="1" applyBorder="1" applyAlignment="1" applyProtection="1">
      <alignment/>
      <protection/>
    </xf>
    <xf numFmtId="172" fontId="32" fillId="0" borderId="147" xfId="23" applyNumberFormat="1" applyFont="1" applyBorder="1" applyAlignment="1" applyProtection="1">
      <alignment/>
      <protection/>
    </xf>
    <xf numFmtId="38" fontId="1" fillId="0" borderId="0" xfId="23" applyNumberFormat="1" applyFont="1" applyBorder="1" applyAlignment="1" applyProtection="1">
      <alignment/>
      <protection/>
    </xf>
    <xf numFmtId="172" fontId="7" fillId="2" borderId="151" xfId="23" applyNumberFormat="1" applyFont="1" applyFill="1" applyBorder="1" applyAlignment="1" applyProtection="1">
      <alignment/>
      <protection/>
    </xf>
    <xf numFmtId="172" fontId="1" fillId="9" borderId="142" xfId="23" applyNumberFormat="1" applyFont="1" applyFill="1" applyBorder="1" applyAlignment="1" applyProtection="1">
      <alignment/>
      <protection/>
    </xf>
    <xf numFmtId="172" fontId="2" fillId="11" borderId="140" xfId="23" applyNumberFormat="1" applyFont="1" applyFill="1" applyBorder="1" applyAlignment="1" applyProtection="1">
      <alignment/>
      <protection/>
    </xf>
    <xf numFmtId="172" fontId="1" fillId="11" borderId="142" xfId="23" applyNumberFormat="1" applyFont="1" applyFill="1" applyBorder="1" applyAlignment="1" applyProtection="1">
      <alignment/>
      <protection/>
    </xf>
    <xf numFmtId="197" fontId="87" fillId="10" borderId="120" xfId="23" applyNumberFormat="1" applyFont="1" applyFill="1" applyBorder="1" applyAlignment="1" applyProtection="1">
      <alignment horizontal="center" vertical="center"/>
      <protection/>
    </xf>
    <xf numFmtId="172" fontId="86" fillId="2" borderId="148" xfId="23" applyNumberFormat="1" applyFont="1" applyFill="1" applyBorder="1" applyAlignment="1" applyProtection="1">
      <alignment horizontal="right"/>
      <protection/>
    </xf>
    <xf numFmtId="172" fontId="32" fillId="2" borderId="149" xfId="23" applyNumberFormat="1" applyFont="1" applyFill="1" applyBorder="1" applyAlignment="1" applyProtection="1">
      <alignment horizontal="right"/>
      <protection/>
    </xf>
    <xf numFmtId="172" fontId="1" fillId="0" borderId="147" xfId="23" applyNumberFormat="1" applyFont="1" applyBorder="1" applyAlignment="1" applyProtection="1">
      <alignment/>
      <protection/>
    </xf>
    <xf numFmtId="0" fontId="7" fillId="3" borderId="0" xfId="21" applyFont="1" applyFill="1" applyProtection="1">
      <alignment/>
      <protection/>
    </xf>
    <xf numFmtId="0" fontId="15" fillId="3" borderId="0" xfId="21" applyFont="1" applyFill="1" applyProtection="1">
      <alignment/>
      <protection/>
    </xf>
    <xf numFmtId="0" fontId="15" fillId="3" borderId="63" xfId="21" applyFont="1" applyFill="1" applyBorder="1" applyProtection="1">
      <alignment/>
      <protection/>
    </xf>
    <xf numFmtId="0" fontId="6" fillId="3" borderId="63" xfId="21" applyFont="1" applyFill="1" applyBorder="1" applyProtection="1">
      <alignment/>
      <protection/>
    </xf>
    <xf numFmtId="0" fontId="7" fillId="3" borderId="63" xfId="21" applyFont="1" applyFill="1" applyBorder="1" applyProtection="1">
      <alignment/>
      <protection/>
    </xf>
    <xf numFmtId="198" fontId="1" fillId="0" borderId="113" xfId="23" applyNumberFormat="1" applyFont="1" applyBorder="1" applyAlignment="1" applyProtection="1">
      <alignment horizontal="center"/>
      <protection/>
    </xf>
    <xf numFmtId="198" fontId="2" fillId="3" borderId="113" xfId="23" applyNumberFormat="1" applyFont="1" applyFill="1" applyBorder="1" applyAlignment="1" applyProtection="1">
      <alignment/>
      <protection/>
    </xf>
    <xf numFmtId="198" fontId="1" fillId="3" borderId="114" xfId="23" applyNumberFormat="1" applyFont="1" applyFill="1" applyBorder="1" applyAlignment="1" applyProtection="1">
      <alignment/>
      <protection/>
    </xf>
    <xf numFmtId="172" fontId="1" fillId="9" borderId="0" xfId="23" applyNumberFormat="1" applyFont="1" applyFill="1" applyBorder="1" applyAlignment="1" applyProtection="1">
      <alignment horizontal="center"/>
      <protection/>
    </xf>
    <xf numFmtId="4" fontId="36" fillId="5" borderId="180" xfId="0" applyNumberFormat="1" applyFont="1" applyFill="1" applyBorder="1" applyAlignment="1" applyProtection="1">
      <alignment horizontal="center"/>
      <protection/>
    </xf>
    <xf numFmtId="4" fontId="16" fillId="5" borderId="178" xfId="0" applyNumberFormat="1" applyFont="1" applyFill="1" applyBorder="1" applyAlignment="1" applyProtection="1">
      <alignment horizontal="center"/>
      <protection/>
    </xf>
    <xf numFmtId="4" fontId="16" fillId="5" borderId="180" xfId="0" applyNumberFormat="1" applyFont="1" applyFill="1" applyBorder="1" applyAlignment="1" applyProtection="1">
      <alignment horizontal="center"/>
      <protection/>
    </xf>
    <xf numFmtId="0" fontId="35" fillId="4" borderId="111" xfId="22" applyFont="1" applyFill="1" applyBorder="1" applyProtection="1">
      <alignment/>
      <protection/>
    </xf>
    <xf numFmtId="0" fontId="6" fillId="4" borderId="181" xfId="22" applyFont="1" applyFill="1" applyBorder="1" applyProtection="1">
      <alignment/>
      <protection/>
    </xf>
    <xf numFmtId="0" fontId="81" fillId="4" borderId="111" xfId="22" applyFont="1" applyFill="1" applyBorder="1" applyProtection="1">
      <alignment/>
      <protection/>
    </xf>
    <xf numFmtId="0" fontId="88" fillId="4" borderId="111" xfId="22" applyFont="1" applyFill="1" applyBorder="1" applyProtection="1">
      <alignment/>
      <protection/>
    </xf>
    <xf numFmtId="4" fontId="16" fillId="7" borderId="180" xfId="0" applyNumberFormat="1" applyFont="1" applyFill="1" applyBorder="1" applyAlignment="1" applyProtection="1">
      <alignment horizontal="center"/>
      <protection/>
    </xf>
    <xf numFmtId="4" fontId="16" fillId="7" borderId="178" xfId="0" applyNumberFormat="1" applyFont="1" applyFill="1" applyBorder="1" applyAlignment="1" applyProtection="1">
      <alignment horizontal="center"/>
      <protection/>
    </xf>
    <xf numFmtId="4" fontId="1" fillId="3" borderId="148" xfId="0" applyNumberFormat="1" applyFont="1" applyFill="1" applyBorder="1" applyAlignment="1" applyProtection="1">
      <alignment horizontal="center"/>
      <protection/>
    </xf>
    <xf numFmtId="4" fontId="1" fillId="3" borderId="149" xfId="0" applyNumberFormat="1" applyFont="1" applyFill="1" applyBorder="1" applyAlignment="1" applyProtection="1">
      <alignment horizontal="center"/>
      <protection/>
    </xf>
    <xf numFmtId="4" fontId="36" fillId="5" borderId="178" xfId="0" applyNumberFormat="1" applyFont="1" applyFill="1" applyBorder="1" applyAlignment="1" applyProtection="1">
      <alignment horizontal="center"/>
      <protection/>
    </xf>
    <xf numFmtId="4" fontId="16" fillId="8" borderId="180" xfId="0" applyNumberFormat="1" applyFont="1" applyFill="1" applyBorder="1" applyAlignment="1" applyProtection="1">
      <alignment horizontal="center"/>
      <protection/>
    </xf>
    <xf numFmtId="4" fontId="16" fillId="8" borderId="178" xfId="0" applyNumberFormat="1" applyFont="1" applyFill="1" applyBorder="1" applyAlignment="1" applyProtection="1">
      <alignment horizontal="center"/>
      <protection/>
    </xf>
    <xf numFmtId="4" fontId="36" fillId="7" borderId="180" xfId="0" applyNumberFormat="1" applyFont="1" applyFill="1" applyBorder="1" applyAlignment="1" applyProtection="1">
      <alignment horizontal="center"/>
      <protection/>
    </xf>
    <xf numFmtId="4" fontId="36" fillId="7" borderId="178" xfId="0" applyNumberFormat="1" applyFont="1" applyFill="1" applyBorder="1" applyAlignment="1" applyProtection="1">
      <alignment horizontal="center"/>
      <protection/>
    </xf>
    <xf numFmtId="172" fontId="6" fillId="2" borderId="0" xfId="23" applyNumberFormat="1" applyFont="1" applyFill="1" applyAlignment="1" applyProtection="1">
      <alignment/>
      <protection/>
    </xf>
    <xf numFmtId="4" fontId="36" fillId="8" borderId="180" xfId="0" applyNumberFormat="1" applyFont="1" applyFill="1" applyBorder="1" applyAlignment="1" applyProtection="1">
      <alignment horizontal="center"/>
      <protection/>
    </xf>
    <xf numFmtId="4" fontId="36" fillId="8" borderId="178" xfId="0" applyNumberFormat="1" applyFont="1" applyFill="1" applyBorder="1" applyAlignment="1" applyProtection="1">
      <alignment horizontal="center"/>
      <protection/>
    </xf>
    <xf numFmtId="4" fontId="12" fillId="3" borderId="148" xfId="0" applyNumberFormat="1" applyFont="1" applyFill="1" applyBorder="1" applyAlignment="1" applyProtection="1">
      <alignment horizontal="center"/>
      <protection/>
    </xf>
    <xf numFmtId="4" fontId="12" fillId="3" borderId="149" xfId="0" applyNumberFormat="1" applyFont="1" applyFill="1" applyBorder="1" applyAlignment="1" applyProtection="1">
      <alignment horizontal="center"/>
      <protection/>
    </xf>
    <xf numFmtId="198" fontId="1" fillId="0" borderId="114" xfId="23" applyNumberFormat="1" applyFont="1" applyBorder="1" applyAlignment="1" applyProtection="1">
      <alignment horizontal="center"/>
      <protection/>
    </xf>
    <xf numFmtId="198" fontId="1" fillId="0" borderId="121" xfId="23" applyNumberFormat="1" applyFont="1" applyBorder="1" applyAlignment="1" applyProtection="1">
      <alignment horizontal="center"/>
      <protection/>
    </xf>
    <xf numFmtId="3" fontId="16" fillId="5" borderId="180" xfId="0" applyNumberFormat="1" applyFont="1" applyFill="1" applyBorder="1" applyAlignment="1" applyProtection="1">
      <alignment horizontal="center"/>
      <protection/>
    </xf>
    <xf numFmtId="3" fontId="16" fillId="5" borderId="178" xfId="0" applyNumberFormat="1" applyFont="1" applyFill="1" applyBorder="1" applyAlignment="1" applyProtection="1">
      <alignment horizontal="center"/>
      <protection/>
    </xf>
    <xf numFmtId="3" fontId="2" fillId="2" borderId="0" xfId="23" applyNumberFormat="1" applyFont="1" applyFill="1" applyAlignment="1" applyProtection="1">
      <alignment/>
      <protection/>
    </xf>
    <xf numFmtId="3" fontId="16" fillId="7" borderId="180" xfId="0" applyNumberFormat="1" applyFont="1" applyFill="1" applyBorder="1" applyAlignment="1" applyProtection="1">
      <alignment horizontal="center"/>
      <protection/>
    </xf>
    <xf numFmtId="3" fontId="16" fillId="7" borderId="178" xfId="0" applyNumberFormat="1" applyFont="1" applyFill="1" applyBorder="1" applyAlignment="1" applyProtection="1">
      <alignment horizontal="center"/>
      <protection/>
    </xf>
    <xf numFmtId="3" fontId="16" fillId="8" borderId="180" xfId="0" applyNumberFormat="1" applyFont="1" applyFill="1" applyBorder="1" applyAlignment="1" applyProtection="1">
      <alignment horizontal="center"/>
      <protection/>
    </xf>
    <xf numFmtId="3" fontId="16" fillId="8" borderId="178" xfId="0" applyNumberFormat="1" applyFont="1" applyFill="1" applyBorder="1" applyAlignment="1" applyProtection="1">
      <alignment horizontal="center"/>
      <protection/>
    </xf>
    <xf numFmtId="3" fontId="1" fillId="3" borderId="148" xfId="0" applyNumberFormat="1" applyFont="1" applyFill="1" applyBorder="1" applyAlignment="1" applyProtection="1">
      <alignment horizontal="center"/>
      <protection/>
    </xf>
    <xf numFmtId="3" fontId="1" fillId="3" borderId="149" xfId="0" applyNumberFormat="1" applyFont="1" applyFill="1" applyBorder="1" applyAlignment="1" applyProtection="1">
      <alignment horizontal="center"/>
      <protection/>
    </xf>
    <xf numFmtId="198" fontId="2" fillId="2" borderId="150" xfId="23" applyNumberFormat="1" applyFont="1" applyFill="1" applyBorder="1" applyAlignment="1" applyProtection="1">
      <alignment horizontal="right"/>
      <protection/>
    </xf>
    <xf numFmtId="198" fontId="1" fillId="2" borderId="151" xfId="23" applyNumberFormat="1" applyFont="1" applyFill="1" applyBorder="1" applyAlignment="1" applyProtection="1">
      <alignment horizontal="right"/>
      <protection/>
    </xf>
    <xf numFmtId="198" fontId="2" fillId="9" borderId="140" xfId="23" applyNumberFormat="1" applyFont="1" applyFill="1" applyBorder="1" applyAlignment="1" applyProtection="1">
      <alignment horizontal="right"/>
      <protection/>
    </xf>
    <xf numFmtId="0" fontId="3" fillId="3" borderId="1" xfId="21" applyNumberFormat="1" applyFont="1" applyFill="1" applyBorder="1" applyAlignment="1" applyProtection="1">
      <alignment horizontal="center" vertical="center"/>
      <protection/>
    </xf>
    <xf numFmtId="38" fontId="50" fillId="12" borderId="63" xfId="23" applyNumberFormat="1" applyFont="1" applyFill="1" applyBorder="1" applyAlignment="1" applyProtection="1">
      <alignment horizontal="left"/>
      <protection/>
    </xf>
    <xf numFmtId="38" fontId="50" fillId="3" borderId="0" xfId="23" applyNumberFormat="1" applyFont="1" applyFill="1" applyAlignment="1" applyProtection="1">
      <alignment horizontal="left"/>
      <protection/>
    </xf>
    <xf numFmtId="172" fontId="12" fillId="3" borderId="0" xfId="23" applyNumberFormat="1" applyFont="1" applyFill="1" applyBorder="1" applyAlignment="1" applyProtection="1">
      <alignment horizontal="center"/>
      <protection/>
    </xf>
    <xf numFmtId="198" fontId="12" fillId="0" borderId="121" xfId="23" applyNumberFormat="1" applyFont="1" applyBorder="1" applyAlignment="1" applyProtection="1">
      <alignment horizontal="center"/>
      <protection/>
    </xf>
    <xf numFmtId="198" fontId="2" fillId="0" borderId="7" xfId="0" applyNumberFormat="1" applyFont="1" applyFill="1" applyBorder="1" applyAlignment="1" applyProtection="1">
      <alignment/>
      <protection locked="0"/>
    </xf>
    <xf numFmtId="198" fontId="2" fillId="0" borderId="8" xfId="0" applyNumberFormat="1" applyFont="1" applyFill="1" applyBorder="1" applyAlignment="1" applyProtection="1">
      <alignment/>
      <protection locked="0"/>
    </xf>
    <xf numFmtId="198" fontId="2" fillId="0" borderId="25" xfId="0" applyNumberFormat="1" applyFont="1" applyFill="1" applyBorder="1" applyAlignment="1" applyProtection="1">
      <alignment/>
      <protection locked="0"/>
    </xf>
    <xf numFmtId="198" fontId="2" fillId="0" borderId="25" xfId="0" applyNumberFormat="1" applyFont="1" applyFill="1" applyBorder="1" applyAlignment="1" applyProtection="1">
      <alignment/>
      <protection/>
    </xf>
    <xf numFmtId="198" fontId="2" fillId="0" borderId="26" xfId="0" applyNumberFormat="1" applyFont="1" applyFill="1" applyBorder="1" applyAlignment="1" applyProtection="1">
      <alignment/>
      <protection/>
    </xf>
    <xf numFmtId="204" fontId="29" fillId="4" borderId="182" xfId="0" applyNumberFormat="1" applyFont="1" applyFill="1" applyBorder="1" applyAlignment="1">
      <alignment horizontal="center"/>
    </xf>
    <xf numFmtId="203" fontId="2" fillId="0" borderId="7" xfId="0" applyNumberFormat="1" applyFont="1" applyFill="1" applyBorder="1" applyAlignment="1" applyProtection="1">
      <alignment horizontal="center"/>
      <protection/>
    </xf>
    <xf numFmtId="203" fontId="2" fillId="0" borderId="8" xfId="0" applyNumberFormat="1" applyFont="1" applyFill="1" applyBorder="1" applyAlignment="1" applyProtection="1">
      <alignment horizontal="center"/>
      <protection/>
    </xf>
    <xf numFmtId="203" fontId="2" fillId="0" borderId="25" xfId="0" applyNumberFormat="1" applyFont="1" applyFill="1" applyBorder="1" applyAlignment="1" applyProtection="1">
      <alignment horizontal="center"/>
      <protection/>
    </xf>
    <xf numFmtId="203" fontId="2" fillId="0" borderId="26" xfId="0" applyNumberFormat="1" applyFont="1" applyFill="1" applyBorder="1" applyAlignment="1" applyProtection="1">
      <alignment horizontal="center"/>
      <protection/>
    </xf>
    <xf numFmtId="0" fontId="29" fillId="4" borderId="16" xfId="0" applyFont="1" applyFill="1" applyBorder="1" applyAlignment="1" applyProtection="1">
      <alignment/>
      <protection/>
    </xf>
    <xf numFmtId="0" fontId="16" fillId="4" borderId="0" xfId="0" applyFont="1" applyFill="1" applyBorder="1" applyAlignment="1" applyProtection="1">
      <alignment/>
      <protection/>
    </xf>
    <xf numFmtId="4" fontId="16" fillId="5" borderId="183" xfId="0" applyNumberFormat="1" applyFont="1" applyFill="1" applyBorder="1" applyAlignment="1" applyProtection="1">
      <alignment/>
      <protection/>
    </xf>
    <xf numFmtId="4" fontId="3" fillId="7" borderId="184" xfId="0" applyNumberFormat="1" applyFont="1" applyFill="1" applyBorder="1" applyAlignment="1" applyProtection="1">
      <alignment/>
      <protection/>
    </xf>
    <xf numFmtId="198" fontId="2" fillId="0" borderId="7" xfId="0" applyNumberFormat="1" applyFont="1" applyFill="1" applyBorder="1" applyAlignment="1" applyProtection="1">
      <alignment horizontal="right"/>
      <protection locked="0"/>
    </xf>
    <xf numFmtId="198" fontId="2" fillId="0" borderId="25" xfId="0" applyNumberFormat="1" applyFont="1" applyFill="1" applyBorder="1" applyAlignment="1" applyProtection="1">
      <alignment horizontal="right"/>
      <protection locked="0"/>
    </xf>
    <xf numFmtId="198" fontId="2" fillId="0" borderId="185" xfId="0" applyNumberFormat="1" applyFont="1" applyFill="1" applyBorder="1" applyAlignment="1" applyProtection="1">
      <alignment horizontal="right"/>
      <protection locked="0"/>
    </xf>
    <xf numFmtId="4" fontId="53" fillId="8" borderId="186" xfId="0" applyNumberFormat="1" applyFont="1" applyFill="1" applyBorder="1" applyAlignment="1" applyProtection="1">
      <alignment/>
      <protection/>
    </xf>
    <xf numFmtId="38" fontId="2" fillId="0" borderId="65" xfId="23" applyNumberFormat="1" applyFont="1" applyBorder="1" applyAlignment="1" applyProtection="1">
      <alignment/>
      <protection/>
    </xf>
    <xf numFmtId="197" fontId="2" fillId="0" borderId="81" xfId="23" applyNumberFormat="1" applyFont="1" applyBorder="1" applyAlignment="1" applyProtection="1">
      <alignment horizontal="center"/>
      <protection/>
    </xf>
    <xf numFmtId="38" fontId="2" fillId="0" borderId="187" xfId="23" applyNumberFormat="1" applyFont="1" applyBorder="1" applyAlignment="1" applyProtection="1">
      <alignment/>
      <protection/>
    </xf>
    <xf numFmtId="197" fontId="2" fillId="0" borderId="188" xfId="23" applyNumberFormat="1" applyFont="1" applyBorder="1" applyAlignment="1" applyProtection="1">
      <alignment horizontal="center"/>
      <protection/>
    </xf>
    <xf numFmtId="172" fontId="2" fillId="0" borderId="189" xfId="23" applyNumberFormat="1" applyFont="1" applyBorder="1" applyAlignment="1" applyProtection="1">
      <alignment/>
      <protection/>
    </xf>
    <xf numFmtId="172" fontId="1" fillId="0" borderId="23" xfId="23" applyNumberFormat="1" applyFont="1" applyBorder="1" applyAlignment="1" applyProtection="1">
      <alignment/>
      <protection/>
    </xf>
    <xf numFmtId="172" fontId="2" fillId="0" borderId="190" xfId="23" applyNumberFormat="1" applyFont="1" applyBorder="1" applyAlignment="1" applyProtection="1">
      <alignment/>
      <protection/>
    </xf>
    <xf numFmtId="172" fontId="1" fillId="0" borderId="191" xfId="23" applyNumberFormat="1" applyFont="1" applyBorder="1" applyAlignment="1" applyProtection="1">
      <alignment/>
      <protection/>
    </xf>
    <xf numFmtId="38" fontId="2" fillId="0" borderId="65" xfId="23" applyNumberFormat="1" applyFont="1" applyFill="1" applyBorder="1" applyAlignment="1" applyProtection="1">
      <alignment/>
      <protection/>
    </xf>
    <xf numFmtId="197" fontId="2" fillId="0" borderId="81" xfId="23" applyNumberFormat="1" applyFont="1" applyFill="1" applyBorder="1" applyAlignment="1" applyProtection="1">
      <alignment horizontal="center" vertical="center"/>
      <protection/>
    </xf>
    <xf numFmtId="197" fontId="2" fillId="0" borderId="81" xfId="23" applyNumberFormat="1" applyFont="1" applyBorder="1" applyAlignment="1" applyProtection="1">
      <alignment horizontal="center" vertical="center"/>
      <protection/>
    </xf>
    <xf numFmtId="197" fontId="2" fillId="0" borderId="188" xfId="23" applyNumberFormat="1" applyFont="1" applyBorder="1" applyAlignment="1" applyProtection="1">
      <alignment horizontal="center" vertical="center"/>
      <protection/>
    </xf>
    <xf numFmtId="172" fontId="2" fillId="0" borderId="189" xfId="23" applyNumberFormat="1" applyFont="1" applyFill="1" applyBorder="1" applyAlignment="1" applyProtection="1">
      <alignment/>
      <protection/>
    </xf>
    <xf numFmtId="172" fontId="1" fillId="0" borderId="179" xfId="23" applyNumberFormat="1" applyFont="1" applyFill="1" applyBorder="1" applyAlignment="1" applyProtection="1">
      <alignment/>
      <protection/>
    </xf>
    <xf numFmtId="172" fontId="1" fillId="0" borderId="179" xfId="23" applyNumberFormat="1" applyFont="1" applyBorder="1" applyAlignment="1" applyProtection="1">
      <alignment/>
      <protection/>
    </xf>
    <xf numFmtId="172" fontId="1" fillId="0" borderId="192" xfId="23" applyNumberFormat="1" applyFont="1" applyBorder="1" applyAlignment="1" applyProtection="1">
      <alignment/>
      <protection/>
    </xf>
    <xf numFmtId="172" fontId="2" fillId="0" borderId="189" xfId="23" applyNumberFormat="1" applyFont="1" applyBorder="1" applyAlignment="1" applyProtection="1">
      <alignment horizontal="right"/>
      <protection/>
    </xf>
    <xf numFmtId="172" fontId="1" fillId="0" borderId="179" xfId="23" applyNumberFormat="1" applyFont="1" applyBorder="1" applyAlignment="1" applyProtection="1">
      <alignment horizontal="right"/>
      <protection/>
    </xf>
    <xf numFmtId="213" fontId="6" fillId="2" borderId="0" xfId="22" applyNumberFormat="1" applyFont="1" applyFill="1" applyProtection="1">
      <alignment/>
      <protection/>
    </xf>
    <xf numFmtId="214" fontId="6" fillId="2" borderId="0" xfId="22" applyNumberFormat="1" applyFont="1" applyFill="1" applyProtection="1">
      <alignment/>
      <protection/>
    </xf>
    <xf numFmtId="198" fontId="16" fillId="5" borderId="183" xfId="0" applyNumberFormat="1" applyFont="1" applyFill="1" applyBorder="1" applyAlignment="1" applyProtection="1">
      <alignment/>
      <protection/>
    </xf>
    <xf numFmtId="198" fontId="16" fillId="5" borderId="193" xfId="0" applyNumberFormat="1" applyFont="1" applyFill="1" applyBorder="1" applyAlignment="1" applyProtection="1">
      <alignment/>
      <protection/>
    </xf>
    <xf numFmtId="198" fontId="16" fillId="5" borderId="184" xfId="0" applyNumberFormat="1" applyFont="1" applyFill="1" applyBorder="1" applyAlignment="1" applyProtection="1">
      <alignment/>
      <protection/>
    </xf>
    <xf numFmtId="198" fontId="16" fillId="5" borderId="194" xfId="0" applyNumberFormat="1" applyFont="1" applyFill="1" applyBorder="1" applyAlignment="1" applyProtection="1">
      <alignment/>
      <protection/>
    </xf>
    <xf numFmtId="198" fontId="2" fillId="2" borderId="0" xfId="0" applyNumberFormat="1" applyFont="1" applyFill="1" applyAlignment="1" applyProtection="1">
      <alignment/>
      <protection/>
    </xf>
    <xf numFmtId="198" fontId="3" fillId="7" borderId="183" xfId="0" applyNumberFormat="1" applyFont="1" applyFill="1" applyBorder="1" applyAlignment="1" applyProtection="1">
      <alignment/>
      <protection/>
    </xf>
    <xf numFmtId="198" fontId="3" fillId="7" borderId="193" xfId="0" applyNumberFormat="1" applyFont="1" applyFill="1" applyBorder="1" applyAlignment="1" applyProtection="1">
      <alignment/>
      <protection/>
    </xf>
    <xf numFmtId="198" fontId="3" fillId="7" borderId="184" xfId="0" applyNumberFormat="1" applyFont="1" applyFill="1" applyBorder="1" applyAlignment="1" applyProtection="1">
      <alignment/>
      <protection/>
    </xf>
    <xf numFmtId="198" fontId="3" fillId="7" borderId="194" xfId="0" applyNumberFormat="1" applyFont="1" applyFill="1" applyBorder="1" applyAlignment="1" applyProtection="1">
      <alignment/>
      <protection/>
    </xf>
    <xf numFmtId="198" fontId="53" fillId="8" borderId="183" xfId="0" applyNumberFormat="1" applyFont="1" applyFill="1" applyBorder="1" applyAlignment="1" applyProtection="1">
      <alignment/>
      <protection/>
    </xf>
    <xf numFmtId="198" fontId="53" fillId="8" borderId="193" xfId="0" applyNumberFormat="1" applyFont="1" applyFill="1" applyBorder="1" applyAlignment="1" applyProtection="1">
      <alignment/>
      <protection/>
    </xf>
    <xf numFmtId="198" fontId="53" fillId="8" borderId="184" xfId="0" applyNumberFormat="1" applyFont="1" applyFill="1" applyBorder="1" applyAlignment="1" applyProtection="1">
      <alignment/>
      <protection/>
    </xf>
    <xf numFmtId="198" fontId="53" fillId="8" borderId="194" xfId="0" applyNumberFormat="1" applyFont="1" applyFill="1" applyBorder="1" applyAlignment="1" applyProtection="1">
      <alignment/>
      <protection/>
    </xf>
    <xf numFmtId="198" fontId="2" fillId="0" borderId="189" xfId="23" applyNumberFormat="1" applyFont="1" applyBorder="1" applyAlignment="1" applyProtection="1">
      <alignment/>
      <protection/>
    </xf>
    <xf numFmtId="198" fontId="1" fillId="0" borderId="23" xfId="23" applyNumberFormat="1" applyFont="1" applyBorder="1" applyAlignment="1" applyProtection="1">
      <alignment/>
      <protection/>
    </xf>
    <xf numFmtId="198" fontId="2" fillId="0" borderId="190" xfId="23" applyNumberFormat="1" applyFont="1" applyBorder="1" applyAlignment="1" applyProtection="1">
      <alignment/>
      <protection/>
    </xf>
    <xf numFmtId="198" fontId="1" fillId="0" borderId="191" xfId="23" applyNumberFormat="1" applyFont="1" applyBorder="1" applyAlignment="1" applyProtection="1">
      <alignment/>
      <protection/>
    </xf>
    <xf numFmtId="198" fontId="1" fillId="0" borderId="179" xfId="23" applyNumberFormat="1" applyFont="1" applyBorder="1" applyAlignment="1" applyProtection="1">
      <alignment/>
      <protection/>
    </xf>
    <xf numFmtId="198" fontId="1" fillId="0" borderId="192" xfId="23" applyNumberFormat="1" applyFont="1" applyBorder="1" applyAlignment="1" applyProtection="1">
      <alignment/>
      <protection/>
    </xf>
    <xf numFmtId="198" fontId="2" fillId="0" borderId="189" xfId="23" applyNumberFormat="1" applyFont="1" applyBorder="1" applyAlignment="1" applyProtection="1">
      <alignment horizontal="right"/>
      <protection/>
    </xf>
    <xf numFmtId="198" fontId="1" fillId="0" borderId="179" xfId="23" applyNumberFormat="1" applyFont="1" applyBorder="1" applyAlignment="1" applyProtection="1">
      <alignment horizontal="right"/>
      <protection/>
    </xf>
    <xf numFmtId="0" fontId="89" fillId="2" borderId="0" xfId="0" applyFont="1" applyFill="1" applyBorder="1" applyAlignment="1">
      <alignment vertical="center"/>
    </xf>
    <xf numFmtId="0" fontId="84" fillId="2" borderId="0" xfId="0" applyFont="1" applyFill="1" applyBorder="1" applyAlignment="1">
      <alignment vertical="center"/>
    </xf>
    <xf numFmtId="0" fontId="84" fillId="2" borderId="0" xfId="0" applyFont="1" applyFill="1" applyBorder="1" applyAlignment="1" applyProtection="1">
      <alignment vertical="center"/>
      <protection/>
    </xf>
    <xf numFmtId="0" fontId="89" fillId="2" borderId="0" xfId="0" applyFont="1" applyFill="1" applyBorder="1" applyAlignment="1">
      <alignment horizontal="center" vertical="center"/>
    </xf>
    <xf numFmtId="4" fontId="84" fillId="2" borderId="0" xfId="0" applyNumberFormat="1" applyFont="1" applyFill="1" applyAlignment="1" applyProtection="1">
      <alignment vertical="center"/>
      <protection/>
    </xf>
    <xf numFmtId="0" fontId="89" fillId="2" borderId="0" xfId="0" applyFont="1" applyFill="1" applyBorder="1" applyAlignment="1" applyProtection="1">
      <alignment horizontal="center" vertical="center"/>
      <protection/>
    </xf>
    <xf numFmtId="0" fontId="84" fillId="2" borderId="0" xfId="0" applyFont="1" applyFill="1" applyAlignment="1" applyProtection="1">
      <alignment/>
      <protection/>
    </xf>
    <xf numFmtId="0" fontId="84" fillId="2" borderId="0" xfId="0" applyFont="1" applyFill="1" applyAlignment="1">
      <alignment/>
    </xf>
    <xf numFmtId="0" fontId="17" fillId="5" borderId="195" xfId="0" applyFont="1" applyFill="1" applyBorder="1" applyAlignment="1">
      <alignment/>
    </xf>
    <xf numFmtId="0" fontId="16" fillId="5" borderId="196" xfId="0" applyFont="1" applyFill="1" applyBorder="1" applyAlignment="1">
      <alignment/>
    </xf>
    <xf numFmtId="0" fontId="17" fillId="5" borderId="197" xfId="0" applyFont="1" applyFill="1" applyBorder="1" applyAlignment="1">
      <alignment/>
    </xf>
    <xf numFmtId="0" fontId="2" fillId="3" borderId="198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199" xfId="0" applyFont="1" applyFill="1" applyBorder="1" applyAlignment="1">
      <alignment/>
    </xf>
    <xf numFmtId="0" fontId="1" fillId="3" borderId="198" xfId="0" applyFont="1" applyFill="1" applyBorder="1" applyAlignment="1">
      <alignment horizontal="right"/>
    </xf>
    <xf numFmtId="0" fontId="20" fillId="3" borderId="0" xfId="0" applyFont="1" applyFill="1" applyBorder="1" applyAlignment="1">
      <alignment/>
    </xf>
    <xf numFmtId="216" fontId="1" fillId="3" borderId="0" xfId="0" applyNumberFormat="1" applyFont="1" applyFill="1" applyBorder="1" applyAlignment="1">
      <alignment horizontal="right"/>
    </xf>
    <xf numFmtId="0" fontId="90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58" fillId="3" borderId="0" xfId="0" applyFont="1" applyFill="1" applyBorder="1" applyAlignment="1">
      <alignment/>
    </xf>
    <xf numFmtId="0" fontId="58" fillId="3" borderId="199" xfId="0" applyFont="1" applyFill="1" applyBorder="1" applyAlignment="1">
      <alignment/>
    </xf>
    <xf numFmtId="0" fontId="2" fillId="3" borderId="200" xfId="0" applyFont="1" applyFill="1" applyBorder="1" applyAlignment="1">
      <alignment/>
    </xf>
    <xf numFmtId="0" fontId="2" fillId="3" borderId="201" xfId="0" applyFont="1" applyFill="1" applyBorder="1" applyAlignment="1">
      <alignment/>
    </xf>
    <xf numFmtId="0" fontId="58" fillId="3" borderId="201" xfId="0" applyFont="1" applyFill="1" applyBorder="1" applyAlignment="1">
      <alignment/>
    </xf>
    <xf numFmtId="0" fontId="2" fillId="3" borderId="202" xfId="0" applyFont="1" applyFill="1" applyBorder="1" applyAlignment="1">
      <alignment/>
    </xf>
    <xf numFmtId="0" fontId="23" fillId="3" borderId="0" xfId="0" applyFont="1" applyFill="1" applyBorder="1" applyAlignment="1">
      <alignment/>
    </xf>
    <xf numFmtId="0" fontId="94" fillId="3" borderId="0" xfId="0" applyFont="1" applyFill="1" applyAlignment="1">
      <alignment/>
    </xf>
    <xf numFmtId="0" fontId="95" fillId="3" borderId="66" xfId="0" applyFont="1" applyFill="1" applyBorder="1" applyAlignment="1">
      <alignment/>
    </xf>
    <xf numFmtId="0" fontId="95" fillId="3" borderId="0" xfId="0" applyFont="1" applyFill="1" applyAlignment="1">
      <alignment/>
    </xf>
    <xf numFmtId="0" fontId="96" fillId="3" borderId="0" xfId="0" applyFont="1" applyFill="1" applyAlignment="1">
      <alignment/>
    </xf>
    <xf numFmtId="0" fontId="96" fillId="3" borderId="66" xfId="0" applyFont="1" applyFill="1" applyBorder="1" applyAlignment="1" applyProtection="1">
      <alignment/>
      <protection/>
    </xf>
    <xf numFmtId="0" fontId="96" fillId="3" borderId="66" xfId="0" applyFont="1" applyFill="1" applyBorder="1" applyAlignment="1">
      <alignment/>
    </xf>
    <xf numFmtId="0" fontId="2" fillId="3" borderId="0" xfId="0" applyFont="1" applyFill="1" applyAlignment="1">
      <alignment/>
    </xf>
    <xf numFmtId="0" fontId="1" fillId="3" borderId="16" xfId="0" applyFont="1" applyFill="1" applyBorder="1" applyAlignment="1">
      <alignment/>
    </xf>
    <xf numFmtId="0" fontId="1" fillId="3" borderId="65" xfId="0" applyFont="1" applyFill="1" applyBorder="1" applyAlignment="1">
      <alignment/>
    </xf>
    <xf numFmtId="0" fontId="16" fillId="4" borderId="159" xfId="0" applyFont="1" applyFill="1" applyBorder="1" applyAlignment="1" applyProtection="1">
      <alignment/>
      <protection/>
    </xf>
    <xf numFmtId="0" fontId="1" fillId="3" borderId="203" xfId="0" applyFont="1" applyFill="1" applyBorder="1" applyAlignment="1" applyProtection="1">
      <alignment/>
      <protection/>
    </xf>
    <xf numFmtId="198" fontId="2" fillId="0" borderId="23" xfId="0" applyNumberFormat="1" applyFont="1" applyFill="1" applyBorder="1" applyAlignment="1" applyProtection="1">
      <alignment horizontal="right"/>
      <protection/>
    </xf>
    <xf numFmtId="0" fontId="95" fillId="3" borderId="66" xfId="0" applyFont="1" applyFill="1" applyBorder="1" applyAlignment="1" applyProtection="1">
      <alignment/>
      <protection/>
    </xf>
    <xf numFmtId="198" fontId="45" fillId="10" borderId="130" xfId="0" applyNumberFormat="1" applyFont="1" applyFill="1" applyBorder="1" applyAlignment="1" applyProtection="1">
      <alignment/>
      <protection/>
    </xf>
    <xf numFmtId="198" fontId="45" fillId="10" borderId="122" xfId="0" applyNumberFormat="1" applyFont="1" applyFill="1" applyBorder="1" applyAlignment="1" applyProtection="1">
      <alignment/>
      <protection/>
    </xf>
    <xf numFmtId="198" fontId="45" fillId="10" borderId="131" xfId="0" applyNumberFormat="1" applyFont="1" applyFill="1" applyBorder="1" applyAlignment="1" applyProtection="1">
      <alignment/>
      <protection/>
    </xf>
    <xf numFmtId="204" fontId="36" fillId="10" borderId="132" xfId="0" applyNumberFormat="1" applyFont="1" applyFill="1" applyBorder="1" applyAlignment="1">
      <alignment horizontal="center"/>
    </xf>
    <xf numFmtId="204" fontId="36" fillId="10" borderId="81" xfId="0" applyNumberFormat="1" applyFont="1" applyFill="1" applyBorder="1" applyAlignment="1">
      <alignment horizontal="center"/>
    </xf>
    <xf numFmtId="4" fontId="40" fillId="2" borderId="113" xfId="0" applyNumberFormat="1" applyFont="1" applyFill="1" applyBorder="1" applyAlignment="1" applyProtection="1">
      <alignment vertical="center"/>
      <protection/>
    </xf>
    <xf numFmtId="4" fontId="40" fillId="2" borderId="128" xfId="0" applyNumberFormat="1" applyFont="1" applyFill="1" applyBorder="1" applyAlignment="1" applyProtection="1">
      <alignment vertical="center"/>
      <protection/>
    </xf>
    <xf numFmtId="4" fontId="40" fillId="2" borderId="129" xfId="0" applyNumberFormat="1" applyFont="1" applyFill="1" applyBorder="1" applyAlignment="1" applyProtection="1">
      <alignment vertical="center"/>
      <protection/>
    </xf>
    <xf numFmtId="0" fontId="57" fillId="2" borderId="90" xfId="0" applyFont="1" applyFill="1" applyBorder="1" applyAlignment="1" applyProtection="1">
      <alignment horizontal="center"/>
      <protection/>
    </xf>
    <xf numFmtId="0" fontId="1" fillId="2" borderId="79" xfId="0" applyFont="1" applyFill="1" applyBorder="1" applyAlignment="1" applyProtection="1">
      <alignment horizontal="center" vertical="center"/>
      <protection/>
    </xf>
    <xf numFmtId="175" fontId="8" fillId="2" borderId="126" xfId="0" applyNumberFormat="1" applyFont="1" applyFill="1" applyBorder="1" applyAlignment="1" applyProtection="1">
      <alignment horizontal="center" vertical="top"/>
      <protection/>
    </xf>
    <xf numFmtId="0" fontId="3" fillId="2" borderId="79" xfId="0" applyFont="1" applyFill="1" applyBorder="1" applyAlignment="1">
      <alignment horizontal="center"/>
    </xf>
    <xf numFmtId="0" fontId="3" fillId="2" borderId="84" xfId="0" applyFont="1" applyFill="1" applyBorder="1" applyAlignment="1">
      <alignment horizontal="center" vertical="top"/>
    </xf>
    <xf numFmtId="0" fontId="62" fillId="2" borderId="81" xfId="0" applyFont="1" applyFill="1" applyBorder="1" applyAlignment="1" applyProtection="1">
      <alignment horizontal="center"/>
      <protection/>
    </xf>
    <xf numFmtId="198" fontId="2" fillId="3" borderId="7" xfId="0" applyNumberFormat="1" applyFont="1" applyFill="1" applyBorder="1" applyAlignment="1" applyProtection="1">
      <alignment horizontal="right"/>
      <protection locked="0"/>
    </xf>
    <xf numFmtId="198" fontId="2" fillId="3" borderId="25" xfId="0" applyNumberFormat="1" applyFont="1" applyFill="1" applyBorder="1" applyAlignment="1" applyProtection="1">
      <alignment horizontal="right"/>
      <protection locked="0"/>
    </xf>
    <xf numFmtId="198" fontId="2" fillId="3" borderId="185" xfId="0" applyNumberFormat="1" applyFont="1" applyFill="1" applyBorder="1" applyAlignment="1" applyProtection="1">
      <alignment horizontal="right"/>
      <protection locked="0"/>
    </xf>
    <xf numFmtId="198" fontId="2" fillId="3" borderId="2" xfId="0" applyNumberFormat="1" applyFont="1" applyFill="1" applyBorder="1" applyAlignment="1" applyProtection="1">
      <alignment horizontal="right"/>
      <protection locked="0"/>
    </xf>
    <xf numFmtId="198" fontId="2" fillId="3" borderId="22" xfId="0" applyNumberFormat="1" applyFont="1" applyFill="1" applyBorder="1" applyAlignment="1" applyProtection="1">
      <alignment horizontal="right"/>
      <protection locked="0"/>
    </xf>
    <xf numFmtId="198" fontId="2" fillId="3" borderId="179" xfId="0" applyNumberFormat="1" applyFont="1" applyFill="1" applyBorder="1" applyAlignment="1" applyProtection="1">
      <alignment horizontal="right"/>
      <protection locked="0"/>
    </xf>
    <xf numFmtId="203" fontId="2" fillId="2" borderId="179" xfId="0" applyNumberFormat="1" applyFont="1" applyFill="1" applyBorder="1" applyAlignment="1" applyProtection="1">
      <alignment horizontal="center"/>
      <protection/>
    </xf>
    <xf numFmtId="4" fontId="48" fillId="6" borderId="204" xfId="0" applyNumberFormat="1" applyFont="1" applyFill="1" applyBorder="1" applyAlignment="1" applyProtection="1">
      <alignment horizontal="center"/>
      <protection/>
    </xf>
    <xf numFmtId="4" fontId="48" fillId="6" borderId="205" xfId="0" applyNumberFormat="1" applyFont="1" applyFill="1" applyBorder="1" applyAlignment="1" applyProtection="1">
      <alignment horizontal="center"/>
      <protection/>
    </xf>
    <xf numFmtId="4" fontId="48" fillId="6" borderId="206" xfId="0" applyNumberFormat="1" applyFont="1" applyFill="1" applyBorder="1" applyAlignment="1" applyProtection="1">
      <alignment horizontal="center"/>
      <protection/>
    </xf>
    <xf numFmtId="4" fontId="46" fillId="6" borderId="207" xfId="0" applyNumberFormat="1" applyFont="1" applyFill="1" applyBorder="1" applyAlignment="1" applyProtection="1">
      <alignment horizontal="center"/>
      <protection/>
    </xf>
    <xf numFmtId="0" fontId="2" fillId="4" borderId="0" xfId="0" applyFont="1" applyFill="1" applyBorder="1" applyAlignment="1">
      <alignment/>
    </xf>
    <xf numFmtId="0" fontId="14" fillId="4" borderId="32" xfId="0" applyFont="1" applyFill="1" applyBorder="1" applyAlignment="1" applyProtection="1">
      <alignment vertical="center"/>
      <protection/>
    </xf>
    <xf numFmtId="0" fontId="9" fillId="4" borderId="32" xfId="0" applyFont="1" applyFill="1" applyBorder="1" applyAlignment="1" applyProtection="1">
      <alignment vertical="center"/>
      <protection/>
    </xf>
    <xf numFmtId="0" fontId="9" fillId="4" borderId="33" xfId="0" applyFont="1" applyFill="1" applyBorder="1" applyAlignment="1" applyProtection="1">
      <alignment vertical="center"/>
      <protection/>
    </xf>
    <xf numFmtId="4" fontId="34" fillId="3" borderId="146" xfId="0" applyNumberFormat="1" applyFont="1" applyFill="1" applyBorder="1" applyAlignment="1" applyProtection="1">
      <alignment horizontal="center" vertical="center"/>
      <protection/>
    </xf>
    <xf numFmtId="4" fontId="34" fillId="3" borderId="208" xfId="0" applyNumberFormat="1" applyFont="1" applyFill="1" applyBorder="1" applyAlignment="1" applyProtection="1">
      <alignment horizontal="center" vertical="center"/>
      <protection/>
    </xf>
    <xf numFmtId="4" fontId="34" fillId="3" borderId="147" xfId="0" applyNumberFormat="1" applyFont="1" applyFill="1" applyBorder="1" applyAlignment="1" applyProtection="1">
      <alignment horizontal="center" vertical="center"/>
      <protection/>
    </xf>
    <xf numFmtId="4" fontId="34" fillId="2" borderId="146" xfId="0" applyNumberFormat="1" applyFont="1" applyFill="1" applyBorder="1" applyAlignment="1" applyProtection="1">
      <alignment horizontal="center" vertical="center"/>
      <protection/>
    </xf>
    <xf numFmtId="4" fontId="34" fillId="2" borderId="208" xfId="0" applyNumberFormat="1" applyFont="1" applyFill="1" applyBorder="1" applyAlignment="1" applyProtection="1">
      <alignment horizontal="center" vertical="center"/>
      <protection/>
    </xf>
    <xf numFmtId="4" fontId="34" fillId="2" borderId="147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/>
    </xf>
    <xf numFmtId="0" fontId="17" fillId="3" borderId="0" xfId="0" applyFont="1" applyFill="1" applyBorder="1" applyAlignment="1">
      <alignment/>
    </xf>
    <xf numFmtId="0" fontId="2" fillId="3" borderId="209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58" fillId="3" borderId="21" xfId="0" applyFont="1" applyFill="1" applyBorder="1" applyAlignment="1">
      <alignment/>
    </xf>
    <xf numFmtId="0" fontId="2" fillId="3" borderId="210" xfId="0" applyFont="1" applyFill="1" applyBorder="1" applyAlignment="1">
      <alignment/>
    </xf>
    <xf numFmtId="4" fontId="36" fillId="10" borderId="4" xfId="0" applyNumberFormat="1" applyFont="1" applyFill="1" applyBorder="1" applyAlignment="1" applyProtection="1">
      <alignment horizontal="center"/>
      <protection/>
    </xf>
    <xf numFmtId="4" fontId="16" fillId="10" borderId="5" xfId="0" applyNumberFormat="1" applyFont="1" applyFill="1" applyBorder="1" applyAlignment="1" applyProtection="1">
      <alignment horizontal="center"/>
      <protection/>
    </xf>
    <xf numFmtId="4" fontId="36" fillId="10" borderId="9" xfId="0" applyNumberFormat="1" applyFont="1" applyFill="1" applyBorder="1" applyAlignment="1" applyProtection="1">
      <alignment horizontal="center"/>
      <protection/>
    </xf>
    <xf numFmtId="4" fontId="16" fillId="10" borderId="10" xfId="0" applyNumberFormat="1" applyFont="1" applyFill="1" applyBorder="1" applyAlignment="1" applyProtection="1">
      <alignment horizontal="center"/>
      <protection/>
    </xf>
    <xf numFmtId="4" fontId="101" fillId="10" borderId="211" xfId="0" applyNumberFormat="1" applyFont="1" applyFill="1" applyBorder="1" applyAlignment="1" applyProtection="1">
      <alignment horizontal="left"/>
      <protection/>
    </xf>
    <xf numFmtId="4" fontId="36" fillId="10" borderId="212" xfId="0" applyNumberFormat="1" applyFont="1" applyFill="1" applyBorder="1" applyAlignment="1" applyProtection="1">
      <alignment horizontal="center"/>
      <protection/>
    </xf>
    <xf numFmtId="4" fontId="36" fillId="10" borderId="104" xfId="0" applyNumberFormat="1" applyFont="1" applyFill="1" applyBorder="1" applyAlignment="1" applyProtection="1">
      <alignment horizontal="center"/>
      <protection/>
    </xf>
    <xf numFmtId="4" fontId="36" fillId="10" borderId="213" xfId="0" applyNumberFormat="1" applyFont="1" applyFill="1" applyBorder="1" applyAlignment="1" applyProtection="1">
      <alignment horizontal="center"/>
      <protection/>
    </xf>
    <xf numFmtId="4" fontId="102" fillId="2" borderId="11" xfId="0" applyNumberFormat="1" applyFont="1" applyFill="1" applyBorder="1" applyAlignment="1" applyProtection="1">
      <alignment/>
      <protection/>
    </xf>
    <xf numFmtId="4" fontId="16" fillId="2" borderId="12" xfId="0" applyNumberFormat="1" applyFont="1" applyFill="1" applyBorder="1" applyAlignment="1" applyProtection="1">
      <alignment/>
      <protection/>
    </xf>
    <xf numFmtId="4" fontId="102" fillId="2" borderId="13" xfId="0" applyNumberFormat="1" applyFont="1" applyFill="1" applyBorder="1" applyAlignment="1" applyProtection="1">
      <alignment/>
      <protection/>
    </xf>
    <xf numFmtId="4" fontId="102" fillId="2" borderId="14" xfId="0" applyNumberFormat="1" applyFont="1" applyFill="1" applyBorder="1" applyAlignment="1" applyProtection="1">
      <alignment/>
      <protection/>
    </xf>
    <xf numFmtId="4" fontId="16" fillId="2" borderId="15" xfId="0" applyNumberFormat="1" applyFont="1" applyFill="1" applyBorder="1" applyAlignment="1" applyProtection="1">
      <alignment/>
      <protection/>
    </xf>
    <xf numFmtId="4" fontId="40" fillId="2" borderId="16" xfId="0" applyNumberFormat="1" applyFont="1" applyFill="1" applyBorder="1" applyAlignment="1" applyProtection="1">
      <alignment vertical="center"/>
      <protection/>
    </xf>
    <xf numFmtId="4" fontId="40" fillId="2" borderId="17" xfId="0" applyNumberFormat="1" applyFont="1" applyFill="1" applyBorder="1" applyAlignment="1" applyProtection="1">
      <alignment vertical="center"/>
      <protection/>
    </xf>
    <xf numFmtId="4" fontId="40" fillId="2" borderId="0" xfId="0" applyNumberFormat="1" applyFont="1" applyFill="1" applyBorder="1" applyAlignment="1" applyProtection="1">
      <alignment vertical="center"/>
      <protection/>
    </xf>
    <xf numFmtId="4" fontId="40" fillId="2" borderId="18" xfId="0" applyNumberFormat="1" applyFont="1" applyFill="1" applyBorder="1" applyAlignment="1" applyProtection="1">
      <alignment vertical="center"/>
      <protection/>
    </xf>
    <xf numFmtId="4" fontId="40" fillId="2" borderId="19" xfId="0" applyNumberFormat="1" applyFont="1" applyFill="1" applyBorder="1" applyAlignment="1" applyProtection="1">
      <alignment vertical="center"/>
      <protection/>
    </xf>
    <xf numFmtId="4" fontId="40" fillId="2" borderId="20" xfId="0" applyNumberFormat="1" applyFont="1" applyFill="1" applyBorder="1" applyAlignment="1" applyProtection="1">
      <alignment vertical="center"/>
      <protection/>
    </xf>
    <xf numFmtId="4" fontId="1" fillId="2" borderId="100" xfId="0" applyNumberFormat="1" applyFont="1" applyFill="1" applyBorder="1" applyAlignment="1" applyProtection="1">
      <alignment vertical="top"/>
      <protection/>
    </xf>
    <xf numFmtId="4" fontId="2" fillId="2" borderId="101" xfId="0" applyNumberFormat="1" applyFont="1" applyFill="1" applyBorder="1" applyAlignment="1" applyProtection="1">
      <alignment horizontal="left" vertical="top"/>
      <protection/>
    </xf>
    <xf numFmtId="4" fontId="1" fillId="2" borderId="21" xfId="0" applyNumberFormat="1" applyFont="1" applyFill="1" applyBorder="1" applyAlignment="1" applyProtection="1">
      <alignment vertical="top"/>
      <protection/>
    </xf>
    <xf numFmtId="4" fontId="2" fillId="2" borderId="21" xfId="0" applyNumberFormat="1" applyFont="1" applyFill="1" applyBorder="1" applyAlignment="1" applyProtection="1">
      <alignment horizontal="left"/>
      <protection/>
    </xf>
    <xf numFmtId="4" fontId="5" fillId="2" borderId="102" xfId="0" applyNumberFormat="1" applyFont="1" applyFill="1" applyBorder="1" applyAlignment="1" applyProtection="1">
      <alignment/>
      <protection/>
    </xf>
    <xf numFmtId="4" fontId="2" fillId="2" borderId="103" xfId="0" applyNumberFormat="1" applyFont="1" applyFill="1" applyBorder="1" applyAlignment="1" applyProtection="1">
      <alignment horizontal="left"/>
      <protection/>
    </xf>
    <xf numFmtId="0" fontId="3" fillId="2" borderId="79" xfId="0" applyFont="1" applyFill="1" applyBorder="1" applyAlignment="1" applyProtection="1">
      <alignment horizontal="center"/>
      <protection/>
    </xf>
    <xf numFmtId="4" fontId="40" fillId="2" borderId="91" xfId="0" applyNumberFormat="1" applyFont="1" applyFill="1" applyBorder="1" applyAlignment="1" applyProtection="1">
      <alignment vertical="center"/>
      <protection/>
    </xf>
    <xf numFmtId="4" fontId="40" fillId="2" borderId="92" xfId="0" applyNumberFormat="1" applyFont="1" applyFill="1" applyBorder="1" applyAlignment="1" applyProtection="1">
      <alignment vertical="center"/>
      <protection/>
    </xf>
    <xf numFmtId="4" fontId="40" fillId="2" borderId="93" xfId="0" applyNumberFormat="1" applyFont="1" applyFill="1" applyBorder="1" applyAlignment="1" applyProtection="1">
      <alignment vertical="center"/>
      <protection/>
    </xf>
    <xf numFmtId="4" fontId="40" fillId="2" borderId="94" xfId="0" applyNumberFormat="1" applyFont="1" applyFill="1" applyBorder="1" applyAlignment="1" applyProtection="1">
      <alignment vertical="center"/>
      <protection/>
    </xf>
    <xf numFmtId="4" fontId="40" fillId="2" borderId="95" xfId="0" applyNumberFormat="1" applyFont="1" applyFill="1" applyBorder="1" applyAlignment="1" applyProtection="1">
      <alignment vertical="center"/>
      <protection/>
    </xf>
    <xf numFmtId="0" fontId="3" fillId="2" borderId="84" xfId="0" applyFont="1" applyFill="1" applyBorder="1" applyAlignment="1" applyProtection="1">
      <alignment horizontal="center" vertical="top"/>
      <protection/>
    </xf>
    <xf numFmtId="4" fontId="5" fillId="2" borderId="96" xfId="0" applyNumberFormat="1" applyFont="1" applyFill="1" applyBorder="1" applyAlignment="1" applyProtection="1">
      <alignment horizontal="center" vertical="top"/>
      <protection/>
    </xf>
    <xf numFmtId="4" fontId="5" fillId="2" borderId="97" xfId="0" applyNumberFormat="1" applyFont="1" applyFill="1" applyBorder="1" applyAlignment="1" applyProtection="1">
      <alignment horizontal="center" vertical="top"/>
      <protection/>
    </xf>
    <xf numFmtId="4" fontId="5" fillId="2" borderId="98" xfId="0" applyNumberFormat="1" applyFont="1" applyFill="1" applyBorder="1" applyAlignment="1" applyProtection="1">
      <alignment horizontal="center"/>
      <protection/>
    </xf>
    <xf numFmtId="4" fontId="5" fillId="2" borderId="97" xfId="0" applyNumberFormat="1" applyFont="1" applyFill="1" applyBorder="1" applyAlignment="1" applyProtection="1">
      <alignment horizontal="center"/>
      <protection/>
    </xf>
    <xf numFmtId="4" fontId="5" fillId="2" borderId="98" xfId="0" applyNumberFormat="1" applyFont="1" applyFill="1" applyBorder="1" applyAlignment="1" applyProtection="1">
      <alignment horizontal="center" vertical="top"/>
      <protection/>
    </xf>
    <xf numFmtId="4" fontId="5" fillId="2" borderId="99" xfId="0" applyNumberFormat="1" applyFont="1" applyFill="1" applyBorder="1" applyAlignment="1" applyProtection="1">
      <alignment horizontal="center" vertical="top"/>
      <protection/>
    </xf>
    <xf numFmtId="204" fontId="29" fillId="10" borderId="182" xfId="0" applyNumberFormat="1" applyFont="1" applyFill="1" applyBorder="1" applyAlignment="1" applyProtection="1">
      <alignment horizontal="center"/>
      <protection/>
    </xf>
    <xf numFmtId="198" fontId="16" fillId="10" borderId="183" xfId="0" applyNumberFormat="1" applyFont="1" applyFill="1" applyBorder="1" applyAlignment="1" applyProtection="1">
      <alignment/>
      <protection/>
    </xf>
    <xf numFmtId="198" fontId="16" fillId="10" borderId="193" xfId="0" applyNumberFormat="1" applyFont="1" applyFill="1" applyBorder="1" applyAlignment="1" applyProtection="1">
      <alignment/>
      <protection/>
    </xf>
    <xf numFmtId="198" fontId="16" fillId="10" borderId="184" xfId="0" applyNumberFormat="1" applyFont="1" applyFill="1" applyBorder="1" applyAlignment="1" applyProtection="1">
      <alignment/>
      <protection/>
    </xf>
    <xf numFmtId="198" fontId="16" fillId="10" borderId="194" xfId="0" applyNumberFormat="1" applyFont="1" applyFill="1" applyBorder="1" applyAlignment="1" applyProtection="1">
      <alignment/>
      <protection/>
    </xf>
    <xf numFmtId="0" fontId="1" fillId="7" borderId="80" xfId="0" applyFont="1" applyFill="1" applyBorder="1" applyAlignment="1" applyProtection="1">
      <alignment horizontal="center"/>
      <protection/>
    </xf>
    <xf numFmtId="198" fontId="2" fillId="7" borderId="7" xfId="0" applyNumberFormat="1" applyFont="1" applyFill="1" applyBorder="1" applyAlignment="1" applyProtection="1">
      <alignment/>
      <protection/>
    </xf>
    <xf numFmtId="198" fontId="2" fillId="7" borderId="8" xfId="0" applyNumberFormat="1" applyFont="1" applyFill="1" applyBorder="1" applyAlignment="1" applyProtection="1">
      <alignment/>
      <protection/>
    </xf>
    <xf numFmtId="198" fontId="2" fillId="7" borderId="25" xfId="0" applyNumberFormat="1" applyFont="1" applyFill="1" applyBorder="1" applyAlignment="1" applyProtection="1">
      <alignment/>
      <protection/>
    </xf>
    <xf numFmtId="198" fontId="2" fillId="7" borderId="26" xfId="0" applyNumberFormat="1" applyFont="1" applyFill="1" applyBorder="1" applyAlignment="1" applyProtection="1">
      <alignment/>
      <protection/>
    </xf>
    <xf numFmtId="0" fontId="1" fillId="7" borderId="81" xfId="0" applyFont="1" applyFill="1" applyBorder="1" applyAlignment="1" applyProtection="1">
      <alignment horizontal="center"/>
      <protection/>
    </xf>
    <xf numFmtId="203" fontId="2" fillId="7" borderId="2" xfId="0" applyNumberFormat="1" applyFont="1" applyFill="1" applyBorder="1" applyAlignment="1" applyProtection="1">
      <alignment horizontal="center"/>
      <protection/>
    </xf>
    <xf numFmtId="203" fontId="2" fillId="7" borderId="3" xfId="0" applyNumberFormat="1" applyFont="1" applyFill="1" applyBorder="1" applyAlignment="1" applyProtection="1">
      <alignment horizontal="center"/>
      <protection/>
    </xf>
    <xf numFmtId="203" fontId="2" fillId="7" borderId="22" xfId="0" applyNumberFormat="1" applyFont="1" applyFill="1" applyBorder="1" applyAlignment="1" applyProtection="1">
      <alignment horizontal="center"/>
      <protection/>
    </xf>
    <xf numFmtId="203" fontId="2" fillId="7" borderId="23" xfId="0" applyNumberFormat="1" applyFont="1" applyFill="1" applyBorder="1" applyAlignment="1" applyProtection="1">
      <alignment horizontal="center"/>
      <protection/>
    </xf>
    <xf numFmtId="204" fontId="36" fillId="4" borderId="81" xfId="0" applyNumberFormat="1" applyFont="1" applyFill="1" applyBorder="1" applyAlignment="1" applyProtection="1">
      <alignment horizontal="center"/>
      <protection/>
    </xf>
    <xf numFmtId="198" fontId="2" fillId="7" borderId="22" xfId="0" applyNumberFormat="1" applyFont="1" applyFill="1" applyBorder="1" applyAlignment="1" applyProtection="1">
      <alignment/>
      <protection/>
    </xf>
    <xf numFmtId="198" fontId="2" fillId="7" borderId="23" xfId="0" applyNumberFormat="1" applyFont="1" applyFill="1" applyBorder="1" applyAlignment="1" applyProtection="1">
      <alignment/>
      <protection/>
    </xf>
    <xf numFmtId="198" fontId="2" fillId="7" borderId="23" xfId="0" applyNumberFormat="1" applyFont="1" applyFill="1" applyBorder="1" applyAlignment="1" applyProtection="1">
      <alignment horizontal="right"/>
      <protection/>
    </xf>
    <xf numFmtId="16" fontId="29" fillId="10" borderId="87" xfId="0" applyNumberFormat="1" applyFont="1" applyFill="1" applyBorder="1" applyAlignment="1" applyProtection="1">
      <alignment horizontal="center"/>
      <protection/>
    </xf>
    <xf numFmtId="198" fontId="45" fillId="10" borderId="4" xfId="0" applyNumberFormat="1" applyFont="1" applyFill="1" applyBorder="1" applyAlignment="1" applyProtection="1">
      <alignment/>
      <protection/>
    </xf>
    <xf numFmtId="198" fontId="45" fillId="10" borderId="5" xfId="0" applyNumberFormat="1" applyFont="1" applyFill="1" applyBorder="1" applyAlignment="1" applyProtection="1">
      <alignment/>
      <protection/>
    </xf>
    <xf numFmtId="198" fontId="45" fillId="10" borderId="9" xfId="0" applyNumberFormat="1" applyFont="1" applyFill="1" applyBorder="1" applyAlignment="1" applyProtection="1">
      <alignment/>
      <protection/>
    </xf>
    <xf numFmtId="198" fontId="45" fillId="10" borderId="24" xfId="0" applyNumberFormat="1" applyFont="1" applyFill="1" applyBorder="1" applyAlignment="1" applyProtection="1">
      <alignment/>
      <protection/>
    </xf>
    <xf numFmtId="198" fontId="45" fillId="10" borderId="10" xfId="0" applyNumberFormat="1" applyFont="1" applyFill="1" applyBorder="1" applyAlignment="1" applyProtection="1">
      <alignment/>
      <protection/>
    </xf>
    <xf numFmtId="204" fontId="36" fillId="4" borderId="89" xfId="0" applyNumberFormat="1" applyFont="1" applyFill="1" applyBorder="1" applyAlignment="1" applyProtection="1">
      <alignment horizontal="center"/>
      <protection/>
    </xf>
    <xf numFmtId="203" fontId="2" fillId="7" borderId="26" xfId="0" applyNumberFormat="1" applyFont="1" applyFill="1" applyBorder="1" applyAlignment="1" applyProtection="1">
      <alignment horizontal="center"/>
      <protection/>
    </xf>
    <xf numFmtId="203" fontId="2" fillId="7" borderId="25" xfId="0" applyNumberFormat="1" applyFont="1" applyFill="1" applyBorder="1" applyAlignment="1" applyProtection="1">
      <alignment horizontal="center"/>
      <protection/>
    </xf>
    <xf numFmtId="203" fontId="2" fillId="7" borderId="7" xfId="0" applyNumberFormat="1" applyFont="1" applyFill="1" applyBorder="1" applyAlignment="1" applyProtection="1">
      <alignment horizontal="center"/>
      <protection/>
    </xf>
    <xf numFmtId="0" fontId="1" fillId="7" borderId="82" xfId="0" applyFont="1" applyFill="1" applyBorder="1" applyAlignment="1" applyProtection="1">
      <alignment horizontal="center"/>
      <protection/>
    </xf>
    <xf numFmtId="0" fontId="29" fillId="10" borderId="83" xfId="0" applyFont="1" applyFill="1" applyBorder="1" applyAlignment="1" applyProtection="1">
      <alignment horizontal="center"/>
      <protection/>
    </xf>
    <xf numFmtId="0" fontId="36" fillId="10" borderId="172" xfId="0" applyFont="1" applyFill="1" applyBorder="1" applyAlignment="1" applyProtection="1">
      <alignment horizontal="center"/>
      <protection/>
    </xf>
    <xf numFmtId="198" fontId="45" fillId="10" borderId="173" xfId="0" applyNumberFormat="1" applyFont="1" applyFill="1" applyBorder="1" applyAlignment="1" applyProtection="1">
      <alignment/>
      <protection/>
    </xf>
    <xf numFmtId="198" fontId="45" fillId="10" borderId="174" xfId="0" applyNumberFormat="1" applyFont="1" applyFill="1" applyBorder="1" applyAlignment="1" applyProtection="1">
      <alignment/>
      <protection/>
    </xf>
    <xf numFmtId="198" fontId="45" fillId="10" borderId="175" xfId="0" applyNumberFormat="1" applyFont="1" applyFill="1" applyBorder="1" applyAlignment="1" applyProtection="1">
      <alignment/>
      <protection/>
    </xf>
    <xf numFmtId="198" fontId="45" fillId="10" borderId="176" xfId="0" applyNumberFormat="1" applyFont="1" applyFill="1" applyBorder="1" applyAlignment="1" applyProtection="1">
      <alignment/>
      <protection/>
    </xf>
    <xf numFmtId="198" fontId="45" fillId="10" borderId="177" xfId="0" applyNumberFormat="1" applyFont="1" applyFill="1" applyBorder="1" applyAlignment="1" applyProtection="1">
      <alignment/>
      <protection/>
    </xf>
    <xf numFmtId="198" fontId="2" fillId="0" borderId="190" xfId="23" applyNumberFormat="1" applyFont="1" applyBorder="1" applyAlignment="1" applyProtection="1">
      <alignment horizontal="right"/>
      <protection/>
    </xf>
    <xf numFmtId="198" fontId="1" fillId="0" borderId="192" xfId="23" applyNumberFormat="1" applyFont="1" applyBorder="1" applyAlignment="1" applyProtection="1">
      <alignment horizontal="right"/>
      <protection/>
    </xf>
    <xf numFmtId="198" fontId="2" fillId="0" borderId="189" xfId="23" applyNumberFormat="1" applyFont="1" applyFill="1" applyBorder="1" applyAlignment="1" applyProtection="1">
      <alignment horizontal="right"/>
      <protection/>
    </xf>
    <xf numFmtId="198" fontId="1" fillId="0" borderId="179" xfId="23" applyNumberFormat="1" applyFont="1" applyFill="1" applyBorder="1" applyAlignment="1" applyProtection="1">
      <alignment horizontal="right"/>
      <protection/>
    </xf>
    <xf numFmtId="4" fontId="40" fillId="2" borderId="214" xfId="0" applyNumberFormat="1" applyFont="1" applyFill="1" applyBorder="1" applyAlignment="1" applyProtection="1">
      <alignment vertical="center"/>
      <protection/>
    </xf>
    <xf numFmtId="4" fontId="40" fillId="2" borderId="215" xfId="0" applyNumberFormat="1" applyFont="1" applyFill="1" applyBorder="1" applyAlignment="1" applyProtection="1">
      <alignment vertical="center"/>
      <protection/>
    </xf>
    <xf numFmtId="4" fontId="2" fillId="4" borderId="189" xfId="0" applyNumberFormat="1" applyFont="1" applyFill="1" applyBorder="1" applyAlignment="1" applyProtection="1">
      <alignment/>
      <protection/>
    </xf>
    <xf numFmtId="4" fontId="2" fillId="4" borderId="216" xfId="0" applyNumberFormat="1" applyFont="1" applyFill="1" applyBorder="1" applyAlignment="1" applyProtection="1">
      <alignment/>
      <protection/>
    </xf>
    <xf numFmtId="4" fontId="2" fillId="4" borderId="179" xfId="0" applyNumberFormat="1" applyFont="1" applyFill="1" applyBorder="1" applyAlignment="1" applyProtection="1">
      <alignment/>
      <protection/>
    </xf>
    <xf numFmtId="4" fontId="2" fillId="4" borderId="217" xfId="0" applyNumberFormat="1" applyFont="1" applyFill="1" applyBorder="1" applyAlignment="1" applyProtection="1">
      <alignment/>
      <protection/>
    </xf>
    <xf numFmtId="4" fontId="2" fillId="4" borderId="218" xfId="0" applyNumberFormat="1" applyFont="1" applyFill="1" applyBorder="1" applyAlignment="1" applyProtection="1">
      <alignment/>
      <protection/>
    </xf>
    <xf numFmtId="4" fontId="2" fillId="4" borderId="219" xfId="0" applyNumberFormat="1" applyFont="1" applyFill="1" applyBorder="1" applyAlignment="1" applyProtection="1">
      <alignment/>
      <protection/>
    </xf>
    <xf numFmtId="4" fontId="30" fillId="2" borderId="146" xfId="0" applyNumberFormat="1" applyFont="1" applyFill="1" applyBorder="1" applyAlignment="1" applyProtection="1">
      <alignment horizontal="center" vertical="top"/>
      <protection/>
    </xf>
    <xf numFmtId="4" fontId="30" fillId="2" borderId="208" xfId="0" applyNumberFormat="1" applyFont="1" applyFill="1" applyBorder="1" applyAlignment="1" applyProtection="1">
      <alignment horizontal="center" vertical="top"/>
      <protection/>
    </xf>
    <xf numFmtId="4" fontId="30" fillId="2" borderId="147" xfId="0" applyNumberFormat="1" applyFont="1" applyFill="1" applyBorder="1" applyAlignment="1" applyProtection="1">
      <alignment horizontal="center" vertical="top"/>
      <protection/>
    </xf>
    <xf numFmtId="4" fontId="40" fillId="2" borderId="121" xfId="0" applyNumberFormat="1" applyFont="1" applyFill="1" applyBorder="1" applyAlignment="1" applyProtection="1">
      <alignment vertical="center"/>
      <protection/>
    </xf>
    <xf numFmtId="4" fontId="46" fillId="6" borderId="14" xfId="0" applyNumberFormat="1" applyFont="1" applyFill="1" applyBorder="1" applyAlignment="1" applyProtection="1">
      <alignment horizontal="left"/>
      <protection/>
    </xf>
    <xf numFmtId="0" fontId="103" fillId="6" borderId="13" xfId="0" applyFont="1" applyFill="1" applyBorder="1" applyAlignment="1" applyProtection="1">
      <alignment/>
      <protection/>
    </xf>
    <xf numFmtId="4" fontId="46" fillId="6" borderId="15" xfId="0" applyNumberFormat="1" applyFont="1" applyFill="1" applyBorder="1" applyAlignment="1" applyProtection="1">
      <alignment/>
      <protection/>
    </xf>
    <xf numFmtId="4" fontId="19" fillId="5" borderId="140" xfId="0" applyNumberFormat="1" applyFont="1" applyFill="1" applyBorder="1" applyAlignment="1" applyProtection="1">
      <alignment horizontal="center"/>
      <protection/>
    </xf>
    <xf numFmtId="4" fontId="19" fillId="5" borderId="220" xfId="0" applyNumberFormat="1" applyFont="1" applyFill="1" applyBorder="1" applyAlignment="1" applyProtection="1">
      <alignment horizontal="center"/>
      <protection/>
    </xf>
    <xf numFmtId="4" fontId="19" fillId="5" borderId="142" xfId="0" applyNumberFormat="1" applyFont="1" applyFill="1" applyBorder="1" applyAlignment="1" applyProtection="1">
      <alignment horizontal="center"/>
      <protection/>
    </xf>
    <xf numFmtId="198" fontId="24" fillId="5" borderId="221" xfId="0" applyNumberFormat="1" applyFont="1" applyFill="1" applyBorder="1" applyAlignment="1" applyProtection="1">
      <alignment horizontal="center"/>
      <protection/>
    </xf>
    <xf numFmtId="198" fontId="24" fillId="5" borderId="222" xfId="0" applyNumberFormat="1" applyFont="1" applyFill="1" applyBorder="1" applyAlignment="1" applyProtection="1">
      <alignment horizontal="center"/>
      <protection/>
    </xf>
    <xf numFmtId="198" fontId="24" fillId="5" borderId="186" xfId="0" applyNumberFormat="1" applyFont="1" applyFill="1" applyBorder="1" applyAlignment="1" applyProtection="1">
      <alignment horizontal="center"/>
      <protection/>
    </xf>
    <xf numFmtId="198" fontId="46" fillId="6" borderId="223" xfId="0" applyNumberFormat="1" applyFont="1" applyFill="1" applyBorder="1" applyAlignment="1" applyProtection="1">
      <alignment horizontal="center"/>
      <protection/>
    </xf>
    <xf numFmtId="198" fontId="46" fillId="6" borderId="224" xfId="0" applyNumberFormat="1" applyFont="1" applyFill="1" applyBorder="1" applyAlignment="1" applyProtection="1">
      <alignment horizontal="center"/>
      <protection/>
    </xf>
    <xf numFmtId="198" fontId="46" fillId="6" borderId="185" xfId="0" applyNumberFormat="1" applyFont="1" applyFill="1" applyBorder="1" applyAlignment="1" applyProtection="1">
      <alignment horizontal="center"/>
      <protection/>
    </xf>
    <xf numFmtId="198" fontId="24" fillId="5" borderId="225" xfId="0" applyNumberFormat="1" applyFont="1" applyFill="1" applyBorder="1" applyAlignment="1" applyProtection="1">
      <alignment/>
      <protection/>
    </xf>
    <xf numFmtId="198" fontId="24" fillId="5" borderId="226" xfId="0" applyNumberFormat="1" applyFont="1" applyFill="1" applyBorder="1" applyAlignment="1" applyProtection="1">
      <alignment/>
      <protection/>
    </xf>
    <xf numFmtId="198" fontId="24" fillId="5" borderId="227" xfId="0" applyNumberFormat="1" applyFont="1" applyFill="1" applyBorder="1" applyAlignment="1" applyProtection="1">
      <alignment/>
      <protection/>
    </xf>
    <xf numFmtId="198" fontId="24" fillId="5" borderId="228" xfId="0" applyNumberFormat="1" applyFont="1" applyFill="1" applyBorder="1" applyAlignment="1" applyProtection="1">
      <alignment/>
      <protection/>
    </xf>
    <xf numFmtId="198" fontId="24" fillId="5" borderId="229" xfId="0" applyNumberFormat="1" applyFont="1" applyFill="1" applyBorder="1" applyAlignment="1" applyProtection="1">
      <alignment/>
      <protection/>
    </xf>
    <xf numFmtId="198" fontId="24" fillId="5" borderId="230" xfId="0" applyNumberFormat="1" applyFont="1" applyFill="1" applyBorder="1" applyAlignment="1" applyProtection="1">
      <alignment/>
      <protection/>
    </xf>
    <xf numFmtId="198" fontId="24" fillId="5" borderId="175" xfId="0" applyNumberFormat="1" applyFont="1" applyFill="1" applyBorder="1" applyAlignment="1" applyProtection="1">
      <alignment/>
      <protection/>
    </xf>
    <xf numFmtId="198" fontId="24" fillId="5" borderId="177" xfId="0" applyNumberFormat="1" applyFont="1" applyFill="1" applyBorder="1" applyAlignment="1" applyProtection="1">
      <alignment/>
      <protection/>
    </xf>
    <xf numFmtId="198" fontId="2" fillId="0" borderId="3" xfId="0" applyNumberFormat="1" applyFont="1" applyFill="1" applyBorder="1" applyAlignment="1" applyProtection="1">
      <alignment horizontal="right"/>
      <protection locked="0"/>
    </xf>
    <xf numFmtId="0" fontId="1" fillId="3" borderId="65" xfId="0" applyFont="1" applyFill="1" applyBorder="1" applyAlignment="1" applyProtection="1">
      <alignment/>
      <protection/>
    </xf>
    <xf numFmtId="4" fontId="1" fillId="3" borderId="148" xfId="0" applyNumberFormat="1" applyFont="1" applyFill="1" applyBorder="1" applyAlignment="1" applyProtection="1">
      <alignment horizontal="center"/>
      <protection/>
    </xf>
    <xf numFmtId="4" fontId="1" fillId="3" borderId="149" xfId="0" applyNumberFormat="1" applyFont="1" applyFill="1" applyBorder="1" applyAlignment="1" applyProtection="1">
      <alignment horizontal="center"/>
      <protection/>
    </xf>
    <xf numFmtId="0" fontId="94" fillId="3" borderId="66" xfId="0" applyFont="1" applyFill="1" applyBorder="1" applyAlignment="1" applyProtection="1">
      <alignment/>
      <protection/>
    </xf>
    <xf numFmtId="0" fontId="108" fillId="3" borderId="66" xfId="0" applyFont="1" applyFill="1" applyBorder="1" applyAlignment="1" applyProtection="1">
      <alignment/>
      <protection/>
    </xf>
    <xf numFmtId="0" fontId="19" fillId="3" borderId="66" xfId="0" applyFont="1" applyFill="1" applyBorder="1" applyAlignment="1" applyProtection="1">
      <alignment/>
      <protection/>
    </xf>
    <xf numFmtId="0" fontId="17" fillId="10" borderId="32" xfId="0" applyFont="1" applyFill="1" applyBorder="1" applyAlignment="1" applyProtection="1">
      <alignment horizontal="right" vertical="center"/>
      <protection/>
    </xf>
    <xf numFmtId="0" fontId="14" fillId="10" borderId="32" xfId="0" applyFont="1" applyFill="1" applyBorder="1" applyAlignment="1" applyProtection="1">
      <alignment horizontal="right" vertical="center"/>
      <protection/>
    </xf>
    <xf numFmtId="0" fontId="9" fillId="10" borderId="32" xfId="0" applyFont="1" applyFill="1" applyBorder="1" applyAlignment="1" applyProtection="1">
      <alignment horizontal="right" vertical="center"/>
      <protection/>
    </xf>
    <xf numFmtId="0" fontId="111" fillId="10" borderId="32" xfId="0" applyFont="1" applyFill="1" applyBorder="1" applyAlignment="1" applyProtection="1">
      <alignment horizontal="right" vertical="center"/>
      <protection/>
    </xf>
    <xf numFmtId="0" fontId="9" fillId="10" borderId="33" xfId="0" applyFont="1" applyFill="1" applyBorder="1" applyAlignment="1" applyProtection="1">
      <alignment horizontal="right" vertical="center"/>
      <protection/>
    </xf>
    <xf numFmtId="4" fontId="40" fillId="3" borderId="231" xfId="0" applyNumberFormat="1" applyFont="1" applyFill="1" applyBorder="1" applyAlignment="1" applyProtection="1">
      <alignment vertical="center"/>
      <protection/>
    </xf>
    <xf numFmtId="4" fontId="19" fillId="3" borderId="232" xfId="0" applyNumberFormat="1" applyFont="1" applyFill="1" applyBorder="1" applyAlignment="1" applyProtection="1">
      <alignment horizontal="center" vertical="top"/>
      <protection/>
    </xf>
    <xf numFmtId="4" fontId="18" fillId="3" borderId="233" xfId="0" applyNumberFormat="1" applyFont="1" applyFill="1" applyBorder="1" applyAlignment="1" applyProtection="1">
      <alignment horizontal="center" vertical="top"/>
      <protection/>
    </xf>
    <xf numFmtId="0" fontId="16" fillId="7" borderId="234" xfId="0" applyFont="1" applyFill="1" applyBorder="1" applyAlignment="1" applyProtection="1">
      <alignment/>
      <protection/>
    </xf>
    <xf numFmtId="0" fontId="16" fillId="7" borderId="235" xfId="0" applyFont="1" applyFill="1" applyBorder="1" applyAlignment="1" applyProtection="1">
      <alignment/>
      <protection/>
    </xf>
    <xf numFmtId="0" fontId="17" fillId="7" borderId="235" xfId="0" applyFont="1" applyFill="1" applyBorder="1" applyAlignment="1" applyProtection="1">
      <alignment/>
      <protection/>
    </xf>
    <xf numFmtId="0" fontId="17" fillId="7" borderId="236" xfId="0" applyFont="1" applyFill="1" applyBorder="1" applyAlignment="1" applyProtection="1">
      <alignment/>
      <protection/>
    </xf>
    <xf numFmtId="204" fontId="29" fillId="4" borderId="84" xfId="0" applyNumberFormat="1" applyFont="1" applyFill="1" applyBorder="1" applyAlignment="1">
      <alignment horizontal="center"/>
    </xf>
    <xf numFmtId="0" fontId="3" fillId="3" borderId="112" xfId="0" applyFont="1" applyFill="1" applyBorder="1" applyAlignment="1">
      <alignment horizontal="center" vertical="top"/>
    </xf>
    <xf numFmtId="198" fontId="16" fillId="5" borderId="175" xfId="0" applyNumberFormat="1" applyFont="1" applyFill="1" applyBorder="1" applyAlignment="1" applyProtection="1">
      <alignment/>
      <protection/>
    </xf>
    <xf numFmtId="198" fontId="16" fillId="5" borderId="177" xfId="0" applyNumberFormat="1" applyFont="1" applyFill="1" applyBorder="1" applyAlignment="1" applyProtection="1">
      <alignment/>
      <protection/>
    </xf>
    <xf numFmtId="198" fontId="16" fillId="7" borderId="177" xfId="0" applyNumberFormat="1" applyFont="1" applyFill="1" applyBorder="1" applyAlignment="1" applyProtection="1">
      <alignment/>
      <protection/>
    </xf>
    <xf numFmtId="198" fontId="45" fillId="8" borderId="237" xfId="0" applyNumberFormat="1" applyFont="1" applyFill="1" applyBorder="1" applyAlignment="1" applyProtection="1">
      <alignment/>
      <protection/>
    </xf>
    <xf numFmtId="198" fontId="45" fillId="8" borderId="238" xfId="0" applyNumberFormat="1" applyFont="1" applyFill="1" applyBorder="1" applyAlignment="1" applyProtection="1">
      <alignment/>
      <protection/>
    </xf>
    <xf numFmtId="198" fontId="45" fillId="7" borderId="239" xfId="0" applyNumberFormat="1" applyFont="1" applyFill="1" applyBorder="1" applyAlignment="1" applyProtection="1">
      <alignment/>
      <protection/>
    </xf>
    <xf numFmtId="198" fontId="45" fillId="7" borderId="240" xfId="0" applyNumberFormat="1" applyFont="1" applyFill="1" applyBorder="1" applyAlignment="1" applyProtection="1">
      <alignment/>
      <protection/>
    </xf>
    <xf numFmtId="198" fontId="16" fillId="8" borderId="175" xfId="0" applyNumberFormat="1" applyFont="1" applyFill="1" applyBorder="1" applyAlignment="1" applyProtection="1">
      <alignment/>
      <protection/>
    </xf>
    <xf numFmtId="198" fontId="16" fillId="8" borderId="177" xfId="0" applyNumberFormat="1" applyFont="1" applyFill="1" applyBorder="1" applyAlignment="1" applyProtection="1">
      <alignment/>
      <protection/>
    </xf>
    <xf numFmtId="0" fontId="116" fillId="10" borderId="172" xfId="0" applyFont="1" applyFill="1" applyBorder="1" applyAlignment="1" applyProtection="1">
      <alignment horizontal="center"/>
      <protection/>
    </xf>
    <xf numFmtId="0" fontId="35" fillId="4" borderId="172" xfId="0" applyFont="1" applyFill="1" applyBorder="1" applyAlignment="1" applyProtection="1">
      <alignment horizontal="center"/>
      <protection/>
    </xf>
    <xf numFmtId="4" fontId="2" fillId="7" borderId="25" xfId="0" applyNumberFormat="1" applyFont="1" applyFill="1" applyBorder="1" applyAlignment="1" applyProtection="1">
      <alignment horizontal="right"/>
      <protection/>
    </xf>
    <xf numFmtId="4" fontId="2" fillId="7" borderId="26" xfId="0" applyNumberFormat="1" applyFont="1" applyFill="1" applyBorder="1" applyAlignment="1" applyProtection="1">
      <alignment horizontal="right"/>
      <protection/>
    </xf>
    <xf numFmtId="4" fontId="2" fillId="7" borderId="22" xfId="0" applyNumberFormat="1" applyFont="1" applyFill="1" applyBorder="1" applyAlignment="1" applyProtection="1">
      <alignment horizontal="right"/>
      <protection/>
    </xf>
    <xf numFmtId="4" fontId="2" fillId="7" borderId="23" xfId="0" applyNumberFormat="1" applyFont="1" applyFill="1" applyBorder="1" applyAlignment="1" applyProtection="1">
      <alignment horizontal="right"/>
      <protection/>
    </xf>
    <xf numFmtId="1" fontId="64" fillId="4" borderId="83" xfId="0" applyNumberFormat="1" applyFont="1" applyFill="1" applyBorder="1" applyAlignment="1" applyProtection="1">
      <alignment horizontal="center"/>
      <protection/>
    </xf>
    <xf numFmtId="0" fontId="115" fillId="7" borderId="241" xfId="0" applyFont="1" applyFill="1" applyBorder="1" applyAlignment="1" applyProtection="1">
      <alignment horizontal="center"/>
      <protection/>
    </xf>
    <xf numFmtId="0" fontId="2" fillId="10" borderId="242" xfId="0" applyFont="1" applyFill="1" applyBorder="1" applyAlignment="1" applyProtection="1">
      <alignment horizontal="right"/>
      <protection/>
    </xf>
    <xf numFmtId="0" fontId="2" fillId="10" borderId="243" xfId="0" applyFont="1" applyFill="1" applyBorder="1" applyAlignment="1" applyProtection="1">
      <alignment horizontal="right"/>
      <protection/>
    </xf>
    <xf numFmtId="204" fontId="29" fillId="4" borderId="244" xfId="0" applyNumberFormat="1" applyFont="1" applyFill="1" applyBorder="1" applyAlignment="1">
      <alignment horizontal="center"/>
    </xf>
    <xf numFmtId="198" fontId="45" fillId="5" borderId="245" xfId="0" applyNumberFormat="1" applyFont="1" applyFill="1" applyBorder="1" applyAlignment="1" applyProtection="1">
      <alignment/>
      <protection/>
    </xf>
    <xf numFmtId="198" fontId="45" fillId="5" borderId="246" xfId="0" applyNumberFormat="1" applyFont="1" applyFill="1" applyBorder="1" applyAlignment="1" applyProtection="1">
      <alignment/>
      <protection/>
    </xf>
    <xf numFmtId="204" fontId="29" fillId="10" borderId="244" xfId="0" applyNumberFormat="1" applyFont="1" applyFill="1" applyBorder="1" applyAlignment="1" applyProtection="1">
      <alignment horizontal="center"/>
      <protection/>
    </xf>
    <xf numFmtId="198" fontId="45" fillId="10" borderId="245" xfId="0" applyNumberFormat="1" applyFont="1" applyFill="1" applyBorder="1" applyAlignment="1" applyProtection="1">
      <alignment/>
      <protection/>
    </xf>
    <xf numFmtId="198" fontId="45" fillId="10" borderId="246" xfId="0" applyNumberFormat="1" applyFont="1" applyFill="1" applyBorder="1" applyAlignment="1" applyProtection="1">
      <alignment/>
      <protection/>
    </xf>
    <xf numFmtId="4" fontId="36" fillId="10" borderId="247" xfId="0" applyNumberFormat="1" applyFont="1" applyFill="1" applyBorder="1" applyAlignment="1" applyProtection="1">
      <alignment horizontal="center"/>
      <protection/>
    </xf>
    <xf numFmtId="4" fontId="36" fillId="10" borderId="248" xfId="0" applyNumberFormat="1" applyFont="1" applyFill="1" applyBorder="1" applyAlignment="1" applyProtection="1">
      <alignment horizontal="center"/>
      <protection/>
    </xf>
    <xf numFmtId="16" fontId="80" fillId="4" borderId="83" xfId="0" applyNumberFormat="1" applyFont="1" applyFill="1" applyBorder="1" applyAlignment="1" applyProtection="1">
      <alignment horizontal="center"/>
      <protection/>
    </xf>
    <xf numFmtId="206" fontId="16" fillId="10" borderId="9" xfId="0" applyNumberFormat="1" applyFont="1" applyFill="1" applyBorder="1" applyAlignment="1" applyProtection="1">
      <alignment horizontal="center"/>
      <protection/>
    </xf>
    <xf numFmtId="206" fontId="16" fillId="10" borderId="10" xfId="0" applyNumberFormat="1" applyFont="1" applyFill="1" applyBorder="1" applyAlignment="1" applyProtection="1">
      <alignment horizontal="center"/>
      <protection/>
    </xf>
    <xf numFmtId="198" fontId="24" fillId="10" borderId="177" xfId="0" applyNumberFormat="1" applyFont="1" applyFill="1" applyBorder="1" applyAlignment="1" applyProtection="1">
      <alignment/>
      <protection/>
    </xf>
    <xf numFmtId="198" fontId="24" fillId="4" borderId="177" xfId="0" applyNumberFormat="1" applyFont="1" applyFill="1" applyBorder="1" applyAlignment="1" applyProtection="1">
      <alignment/>
      <protection/>
    </xf>
    <xf numFmtId="0" fontId="114" fillId="5" borderId="249" xfId="0" applyFont="1" applyFill="1" applyBorder="1" applyAlignment="1" applyProtection="1">
      <alignment horizontal="center"/>
      <protection/>
    </xf>
    <xf numFmtId="0" fontId="118" fillId="6" borderId="250" xfId="0" applyFont="1" applyFill="1" applyBorder="1" applyAlignment="1" applyProtection="1">
      <alignment horizontal="left"/>
      <protection/>
    </xf>
    <xf numFmtId="0" fontId="119" fillId="6" borderId="241" xfId="0" applyFont="1" applyFill="1" applyBorder="1" applyAlignment="1" applyProtection="1">
      <alignment horizontal="left"/>
      <protection/>
    </xf>
    <xf numFmtId="4" fontId="19" fillId="2" borderId="98" xfId="0" applyNumberFormat="1" applyFont="1" applyFill="1" applyBorder="1" applyAlignment="1" applyProtection="1">
      <alignment horizontal="center" vertical="top"/>
      <protection/>
    </xf>
    <xf numFmtId="4" fontId="18" fillId="2" borderId="99" xfId="0" applyNumberFormat="1" applyFont="1" applyFill="1" applyBorder="1" applyAlignment="1" applyProtection="1">
      <alignment horizontal="center" vertical="top"/>
      <protection/>
    </xf>
    <xf numFmtId="206" fontId="16" fillId="5" borderId="251" xfId="0" applyNumberFormat="1" applyFont="1" applyFill="1" applyBorder="1" applyAlignment="1" applyProtection="1">
      <alignment horizontal="center"/>
      <protection/>
    </xf>
    <xf numFmtId="206" fontId="16" fillId="5" borderId="252" xfId="0" applyNumberFormat="1" applyFont="1" applyFill="1" applyBorder="1" applyAlignment="1" applyProtection="1">
      <alignment horizontal="center"/>
      <protection/>
    </xf>
    <xf numFmtId="206" fontId="16" fillId="7" borderId="10" xfId="0" applyNumberFormat="1" applyFont="1" applyFill="1" applyBorder="1" applyAlignment="1" applyProtection="1">
      <alignment horizontal="center"/>
      <protection/>
    </xf>
    <xf numFmtId="206" fontId="16" fillId="8" borderId="10" xfId="0" applyNumberFormat="1" applyFont="1" applyFill="1" applyBorder="1" applyAlignment="1" applyProtection="1">
      <alignment horizontal="center"/>
      <protection/>
    </xf>
    <xf numFmtId="198" fontId="16" fillId="8" borderId="173" xfId="0" applyNumberFormat="1" applyFont="1" applyFill="1" applyBorder="1" applyAlignment="1" applyProtection="1">
      <alignment/>
      <protection/>
    </xf>
    <xf numFmtId="206" fontId="16" fillId="8" borderId="4" xfId="0" applyNumberFormat="1" applyFont="1" applyFill="1" applyBorder="1" applyAlignment="1" applyProtection="1">
      <alignment horizontal="center"/>
      <protection/>
    </xf>
    <xf numFmtId="206" fontId="16" fillId="7" borderId="4" xfId="0" applyNumberFormat="1" applyFont="1" applyFill="1" applyBorder="1" applyAlignment="1" applyProtection="1">
      <alignment horizontal="center"/>
      <protection/>
    </xf>
    <xf numFmtId="198" fontId="16" fillId="7" borderId="173" xfId="0" applyNumberFormat="1" applyFont="1" applyFill="1" applyBorder="1" applyAlignment="1" applyProtection="1">
      <alignment/>
      <protection/>
    </xf>
    <xf numFmtId="198" fontId="24" fillId="10" borderId="253" xfId="0" applyNumberFormat="1" applyFont="1" applyFill="1" applyBorder="1" applyAlignment="1" applyProtection="1">
      <alignment/>
      <protection/>
    </xf>
    <xf numFmtId="198" fontId="24" fillId="4" borderId="253" xfId="0" applyNumberFormat="1" applyFont="1" applyFill="1" applyBorder="1" applyAlignment="1" applyProtection="1">
      <alignment/>
      <protection/>
    </xf>
    <xf numFmtId="0" fontId="11" fillId="2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/>
      <protection/>
    </xf>
    <xf numFmtId="0" fontId="11" fillId="2" borderId="0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1" fillId="2" borderId="0" xfId="0" applyFont="1" applyFill="1" applyAlignment="1" applyProtection="1">
      <alignment/>
      <protection/>
    </xf>
    <xf numFmtId="0" fontId="105" fillId="10" borderId="254" xfId="0" applyFont="1" applyFill="1" applyBorder="1" applyAlignment="1" applyProtection="1">
      <alignment/>
      <protection/>
    </xf>
    <xf numFmtId="0" fontId="120" fillId="7" borderId="255" xfId="0" applyFont="1" applyFill="1" applyBorder="1" applyAlignment="1" applyProtection="1">
      <alignment horizontal="center"/>
      <protection/>
    </xf>
    <xf numFmtId="0" fontId="105" fillId="10" borderId="170" xfId="0" applyFont="1" applyFill="1" applyBorder="1" applyAlignment="1" applyProtection="1">
      <alignment horizontal="left"/>
      <protection/>
    </xf>
    <xf numFmtId="0" fontId="94" fillId="10" borderId="170" xfId="0" applyFont="1" applyFill="1" applyBorder="1" applyAlignment="1" applyProtection="1">
      <alignment horizontal="right"/>
      <protection/>
    </xf>
    <xf numFmtId="0" fontId="94" fillId="10" borderId="171" xfId="0" applyFont="1" applyFill="1" applyBorder="1" applyAlignment="1" applyProtection="1">
      <alignment horizontal="right"/>
      <protection/>
    </xf>
    <xf numFmtId="0" fontId="121" fillId="2" borderId="0" xfId="0" applyFont="1" applyFill="1" applyBorder="1" applyAlignment="1" applyProtection="1">
      <alignment/>
      <protection/>
    </xf>
    <xf numFmtId="0" fontId="121" fillId="2" borderId="6" xfId="0" applyFont="1" applyFill="1" applyBorder="1" applyAlignment="1" applyProtection="1">
      <alignment/>
      <protection/>
    </xf>
    <xf numFmtId="0" fontId="122" fillId="5" borderId="255" xfId="0" applyFont="1" applyFill="1" applyBorder="1" applyAlignment="1" applyProtection="1">
      <alignment horizontal="center"/>
      <protection/>
    </xf>
    <xf numFmtId="0" fontId="105" fillId="4" borderId="170" xfId="0" applyFont="1" applyFill="1" applyBorder="1" applyAlignment="1" applyProtection="1">
      <alignment horizontal="left"/>
      <protection/>
    </xf>
    <xf numFmtId="0" fontId="94" fillId="4" borderId="170" xfId="0" applyFont="1" applyFill="1" applyBorder="1" applyAlignment="1" applyProtection="1">
      <alignment horizontal="right"/>
      <protection/>
    </xf>
    <xf numFmtId="0" fontId="94" fillId="4" borderId="171" xfId="0" applyFont="1" applyFill="1" applyBorder="1" applyAlignment="1" applyProtection="1">
      <alignment horizontal="right"/>
      <protection/>
    </xf>
    <xf numFmtId="0" fontId="76" fillId="10" borderId="61" xfId="0" applyFont="1" applyFill="1" applyBorder="1" applyAlignment="1" applyProtection="1">
      <alignment horizontal="left" vertical="center"/>
      <protection/>
    </xf>
    <xf numFmtId="0" fontId="35" fillId="10" borderId="256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35" fillId="4" borderId="256" xfId="0" applyFont="1" applyFill="1" applyBorder="1" applyAlignment="1" applyProtection="1">
      <alignment horizontal="left"/>
      <protection/>
    </xf>
    <xf numFmtId="0" fontId="48" fillId="6" borderId="257" xfId="0" applyFont="1" applyFill="1" applyBorder="1" applyAlignment="1" applyProtection="1">
      <alignment horizontal="left"/>
      <protection/>
    </xf>
    <xf numFmtId="0" fontId="115" fillId="10" borderId="241" xfId="0" applyFont="1" applyFill="1" applyBorder="1" applyAlignment="1" applyProtection="1">
      <alignment horizontal="center"/>
      <protection/>
    </xf>
    <xf numFmtId="0" fontId="123" fillId="10" borderId="249" xfId="0" applyFont="1" applyFill="1" applyBorder="1" applyAlignment="1" applyProtection="1">
      <alignment horizontal="left"/>
      <protection/>
    </xf>
    <xf numFmtId="0" fontId="18" fillId="4" borderId="241" xfId="0" applyFont="1" applyFill="1" applyBorder="1" applyAlignment="1" applyProtection="1">
      <alignment horizontal="left"/>
      <protection/>
    </xf>
    <xf numFmtId="0" fontId="124" fillId="4" borderId="250" xfId="0" applyFont="1" applyFill="1" applyBorder="1" applyAlignment="1" applyProtection="1">
      <alignment horizontal="left"/>
      <protection/>
    </xf>
    <xf numFmtId="198" fontId="2" fillId="0" borderId="26" xfId="0" applyNumberFormat="1" applyFont="1" applyFill="1" applyBorder="1" applyAlignment="1" applyProtection="1">
      <alignment/>
      <protection locked="0"/>
    </xf>
    <xf numFmtId="198" fontId="2" fillId="0" borderId="23" xfId="0" applyNumberFormat="1" applyFont="1" applyFill="1" applyBorder="1" applyAlignment="1" applyProtection="1">
      <alignment/>
      <protection locked="0"/>
    </xf>
    <xf numFmtId="0" fontId="100" fillId="3" borderId="0" xfId="0" applyFont="1" applyFill="1" applyBorder="1" applyAlignment="1">
      <alignment/>
    </xf>
    <xf numFmtId="0" fontId="19" fillId="3" borderId="0" xfId="0" applyFont="1" applyFill="1" applyBorder="1" applyAlignment="1">
      <alignment/>
    </xf>
    <xf numFmtId="0" fontId="58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16" fillId="3" borderId="0" xfId="0" applyFont="1" applyFill="1" applyBorder="1" applyAlignment="1">
      <alignment/>
    </xf>
    <xf numFmtId="0" fontId="60" fillId="3" borderId="0" xfId="0" applyFont="1" applyFill="1" applyBorder="1" applyAlignment="1">
      <alignment/>
    </xf>
    <xf numFmtId="0" fontId="125" fillId="3" borderId="0" xfId="0" applyFont="1" applyFill="1" applyBorder="1" applyAlignment="1">
      <alignment/>
    </xf>
    <xf numFmtId="0" fontId="17" fillId="3" borderId="0" xfId="0" applyFont="1" applyFill="1" applyBorder="1" applyAlignment="1" quotePrefix="1">
      <alignment/>
    </xf>
    <xf numFmtId="0" fontId="93" fillId="3" borderId="0" xfId="0" applyFont="1" applyFill="1" applyBorder="1" applyAlignment="1">
      <alignment/>
    </xf>
    <xf numFmtId="0" fontId="2" fillId="3" borderId="258" xfId="0" applyFont="1" applyFill="1" applyBorder="1" applyAlignment="1">
      <alignment/>
    </xf>
    <xf numFmtId="216" fontId="1" fillId="3" borderId="259" xfId="0" applyNumberFormat="1" applyFont="1" applyFill="1" applyBorder="1" applyAlignment="1">
      <alignment horizontal="right"/>
    </xf>
    <xf numFmtId="0" fontId="2" fillId="3" borderId="259" xfId="0" applyFont="1" applyFill="1" applyBorder="1" applyAlignment="1">
      <alignment/>
    </xf>
    <xf numFmtId="0" fontId="2" fillId="3" borderId="260" xfId="0" applyFont="1" applyFill="1" applyBorder="1" applyAlignment="1">
      <alignment/>
    </xf>
    <xf numFmtId="0" fontId="62" fillId="3" borderId="0" xfId="0" applyFont="1" applyFill="1" applyBorder="1" applyAlignment="1">
      <alignment/>
    </xf>
    <xf numFmtId="0" fontId="62" fillId="3" borderId="66" xfId="0" applyFont="1" applyFill="1" applyBorder="1" applyAlignment="1" applyProtection="1">
      <alignment/>
      <protection/>
    </xf>
    <xf numFmtId="0" fontId="16" fillId="3" borderId="66" xfId="0" applyFont="1" applyFill="1" applyBorder="1" applyAlignment="1" applyProtection="1">
      <alignment/>
      <protection/>
    </xf>
    <xf numFmtId="0" fontId="125" fillId="3" borderId="66" xfId="0" applyFont="1" applyFill="1" applyBorder="1" applyAlignment="1" applyProtection="1">
      <alignment/>
      <protection/>
    </xf>
    <xf numFmtId="0" fontId="21" fillId="3" borderId="66" xfId="0" applyFont="1" applyFill="1" applyBorder="1" applyAlignment="1" applyProtection="1">
      <alignment/>
      <protection/>
    </xf>
    <xf numFmtId="0" fontId="126" fillId="3" borderId="0" xfId="0" applyFont="1" applyFill="1" applyBorder="1" applyAlignment="1">
      <alignment/>
    </xf>
    <xf numFmtId="0" fontId="28" fillId="3" borderId="0" xfId="0" applyFont="1" applyFill="1" applyBorder="1" applyAlignment="1">
      <alignment/>
    </xf>
    <xf numFmtId="0" fontId="19" fillId="3" borderId="66" xfId="0" applyFont="1" applyFill="1" applyBorder="1" applyAlignment="1" applyProtection="1">
      <alignment/>
      <protection/>
    </xf>
    <xf numFmtId="0" fontId="2" fillId="3" borderId="66" xfId="0" applyFont="1" applyFill="1" applyBorder="1" applyAlignment="1">
      <alignment/>
    </xf>
    <xf numFmtId="0" fontId="94" fillId="3" borderId="66" xfId="0" applyFont="1" applyFill="1" applyBorder="1" applyAlignment="1">
      <alignment/>
    </xf>
    <xf numFmtId="38" fontId="12" fillId="0" borderId="16" xfId="23" applyNumberFormat="1" applyFont="1" applyBorder="1" applyAlignment="1" applyProtection="1">
      <alignment/>
      <protection/>
    </xf>
    <xf numFmtId="218" fontId="0" fillId="2" borderId="0" xfId="0" applyNumberFormat="1" applyFill="1" applyAlignment="1" applyProtection="1">
      <alignment/>
      <protection/>
    </xf>
    <xf numFmtId="219" fontId="16" fillId="5" borderId="98" xfId="0" applyNumberFormat="1" applyFont="1" applyFill="1" applyBorder="1" applyAlignment="1" applyProtection="1">
      <alignment horizontal="center"/>
      <protection/>
    </xf>
    <xf numFmtId="219" fontId="16" fillId="5" borderId="99" xfId="0" applyNumberFormat="1" applyFont="1" applyFill="1" applyBorder="1" applyAlignment="1" applyProtection="1">
      <alignment horizontal="center"/>
      <protection/>
    </xf>
    <xf numFmtId="219" fontId="60" fillId="7" borderId="98" xfId="0" applyNumberFormat="1" applyFont="1" applyFill="1" applyBorder="1" applyAlignment="1" applyProtection="1">
      <alignment horizontal="center"/>
      <protection/>
    </xf>
    <xf numFmtId="219" fontId="60" fillId="7" borderId="99" xfId="0" applyNumberFormat="1" applyFont="1" applyFill="1" applyBorder="1" applyAlignment="1" applyProtection="1">
      <alignment horizontal="center"/>
      <protection/>
    </xf>
    <xf numFmtId="219" fontId="113" fillId="8" borderId="96" xfId="0" applyNumberFormat="1" applyFont="1" applyFill="1" applyBorder="1" applyAlignment="1" applyProtection="1">
      <alignment horizontal="center"/>
      <protection/>
    </xf>
    <xf numFmtId="219" fontId="113" fillId="8" borderId="99" xfId="0" applyNumberFormat="1" applyFont="1" applyFill="1" applyBorder="1" applyAlignment="1" applyProtection="1">
      <alignment horizontal="center"/>
      <protection/>
    </xf>
    <xf numFmtId="219" fontId="113" fillId="10" borderId="96" xfId="0" applyNumberFormat="1" applyFont="1" applyFill="1" applyBorder="1" applyAlignment="1" applyProtection="1">
      <alignment horizontal="center"/>
      <protection/>
    </xf>
    <xf numFmtId="219" fontId="113" fillId="10" borderId="99" xfId="0" applyNumberFormat="1" applyFont="1" applyFill="1" applyBorder="1" applyAlignment="1" applyProtection="1">
      <alignment horizontal="center"/>
      <protection/>
    </xf>
    <xf numFmtId="219" fontId="98" fillId="5" borderId="221" xfId="0" applyNumberFormat="1" applyFont="1" applyFill="1" applyBorder="1" applyAlignment="1" applyProtection="1">
      <alignment horizontal="center"/>
      <protection/>
    </xf>
    <xf numFmtId="219" fontId="98" fillId="5" borderId="186" xfId="0" applyNumberFormat="1" applyFont="1" applyFill="1" applyBorder="1" applyAlignment="1" applyProtection="1">
      <alignment horizontal="center"/>
      <protection/>
    </xf>
    <xf numFmtId="0" fontId="17" fillId="5" borderId="261" xfId="0" applyFont="1" applyFill="1" applyBorder="1" applyAlignment="1">
      <alignment horizontal="center"/>
    </xf>
    <xf numFmtId="0" fontId="28" fillId="5" borderId="21" xfId="0" applyFont="1" applyFill="1" applyBorder="1" applyAlignment="1">
      <alignment horizontal="center"/>
    </xf>
    <xf numFmtId="0" fontId="28" fillId="5" borderId="262" xfId="0" applyFont="1" applyFill="1" applyBorder="1" applyAlignment="1">
      <alignment horizontal="center"/>
    </xf>
    <xf numFmtId="0" fontId="58" fillId="3" borderId="263" xfId="0" applyFont="1" applyFill="1" applyBorder="1" applyAlignment="1">
      <alignment horizontal="center"/>
    </xf>
    <xf numFmtId="0" fontId="16" fillId="5" borderId="264" xfId="0" applyFont="1" applyFill="1" applyBorder="1" applyAlignment="1">
      <alignment horizontal="center"/>
    </xf>
    <xf numFmtId="0" fontId="3" fillId="5" borderId="259" xfId="0" applyFont="1" applyFill="1" applyBorder="1" applyAlignment="1">
      <alignment horizontal="center"/>
    </xf>
    <xf numFmtId="0" fontId="3" fillId="5" borderId="265" xfId="0" applyFont="1" applyFill="1" applyBorder="1" applyAlignment="1">
      <alignment horizontal="center"/>
    </xf>
    <xf numFmtId="0" fontId="3" fillId="7" borderId="264" xfId="0" applyFont="1" applyFill="1" applyBorder="1" applyAlignment="1">
      <alignment horizontal="center"/>
    </xf>
    <xf numFmtId="0" fontId="3" fillId="7" borderId="259" xfId="0" applyFont="1" applyFill="1" applyBorder="1" applyAlignment="1">
      <alignment horizontal="center"/>
    </xf>
    <xf numFmtId="0" fontId="3" fillId="7" borderId="265" xfId="0" applyFont="1" applyFill="1" applyBorder="1" applyAlignment="1">
      <alignment horizontal="center"/>
    </xf>
    <xf numFmtId="0" fontId="17" fillId="7" borderId="261" xfId="0" applyFont="1" applyFill="1" applyBorder="1" applyAlignment="1">
      <alignment horizontal="center"/>
    </xf>
    <xf numFmtId="0" fontId="28" fillId="7" borderId="21" xfId="0" applyFont="1" applyFill="1" applyBorder="1" applyAlignment="1">
      <alignment horizontal="center"/>
    </xf>
    <xf numFmtId="0" fontId="28" fillId="7" borderId="262" xfId="0" applyFont="1" applyFill="1" applyBorder="1" applyAlignment="1">
      <alignment horizontal="center"/>
    </xf>
    <xf numFmtId="172" fontId="4" fillId="3" borderId="250" xfId="23" applyNumberFormat="1" applyFont="1" applyFill="1" applyBorder="1" applyAlignment="1" applyProtection="1">
      <alignment horizontal="center" vertical="center"/>
      <protection locked="0"/>
    </xf>
    <xf numFmtId="172" fontId="4" fillId="3" borderId="249" xfId="23" applyNumberFormat="1" applyFont="1" applyFill="1" applyBorder="1" applyAlignment="1" applyProtection="1">
      <alignment horizontal="center" vertical="center"/>
      <protection locked="0"/>
    </xf>
    <xf numFmtId="172" fontId="4" fillId="3" borderId="241" xfId="23" applyNumberFormat="1" applyFont="1" applyFill="1" applyBorder="1" applyAlignment="1" applyProtection="1">
      <alignment horizontal="center" vertical="center"/>
      <protection locked="0"/>
    </xf>
    <xf numFmtId="0" fontId="1" fillId="3" borderId="250" xfId="0" applyFont="1" applyFill="1" applyBorder="1" applyAlignment="1" applyProtection="1">
      <alignment horizontal="center" vertical="center"/>
      <protection locked="0"/>
    </xf>
    <xf numFmtId="0" fontId="1" fillId="3" borderId="249" xfId="0" applyFont="1" applyFill="1" applyBorder="1" applyAlignment="1" applyProtection="1">
      <alignment horizontal="center" vertical="center"/>
      <protection locked="0"/>
    </xf>
    <xf numFmtId="0" fontId="1" fillId="3" borderId="241" xfId="0" applyFont="1" applyFill="1" applyBorder="1" applyAlignment="1" applyProtection="1">
      <alignment horizontal="center" vertical="center"/>
      <protection locked="0"/>
    </xf>
    <xf numFmtId="173" fontId="7" fillId="3" borderId="250" xfId="23" applyNumberFormat="1" applyFont="1" applyFill="1" applyBorder="1" applyAlignment="1" applyProtection="1">
      <alignment horizontal="center" vertical="center"/>
      <protection locked="0"/>
    </xf>
    <xf numFmtId="173" fontId="7" fillId="3" borderId="249" xfId="23" applyNumberFormat="1" applyFont="1" applyFill="1" applyBorder="1" applyAlignment="1" applyProtection="1">
      <alignment horizontal="center" vertical="center"/>
      <protection locked="0"/>
    </xf>
    <xf numFmtId="173" fontId="7" fillId="3" borderId="241" xfId="23" applyNumberFormat="1" applyFont="1" applyFill="1" applyBorder="1" applyAlignment="1" applyProtection="1">
      <alignment horizontal="center" vertical="center"/>
      <protection locked="0"/>
    </xf>
    <xf numFmtId="174" fontId="1" fillId="3" borderId="250" xfId="0" applyNumberFormat="1" applyFont="1" applyFill="1" applyBorder="1" applyAlignment="1" applyProtection="1">
      <alignment horizontal="center" vertical="center"/>
      <protection locked="0"/>
    </xf>
    <xf numFmtId="174" fontId="1" fillId="3" borderId="249" xfId="0" applyNumberFormat="1" applyFont="1" applyFill="1" applyBorder="1" applyAlignment="1" applyProtection="1">
      <alignment horizontal="center" vertical="center"/>
      <protection locked="0"/>
    </xf>
    <xf numFmtId="174" fontId="1" fillId="3" borderId="241" xfId="0" applyNumberFormat="1" applyFont="1" applyFill="1" applyBorder="1" applyAlignment="1" applyProtection="1">
      <alignment horizontal="center" vertical="center"/>
      <protection locked="0"/>
    </xf>
    <xf numFmtId="0" fontId="14" fillId="4" borderId="32" xfId="0" applyFont="1" applyFill="1" applyBorder="1" applyAlignment="1" applyProtection="1">
      <alignment horizontal="center"/>
      <protection/>
    </xf>
    <xf numFmtId="176" fontId="7" fillId="3" borderId="250" xfId="0" applyNumberFormat="1" applyFont="1" applyFill="1" applyBorder="1" applyAlignment="1" applyProtection="1">
      <alignment horizontal="center" vertical="center"/>
      <protection locked="0"/>
    </xf>
    <xf numFmtId="176" fontId="7" fillId="3" borderId="241" xfId="0" applyNumberFormat="1" applyFont="1" applyFill="1" applyBorder="1" applyAlignment="1" applyProtection="1">
      <alignment horizontal="center" vertical="center"/>
      <protection locked="0"/>
    </xf>
    <xf numFmtId="205" fontId="61" fillId="3" borderId="250" xfId="0" applyNumberFormat="1" applyFont="1" applyFill="1" applyBorder="1" applyAlignment="1" applyProtection="1">
      <alignment horizontal="center" vertical="center"/>
      <protection locked="0"/>
    </xf>
    <xf numFmtId="205" fontId="61" fillId="3" borderId="241" xfId="0" applyNumberFormat="1" applyFont="1" applyFill="1" applyBorder="1" applyAlignment="1" applyProtection="1">
      <alignment horizontal="center" vertical="center"/>
      <protection locked="0"/>
    </xf>
    <xf numFmtId="4" fontId="101" fillId="10" borderId="266" xfId="0" applyNumberFormat="1" applyFont="1" applyFill="1" applyBorder="1" applyAlignment="1" applyProtection="1">
      <alignment horizontal="center"/>
      <protection/>
    </xf>
    <xf numFmtId="4" fontId="101" fillId="10" borderId="211" xfId="0" applyNumberFormat="1" applyFont="1" applyFill="1" applyBorder="1" applyAlignment="1" applyProtection="1">
      <alignment horizontal="center"/>
      <protection/>
    </xf>
    <xf numFmtId="4" fontId="102" fillId="10" borderId="211" xfId="0" applyNumberFormat="1" applyFont="1" applyFill="1" applyBorder="1" applyAlignment="1" applyProtection="1">
      <alignment horizontal="center"/>
      <protection/>
    </xf>
    <xf numFmtId="4" fontId="102" fillId="10" borderId="267" xfId="0" applyNumberFormat="1" applyFont="1" applyFill="1" applyBorder="1" applyAlignment="1" applyProtection="1">
      <alignment horizontal="center"/>
      <protection/>
    </xf>
    <xf numFmtId="4" fontId="4" fillId="7" borderId="268" xfId="0" applyNumberFormat="1" applyFont="1" applyFill="1" applyBorder="1" applyAlignment="1" applyProtection="1">
      <alignment horizontal="center" vertical="center"/>
      <protection/>
    </xf>
    <xf numFmtId="4" fontId="4" fillId="7" borderId="269" xfId="0" applyNumberFormat="1" applyFont="1" applyFill="1" applyBorder="1" applyAlignment="1" applyProtection="1">
      <alignment horizontal="center" vertical="center"/>
      <protection/>
    </xf>
    <xf numFmtId="4" fontId="4" fillId="7" borderId="270" xfId="0" applyNumberFormat="1" applyFont="1" applyFill="1" applyBorder="1" applyAlignment="1" applyProtection="1">
      <alignment horizontal="center" vertical="center"/>
      <protection/>
    </xf>
    <xf numFmtId="4" fontId="4" fillId="7" borderId="119" xfId="0" applyNumberFormat="1" applyFont="1" applyFill="1" applyBorder="1" applyAlignment="1" applyProtection="1">
      <alignment horizontal="center" vertical="center"/>
      <protection/>
    </xf>
    <xf numFmtId="4" fontId="4" fillId="7" borderId="104" xfId="0" applyNumberFormat="1" applyFont="1" applyFill="1" applyBorder="1" applyAlignment="1" applyProtection="1">
      <alignment horizontal="center" vertical="center"/>
      <protection/>
    </xf>
    <xf numFmtId="4" fontId="4" fillId="7" borderId="271" xfId="0" applyNumberFormat="1" applyFont="1" applyFill="1" applyBorder="1" applyAlignment="1" applyProtection="1">
      <alignment horizontal="center" vertical="center"/>
      <protection/>
    </xf>
    <xf numFmtId="4" fontId="42" fillId="5" borderId="268" xfId="0" applyNumberFormat="1" applyFont="1" applyFill="1" applyBorder="1" applyAlignment="1" applyProtection="1">
      <alignment horizontal="center" vertical="center"/>
      <protection/>
    </xf>
    <xf numFmtId="4" fontId="42" fillId="5" borderId="269" xfId="0" applyNumberFormat="1" applyFont="1" applyFill="1" applyBorder="1" applyAlignment="1" applyProtection="1">
      <alignment horizontal="center" vertical="center"/>
      <protection/>
    </xf>
    <xf numFmtId="4" fontId="42" fillId="5" borderId="270" xfId="0" applyNumberFormat="1" applyFont="1" applyFill="1" applyBorder="1" applyAlignment="1" applyProtection="1">
      <alignment horizontal="center" vertical="center"/>
      <protection/>
    </xf>
    <xf numFmtId="4" fontId="42" fillId="5" borderId="119" xfId="0" applyNumberFormat="1" applyFont="1" applyFill="1" applyBorder="1" applyAlignment="1" applyProtection="1">
      <alignment horizontal="center" vertical="center"/>
      <protection/>
    </xf>
    <xf numFmtId="4" fontId="42" fillId="5" borderId="104" xfId="0" applyNumberFormat="1" applyFont="1" applyFill="1" applyBorder="1" applyAlignment="1" applyProtection="1">
      <alignment horizontal="center" vertical="center"/>
      <protection/>
    </xf>
    <xf numFmtId="4" fontId="42" fillId="5" borderId="271" xfId="0" applyNumberFormat="1" applyFont="1" applyFill="1" applyBorder="1" applyAlignment="1" applyProtection="1">
      <alignment horizontal="center" vertical="center"/>
      <protection/>
    </xf>
    <xf numFmtId="4" fontId="51" fillId="8" borderId="268" xfId="0" applyNumberFormat="1" applyFont="1" applyFill="1" applyBorder="1" applyAlignment="1" applyProtection="1">
      <alignment horizontal="center" vertical="center"/>
      <protection/>
    </xf>
    <xf numFmtId="4" fontId="51" fillId="8" borderId="269" xfId="0" applyNumberFormat="1" applyFont="1" applyFill="1" applyBorder="1" applyAlignment="1" applyProtection="1">
      <alignment horizontal="center" vertical="center"/>
      <protection/>
    </xf>
    <xf numFmtId="4" fontId="51" fillId="8" borderId="270" xfId="0" applyNumberFormat="1" applyFont="1" applyFill="1" applyBorder="1" applyAlignment="1" applyProtection="1">
      <alignment horizontal="center" vertical="center"/>
      <protection/>
    </xf>
    <xf numFmtId="4" fontId="51" fillId="8" borderId="119" xfId="0" applyNumberFormat="1" applyFont="1" applyFill="1" applyBorder="1" applyAlignment="1" applyProtection="1">
      <alignment horizontal="center" vertical="center"/>
      <protection/>
    </xf>
    <xf numFmtId="4" fontId="51" fillId="8" borderId="104" xfId="0" applyNumberFormat="1" applyFont="1" applyFill="1" applyBorder="1" applyAlignment="1" applyProtection="1">
      <alignment horizontal="center" vertical="center"/>
      <protection/>
    </xf>
    <xf numFmtId="4" fontId="51" fillId="8" borderId="271" xfId="0" applyNumberFormat="1" applyFont="1" applyFill="1" applyBorder="1" applyAlignment="1" applyProtection="1">
      <alignment horizontal="center" vertical="center"/>
      <protection/>
    </xf>
    <xf numFmtId="172" fontId="4" fillId="3" borderId="250" xfId="23" applyNumberFormat="1" applyFont="1" applyFill="1" applyBorder="1" applyAlignment="1" applyProtection="1">
      <alignment horizontal="center" vertical="center"/>
      <protection/>
    </xf>
    <xf numFmtId="172" fontId="4" fillId="3" borderId="249" xfId="23" applyNumberFormat="1" applyFont="1" applyFill="1" applyBorder="1" applyAlignment="1" applyProtection="1">
      <alignment horizontal="center" vertical="center"/>
      <protection/>
    </xf>
    <xf numFmtId="172" fontId="4" fillId="3" borderId="241" xfId="23" applyNumberFormat="1" applyFont="1" applyFill="1" applyBorder="1" applyAlignment="1" applyProtection="1">
      <alignment horizontal="center" vertical="center"/>
      <protection/>
    </xf>
    <xf numFmtId="0" fontId="1" fillId="3" borderId="250" xfId="0" applyFont="1" applyFill="1" applyBorder="1" applyAlignment="1" applyProtection="1">
      <alignment horizontal="center" vertical="center"/>
      <protection/>
    </xf>
    <xf numFmtId="0" fontId="1" fillId="3" borderId="249" xfId="0" applyFont="1" applyFill="1" applyBorder="1" applyAlignment="1" applyProtection="1">
      <alignment horizontal="center" vertical="center"/>
      <protection/>
    </xf>
    <xf numFmtId="0" fontId="1" fillId="3" borderId="241" xfId="0" applyFont="1" applyFill="1" applyBorder="1" applyAlignment="1" applyProtection="1">
      <alignment horizontal="center" vertical="center"/>
      <protection/>
    </xf>
    <xf numFmtId="173" fontId="7" fillId="3" borderId="250" xfId="23" applyNumberFormat="1" applyFont="1" applyFill="1" applyBorder="1" applyAlignment="1" applyProtection="1">
      <alignment horizontal="center" vertical="center"/>
      <protection/>
    </xf>
    <xf numFmtId="173" fontId="7" fillId="3" borderId="249" xfId="23" applyNumberFormat="1" applyFont="1" applyFill="1" applyBorder="1" applyAlignment="1" applyProtection="1">
      <alignment horizontal="center" vertical="center"/>
      <protection/>
    </xf>
    <xf numFmtId="173" fontId="7" fillId="3" borderId="241" xfId="23" applyNumberFormat="1" applyFont="1" applyFill="1" applyBorder="1" applyAlignment="1" applyProtection="1">
      <alignment horizontal="center" vertical="center"/>
      <protection/>
    </xf>
    <xf numFmtId="174" fontId="1" fillId="3" borderId="250" xfId="0" applyNumberFormat="1" applyFont="1" applyFill="1" applyBorder="1" applyAlignment="1" applyProtection="1">
      <alignment horizontal="center" vertical="center"/>
      <protection/>
    </xf>
    <xf numFmtId="174" fontId="1" fillId="3" borderId="249" xfId="0" applyNumberFormat="1" applyFont="1" applyFill="1" applyBorder="1" applyAlignment="1" applyProtection="1">
      <alignment horizontal="center" vertical="center"/>
      <protection/>
    </xf>
    <xf numFmtId="174" fontId="1" fillId="3" borderId="241" xfId="0" applyNumberFormat="1" applyFont="1" applyFill="1" applyBorder="1" applyAlignment="1" applyProtection="1">
      <alignment horizontal="center" vertical="center"/>
      <protection/>
    </xf>
    <xf numFmtId="0" fontId="64" fillId="4" borderId="61" xfId="0" applyFont="1" applyFill="1" applyBorder="1" applyAlignment="1" applyProtection="1">
      <alignment horizontal="center" wrapText="1"/>
      <protection/>
    </xf>
    <xf numFmtId="0" fontId="64" fillId="4" borderId="32" xfId="0" applyFont="1" applyFill="1" applyBorder="1" applyAlignment="1" applyProtection="1">
      <alignment horizontal="center" wrapText="1"/>
      <protection/>
    </xf>
    <xf numFmtId="4" fontId="64" fillId="10" borderId="268" xfId="0" applyNumberFormat="1" applyFont="1" applyFill="1" applyBorder="1" applyAlignment="1" applyProtection="1">
      <alignment horizontal="center" vertical="center"/>
      <protection/>
    </xf>
    <xf numFmtId="4" fontId="36" fillId="10" borderId="269" xfId="0" applyNumberFormat="1" applyFont="1" applyFill="1" applyBorder="1" applyAlignment="1" applyProtection="1">
      <alignment horizontal="center" vertical="center"/>
      <protection/>
    </xf>
    <xf numFmtId="4" fontId="36" fillId="10" borderId="270" xfId="0" applyNumberFormat="1" applyFont="1" applyFill="1" applyBorder="1" applyAlignment="1" applyProtection="1">
      <alignment horizontal="center" vertical="center"/>
      <protection/>
    </xf>
    <xf numFmtId="4" fontId="36" fillId="10" borderId="119" xfId="0" applyNumberFormat="1" applyFont="1" applyFill="1" applyBorder="1" applyAlignment="1" applyProtection="1">
      <alignment horizontal="center" vertical="center"/>
      <protection/>
    </xf>
    <xf numFmtId="4" fontId="36" fillId="10" borderId="104" xfId="0" applyNumberFormat="1" applyFont="1" applyFill="1" applyBorder="1" applyAlignment="1" applyProtection="1">
      <alignment horizontal="center" vertical="center"/>
      <protection/>
    </xf>
    <xf numFmtId="4" fontId="36" fillId="10" borderId="271" xfId="0" applyNumberFormat="1" applyFont="1" applyFill="1" applyBorder="1" applyAlignment="1" applyProtection="1">
      <alignment horizontal="center" vertical="center"/>
      <protection/>
    </xf>
    <xf numFmtId="4" fontId="64" fillId="5" borderId="268" xfId="0" applyNumberFormat="1" applyFont="1" applyFill="1" applyBorder="1" applyAlignment="1" applyProtection="1">
      <alignment horizontal="center" vertical="center"/>
      <protection/>
    </xf>
    <xf numFmtId="4" fontId="36" fillId="5" borderId="269" xfId="0" applyNumberFormat="1" applyFont="1" applyFill="1" applyBorder="1" applyAlignment="1" applyProtection="1">
      <alignment horizontal="center" vertical="center"/>
      <protection/>
    </xf>
    <xf numFmtId="4" fontId="36" fillId="5" borderId="270" xfId="0" applyNumberFormat="1" applyFont="1" applyFill="1" applyBorder="1" applyAlignment="1" applyProtection="1">
      <alignment horizontal="center" vertical="center"/>
      <protection/>
    </xf>
    <xf numFmtId="4" fontId="36" fillId="5" borderId="119" xfId="0" applyNumberFormat="1" applyFont="1" applyFill="1" applyBorder="1" applyAlignment="1" applyProtection="1">
      <alignment horizontal="center" vertical="center"/>
      <protection/>
    </xf>
    <xf numFmtId="4" fontId="36" fillId="5" borderId="104" xfId="0" applyNumberFormat="1" applyFont="1" applyFill="1" applyBorder="1" applyAlignment="1" applyProtection="1">
      <alignment horizontal="center" vertical="center"/>
      <protection/>
    </xf>
    <xf numFmtId="4" fontId="36" fillId="5" borderId="271" xfId="0" applyNumberFormat="1" applyFont="1" applyFill="1" applyBorder="1" applyAlignment="1" applyProtection="1">
      <alignment horizontal="center" vertical="center"/>
      <protection/>
    </xf>
    <xf numFmtId="0" fontId="14" fillId="4" borderId="32" xfId="0" applyFont="1" applyFill="1" applyBorder="1" applyAlignment="1" applyProtection="1">
      <alignment horizontal="center" vertical="center"/>
      <protection/>
    </xf>
    <xf numFmtId="176" fontId="7" fillId="3" borderId="250" xfId="0" applyNumberFormat="1" applyFont="1" applyFill="1" applyBorder="1" applyAlignment="1" applyProtection="1">
      <alignment horizontal="center" vertical="center"/>
      <protection/>
    </xf>
    <xf numFmtId="176" fontId="7" fillId="3" borderId="241" xfId="0" applyNumberFormat="1" applyFont="1" applyFill="1" applyBorder="1" applyAlignment="1" applyProtection="1">
      <alignment horizontal="center" vertical="center"/>
      <protection/>
    </xf>
    <xf numFmtId="205" fontId="61" fillId="3" borderId="250" xfId="0" applyNumberFormat="1" applyFont="1" applyFill="1" applyBorder="1" applyAlignment="1" applyProtection="1">
      <alignment horizontal="center" vertical="center"/>
      <protection/>
    </xf>
    <xf numFmtId="205" fontId="61" fillId="3" borderId="241" xfId="0" applyNumberFormat="1" applyFont="1" applyFill="1" applyBorder="1" applyAlignment="1" applyProtection="1">
      <alignment horizontal="center" vertical="center"/>
      <protection/>
    </xf>
    <xf numFmtId="205" fontId="62" fillId="3" borderId="63" xfId="22" applyNumberFormat="1" applyFont="1" applyFill="1" applyBorder="1" applyAlignment="1" applyProtection="1">
      <alignment horizontal="center"/>
      <protection/>
    </xf>
    <xf numFmtId="0" fontId="12" fillId="3" borderId="250" xfId="22" applyFont="1" applyFill="1" applyBorder="1" applyAlignment="1" applyProtection="1">
      <alignment horizontal="center" vertical="center"/>
      <protection/>
    </xf>
    <xf numFmtId="0" fontId="12" fillId="3" borderId="241" xfId="22" applyFont="1" applyFill="1" applyBorder="1" applyAlignment="1" applyProtection="1">
      <alignment horizontal="center" vertical="center"/>
      <protection/>
    </xf>
    <xf numFmtId="0" fontId="2" fillId="3" borderId="272" xfId="22" applyFont="1" applyFill="1" applyBorder="1" applyAlignment="1" applyProtection="1">
      <alignment horizontal="center" vertical="top"/>
      <protection/>
    </xf>
    <xf numFmtId="0" fontId="2" fillId="3" borderId="0" xfId="22" applyFont="1" applyFill="1" applyBorder="1" applyAlignment="1" applyProtection="1">
      <alignment horizontal="center" vertical="top"/>
      <protection/>
    </xf>
    <xf numFmtId="0" fontId="2" fillId="3" borderId="273" xfId="22" applyFont="1" applyFill="1" applyBorder="1" applyAlignment="1" applyProtection="1">
      <alignment horizontal="center" vertical="top"/>
      <protection/>
    </xf>
    <xf numFmtId="173" fontId="1" fillId="3" borderId="250" xfId="22" applyNumberFormat="1" applyFont="1" applyFill="1" applyBorder="1" applyAlignment="1" applyProtection="1">
      <alignment horizontal="center" vertical="center"/>
      <protection/>
    </xf>
    <xf numFmtId="173" fontId="1" fillId="3" borderId="241" xfId="22" applyNumberFormat="1" applyFont="1" applyFill="1" applyBorder="1" applyAlignment="1" applyProtection="1">
      <alignment horizontal="center" vertical="center"/>
      <protection/>
    </xf>
    <xf numFmtId="0" fontId="3" fillId="3" borderId="274" xfId="22" applyFont="1" applyFill="1" applyBorder="1" applyAlignment="1" applyProtection="1">
      <alignment horizontal="center" wrapText="1"/>
      <protection/>
    </xf>
    <xf numFmtId="0" fontId="3" fillId="3" borderId="275" xfId="22" applyFont="1" applyFill="1" applyBorder="1" applyAlignment="1" applyProtection="1">
      <alignment horizontal="center" wrapText="1"/>
      <protection/>
    </xf>
    <xf numFmtId="0" fontId="3" fillId="3" borderId="276" xfId="22" applyFont="1" applyFill="1" applyBorder="1" applyAlignment="1" applyProtection="1">
      <alignment horizontal="center" wrapText="1"/>
      <protection/>
    </xf>
    <xf numFmtId="0" fontId="30" fillId="3" borderId="261" xfId="22" applyFont="1" applyFill="1" applyBorder="1" applyAlignment="1" applyProtection="1">
      <alignment horizontal="center" vertical="center" wrapText="1"/>
      <protection/>
    </xf>
    <xf numFmtId="0" fontId="30" fillId="3" borderId="21" xfId="22" applyFont="1" applyFill="1" applyBorder="1" applyAlignment="1" applyProtection="1">
      <alignment horizontal="center" vertical="center" wrapText="1"/>
      <protection/>
    </xf>
    <xf numFmtId="0" fontId="30" fillId="3" borderId="262" xfId="22" applyFont="1" applyFill="1" applyBorder="1" applyAlignment="1" applyProtection="1">
      <alignment horizontal="center" vertical="center" wrapText="1"/>
      <protection/>
    </xf>
    <xf numFmtId="38" fontId="1" fillId="4" borderId="79" xfId="23" applyNumberFormat="1" applyFont="1" applyFill="1" applyBorder="1" applyAlignment="1" applyProtection="1">
      <alignment horizontal="center" vertical="center"/>
      <protection/>
    </xf>
    <xf numFmtId="38" fontId="1" fillId="4" borderId="112" xfId="23" applyNumberFormat="1" applyFont="1" applyFill="1" applyBorder="1" applyAlignment="1" applyProtection="1">
      <alignment horizontal="center" vertical="center"/>
      <protection/>
    </xf>
    <xf numFmtId="198" fontId="1" fillId="3" borderId="105" xfId="22" applyNumberFormat="1" applyFont="1" applyFill="1" applyBorder="1" applyAlignment="1" applyProtection="1">
      <alignment horizontal="center" vertical="center"/>
      <protection/>
    </xf>
    <xf numFmtId="198" fontId="1" fillId="3" borderId="106" xfId="22" applyNumberFormat="1" applyFont="1" applyFill="1" applyBorder="1" applyAlignment="1" applyProtection="1">
      <alignment horizontal="center" vertical="center"/>
      <protection/>
    </xf>
    <xf numFmtId="198" fontId="1" fillId="3" borderId="107" xfId="22" applyNumberFormat="1" applyFont="1" applyFill="1" applyBorder="1" applyAlignment="1" applyProtection="1">
      <alignment horizontal="center" vertical="center"/>
      <protection/>
    </xf>
    <xf numFmtId="198" fontId="1" fillId="3" borderId="108" xfId="22" applyNumberFormat="1" applyFont="1" applyFill="1" applyBorder="1" applyAlignment="1" applyProtection="1">
      <alignment horizontal="center" vertical="center"/>
      <protection/>
    </xf>
    <xf numFmtId="0" fontId="1" fillId="3" borderId="105" xfId="22" applyFont="1" applyFill="1" applyBorder="1" applyAlignment="1" applyProtection="1">
      <alignment horizontal="center" vertical="center"/>
      <protection/>
    </xf>
    <xf numFmtId="0" fontId="1" fillId="3" borderId="106" xfId="22" applyFont="1" applyFill="1" applyBorder="1" applyAlignment="1" applyProtection="1">
      <alignment horizontal="center" vertical="center"/>
      <protection/>
    </xf>
    <xf numFmtId="0" fontId="1" fillId="3" borderId="107" xfId="22" applyFont="1" applyFill="1" applyBorder="1" applyAlignment="1" applyProtection="1">
      <alignment horizontal="center" vertical="center"/>
      <protection/>
    </xf>
    <xf numFmtId="0" fontId="1" fillId="3" borderId="108" xfId="22" applyFont="1" applyFill="1" applyBorder="1" applyAlignment="1" applyProtection="1">
      <alignment horizontal="center" vertical="center"/>
      <protection/>
    </xf>
    <xf numFmtId="197" fontId="12" fillId="4" borderId="90" xfId="23" applyNumberFormat="1" applyFont="1" applyFill="1" applyBorder="1" applyAlignment="1" applyProtection="1">
      <alignment horizontal="center" vertical="center" textRotation="90" wrapText="1"/>
      <protection/>
    </xf>
    <xf numFmtId="197" fontId="12" fillId="4" borderId="79" xfId="23" applyNumberFormat="1" applyFont="1" applyFill="1" applyBorder="1" applyAlignment="1" applyProtection="1">
      <alignment horizontal="center" vertical="center" textRotation="90" wrapText="1"/>
      <protection/>
    </xf>
    <xf numFmtId="197" fontId="12" fillId="4" borderId="112" xfId="23" applyNumberFormat="1" applyFont="1" applyFill="1" applyBorder="1" applyAlignment="1" applyProtection="1">
      <alignment horizontal="center" vertical="center" textRotation="90" wrapText="1"/>
      <protection/>
    </xf>
    <xf numFmtId="197" fontId="12" fillId="7" borderId="90" xfId="23" applyNumberFormat="1" applyFont="1" applyFill="1" applyBorder="1" applyAlignment="1" applyProtection="1">
      <alignment horizontal="center" vertical="center" textRotation="90" wrapText="1"/>
      <protection/>
    </xf>
    <xf numFmtId="197" fontId="12" fillId="7" borderId="79" xfId="23" applyNumberFormat="1" applyFont="1" applyFill="1" applyBorder="1" applyAlignment="1" applyProtection="1">
      <alignment horizontal="center" vertical="center" textRotation="90" wrapText="1"/>
      <protection/>
    </xf>
    <xf numFmtId="197" fontId="12" fillId="7" borderId="112" xfId="23" applyNumberFormat="1" applyFont="1" applyFill="1" applyBorder="1" applyAlignment="1" applyProtection="1">
      <alignment horizontal="center" vertical="center" textRotation="90" wrapText="1"/>
      <protection/>
    </xf>
    <xf numFmtId="38" fontId="1" fillId="3" borderId="0" xfId="23" applyNumberFormat="1" applyFont="1" applyFill="1" applyBorder="1" applyAlignment="1" applyProtection="1">
      <alignment horizontal="center" vertical="center" wrapText="1"/>
      <protection/>
    </xf>
    <xf numFmtId="4" fontId="77" fillId="10" borderId="266" xfId="0" applyNumberFormat="1" applyFont="1" applyFill="1" applyBorder="1" applyAlignment="1" applyProtection="1">
      <alignment horizontal="center"/>
      <protection/>
    </xf>
    <xf numFmtId="4" fontId="77" fillId="10" borderId="267" xfId="0" applyNumberFormat="1" applyFont="1" applyFill="1" applyBorder="1" applyAlignment="1" applyProtection="1">
      <alignment horizontal="center"/>
      <protection/>
    </xf>
    <xf numFmtId="4" fontId="3" fillId="7" borderId="105" xfId="0" applyNumberFormat="1" applyFont="1" applyFill="1" applyBorder="1" applyAlignment="1" applyProtection="1">
      <alignment horizontal="center" vertical="center"/>
      <protection/>
    </xf>
    <xf numFmtId="4" fontId="3" fillId="7" borderId="106" xfId="0" applyNumberFormat="1" applyFont="1" applyFill="1" applyBorder="1" applyAlignment="1" applyProtection="1">
      <alignment horizontal="center" vertical="center"/>
      <protection/>
    </xf>
    <xf numFmtId="4" fontId="3" fillId="7" borderId="107" xfId="0" applyNumberFormat="1" applyFont="1" applyFill="1" applyBorder="1" applyAlignment="1" applyProtection="1">
      <alignment horizontal="center" vertical="center"/>
      <protection/>
    </xf>
    <xf numFmtId="4" fontId="3" fillId="7" borderId="108" xfId="0" applyNumberFormat="1" applyFont="1" applyFill="1" applyBorder="1" applyAlignment="1" applyProtection="1">
      <alignment horizontal="center" vertical="center"/>
      <protection/>
    </xf>
    <xf numFmtId="4" fontId="42" fillId="5" borderId="107" xfId="0" applyNumberFormat="1" applyFont="1" applyFill="1" applyBorder="1" applyAlignment="1" applyProtection="1">
      <alignment horizontal="center" vertical="center"/>
      <protection/>
    </xf>
    <xf numFmtId="4" fontId="42" fillId="5" borderId="108" xfId="0" applyNumberFormat="1" applyFont="1" applyFill="1" applyBorder="1" applyAlignment="1" applyProtection="1">
      <alignment horizontal="center" vertical="center"/>
      <protection/>
    </xf>
    <xf numFmtId="4" fontId="53" fillId="8" borderId="105" xfId="0" applyNumberFormat="1" applyFont="1" applyFill="1" applyBorder="1" applyAlignment="1" applyProtection="1">
      <alignment horizontal="center" vertical="center"/>
      <protection/>
    </xf>
    <xf numFmtId="4" fontId="51" fillId="8" borderId="106" xfId="0" applyNumberFormat="1" applyFont="1" applyFill="1" applyBorder="1" applyAlignment="1" applyProtection="1">
      <alignment horizontal="center" vertical="center"/>
      <protection/>
    </xf>
    <xf numFmtId="4" fontId="51" fillId="8" borderId="107" xfId="0" applyNumberFormat="1" applyFont="1" applyFill="1" applyBorder="1" applyAlignment="1" applyProtection="1">
      <alignment horizontal="center" vertical="center"/>
      <protection/>
    </xf>
    <xf numFmtId="4" fontId="51" fillId="8" borderId="108" xfId="0" applyNumberFormat="1" applyFont="1" applyFill="1" applyBorder="1" applyAlignment="1" applyProtection="1">
      <alignment horizontal="center" vertical="center"/>
      <protection/>
    </xf>
    <xf numFmtId="172" fontId="3" fillId="3" borderId="250" xfId="23" applyNumberFormat="1" applyFont="1" applyFill="1" applyBorder="1" applyAlignment="1" applyProtection="1">
      <alignment horizontal="center" vertical="center"/>
      <protection/>
    </xf>
    <xf numFmtId="172" fontId="3" fillId="3" borderId="249" xfId="23" applyNumberFormat="1" applyFont="1" applyFill="1" applyBorder="1" applyAlignment="1" applyProtection="1">
      <alignment horizontal="center" vertical="center"/>
      <protection/>
    </xf>
    <xf numFmtId="172" fontId="3" fillId="3" borderId="241" xfId="23" applyNumberFormat="1" applyFont="1" applyFill="1" applyBorder="1" applyAlignment="1" applyProtection="1">
      <alignment horizontal="center" vertical="center"/>
      <protection/>
    </xf>
    <xf numFmtId="4" fontId="29" fillId="3" borderId="16" xfId="0" applyNumberFormat="1" applyFont="1" applyFill="1" applyBorder="1" applyAlignment="1" applyProtection="1">
      <alignment horizontal="center" vertical="center" wrapText="1"/>
      <protection/>
    </xf>
    <xf numFmtId="0" fontId="41" fillId="0" borderId="20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00" xfId="0" applyFont="1" applyBorder="1" applyAlignment="1">
      <alignment horizontal="center" vertical="center" wrapText="1"/>
    </xf>
    <xf numFmtId="0" fontId="41" fillId="0" borderId="103" xfId="0" applyFont="1" applyBorder="1" applyAlignment="1">
      <alignment horizontal="center" vertical="center" wrapText="1"/>
    </xf>
    <xf numFmtId="205" fontId="60" fillId="3" borderId="250" xfId="0" applyNumberFormat="1" applyFont="1" applyFill="1" applyBorder="1" applyAlignment="1" applyProtection="1">
      <alignment horizontal="center" vertical="center"/>
      <protection/>
    </xf>
    <xf numFmtId="205" fontId="60" fillId="3" borderId="241" xfId="0" applyNumberFormat="1" applyFont="1" applyFill="1" applyBorder="1" applyAlignment="1" applyProtection="1">
      <alignment horizontal="center" vertical="center"/>
      <protection/>
    </xf>
    <xf numFmtId="197" fontId="12" fillId="10" borderId="90" xfId="23" applyNumberFormat="1" applyFont="1" applyFill="1" applyBorder="1" applyAlignment="1" applyProtection="1">
      <alignment horizontal="center" vertical="center" textRotation="90" wrapText="1"/>
      <protection/>
    </xf>
    <xf numFmtId="197" fontId="12" fillId="10" borderId="79" xfId="23" applyNumberFormat="1" applyFont="1" applyFill="1" applyBorder="1" applyAlignment="1" applyProtection="1">
      <alignment horizontal="center" vertical="center" textRotation="90" wrapText="1"/>
      <protection/>
    </xf>
    <xf numFmtId="197" fontId="12" fillId="10" borderId="112" xfId="23" applyNumberFormat="1" applyFont="1" applyFill="1" applyBorder="1" applyAlignment="1" applyProtection="1">
      <alignment horizontal="center" vertical="center" textRotation="90" wrapText="1"/>
      <protection/>
    </xf>
    <xf numFmtId="205" fontId="59" fillId="9" borderId="63" xfId="22" applyNumberFormat="1" applyFont="1" applyFill="1" applyBorder="1" applyAlignment="1" applyProtection="1">
      <alignment horizontal="center"/>
      <protection/>
    </xf>
    <xf numFmtId="0" fontId="3" fillId="13" borderId="250" xfId="22" applyFont="1" applyFill="1" applyBorder="1" applyAlignment="1" applyProtection="1">
      <alignment horizontal="center" vertical="center"/>
      <protection/>
    </xf>
    <xf numFmtId="0" fontId="3" fillId="13" borderId="241" xfId="22" applyFont="1" applyFill="1" applyBorder="1" applyAlignment="1" applyProtection="1">
      <alignment horizontal="center" vertical="center"/>
      <protection/>
    </xf>
    <xf numFmtId="0" fontId="58" fillId="13" borderId="272" xfId="22" applyFont="1" applyFill="1" applyBorder="1" applyAlignment="1" applyProtection="1">
      <alignment horizontal="center" vertical="top"/>
      <protection/>
    </xf>
    <xf numFmtId="0" fontId="58" fillId="13" borderId="0" xfId="22" applyFont="1" applyFill="1" applyBorder="1" applyAlignment="1" applyProtection="1">
      <alignment horizontal="center" vertical="top"/>
      <protection/>
    </xf>
    <xf numFmtId="0" fontId="58" fillId="13" borderId="273" xfId="22" applyFont="1" applyFill="1" applyBorder="1" applyAlignment="1" applyProtection="1">
      <alignment horizontal="center" vertical="top"/>
      <protection/>
    </xf>
    <xf numFmtId="173" fontId="3" fillId="13" borderId="250" xfId="22" applyNumberFormat="1" applyFont="1" applyFill="1" applyBorder="1" applyAlignment="1" applyProtection="1">
      <alignment horizontal="center" vertical="center"/>
      <protection/>
    </xf>
    <xf numFmtId="173" fontId="3" fillId="13" borderId="241" xfId="22" applyNumberFormat="1" applyFont="1" applyFill="1" applyBorder="1" applyAlignment="1" applyProtection="1">
      <alignment horizontal="center" vertical="center"/>
      <protection/>
    </xf>
    <xf numFmtId="0" fontId="3" fillId="13" borderId="274" xfId="22" applyFont="1" applyFill="1" applyBorder="1" applyAlignment="1" applyProtection="1">
      <alignment horizontal="center" wrapText="1"/>
      <protection/>
    </xf>
    <xf numFmtId="0" fontId="3" fillId="13" borderId="275" xfId="22" applyFont="1" applyFill="1" applyBorder="1" applyAlignment="1" applyProtection="1">
      <alignment horizontal="center" wrapText="1"/>
      <protection/>
    </xf>
    <xf numFmtId="0" fontId="3" fillId="13" borderId="276" xfId="22" applyFont="1" applyFill="1" applyBorder="1" applyAlignment="1" applyProtection="1">
      <alignment horizontal="center" wrapText="1"/>
      <protection/>
    </xf>
    <xf numFmtId="0" fontId="8" fillId="13" borderId="261" xfId="22" applyFont="1" applyFill="1" applyBorder="1" applyAlignment="1" applyProtection="1">
      <alignment horizontal="center" vertical="center" wrapText="1"/>
      <protection/>
    </xf>
    <xf numFmtId="0" fontId="8" fillId="13" borderId="21" xfId="22" applyFont="1" applyFill="1" applyBorder="1" applyAlignment="1" applyProtection="1">
      <alignment horizontal="center" vertical="center" wrapText="1"/>
      <protection/>
    </xf>
    <xf numFmtId="0" fontId="8" fillId="13" borderId="262" xfId="22" applyFont="1" applyFill="1" applyBorder="1" applyAlignment="1" applyProtection="1">
      <alignment horizontal="center" vertical="center" wrapText="1"/>
      <protection/>
    </xf>
    <xf numFmtId="205" fontId="4" fillId="3" borderId="63" xfId="21" applyNumberFormat="1" applyFont="1" applyFill="1" applyBorder="1" applyAlignment="1" applyProtection="1">
      <alignment horizontal="center"/>
      <protection/>
    </xf>
    <xf numFmtId="0" fontId="11" fillId="3" borderId="250" xfId="21" applyFont="1" applyFill="1" applyBorder="1" applyAlignment="1" applyProtection="1">
      <alignment horizontal="center" vertical="center"/>
      <protection/>
    </xf>
    <xf numFmtId="0" fontId="11" fillId="3" borderId="241" xfId="21" applyFont="1" applyFill="1" applyBorder="1" applyAlignment="1" applyProtection="1">
      <alignment horizontal="center" vertical="center"/>
      <protection/>
    </xf>
    <xf numFmtId="0" fontId="2" fillId="3" borderId="272" xfId="21" applyFont="1" applyFill="1" applyBorder="1" applyAlignment="1" applyProtection="1">
      <alignment horizontal="center" vertical="top"/>
      <protection/>
    </xf>
    <xf numFmtId="0" fontId="2" fillId="3" borderId="0" xfId="21" applyFont="1" applyFill="1" applyBorder="1" applyAlignment="1" applyProtection="1">
      <alignment horizontal="center" vertical="top"/>
      <protection/>
    </xf>
    <xf numFmtId="0" fontId="2" fillId="3" borderId="273" xfId="21" applyFont="1" applyFill="1" applyBorder="1" applyAlignment="1" applyProtection="1">
      <alignment horizontal="center" vertical="top"/>
      <protection/>
    </xf>
    <xf numFmtId="0" fontId="3" fillId="3" borderId="261" xfId="21" applyFont="1" applyFill="1" applyBorder="1" applyAlignment="1" applyProtection="1">
      <alignment horizontal="center" vertical="center" wrapText="1"/>
      <protection/>
    </xf>
    <xf numFmtId="0" fontId="3" fillId="3" borderId="21" xfId="21" applyFont="1" applyFill="1" applyBorder="1" applyAlignment="1" applyProtection="1">
      <alignment horizontal="center" vertical="center" wrapText="1"/>
      <protection/>
    </xf>
    <xf numFmtId="0" fontId="3" fillId="3" borderId="262" xfId="21" applyFont="1" applyFill="1" applyBorder="1" applyAlignment="1" applyProtection="1">
      <alignment horizontal="center" vertical="center" wrapText="1"/>
      <protection/>
    </xf>
    <xf numFmtId="173" fontId="3" fillId="3" borderId="250" xfId="21" applyNumberFormat="1" applyFont="1" applyFill="1" applyBorder="1" applyAlignment="1" applyProtection="1">
      <alignment horizontal="center" vertical="center"/>
      <protection/>
    </xf>
    <xf numFmtId="173" fontId="3" fillId="3" borderId="241" xfId="21" applyNumberFormat="1" applyFont="1" applyFill="1" applyBorder="1" applyAlignment="1" applyProtection="1">
      <alignment horizontal="center" vertical="center"/>
      <protection/>
    </xf>
    <xf numFmtId="0" fontId="3" fillId="3" borderId="274" xfId="21" applyFont="1" applyFill="1" applyBorder="1" applyAlignment="1" applyProtection="1">
      <alignment horizontal="center" wrapText="1"/>
      <protection/>
    </xf>
    <xf numFmtId="0" fontId="3" fillId="3" borderId="275" xfId="21" applyFont="1" applyFill="1" applyBorder="1" applyAlignment="1" applyProtection="1">
      <alignment horizontal="center" wrapText="1"/>
      <protection/>
    </xf>
    <xf numFmtId="0" fontId="3" fillId="3" borderId="276" xfId="21" applyFont="1" applyFill="1" applyBorder="1" applyAlignment="1" applyProtection="1">
      <alignment horizontal="center" wrapText="1"/>
      <protection/>
    </xf>
    <xf numFmtId="0" fontId="1" fillId="3" borderId="105" xfId="21" applyFont="1" applyFill="1" applyBorder="1" applyAlignment="1" applyProtection="1">
      <alignment horizontal="center" vertical="center"/>
      <protection/>
    </xf>
    <xf numFmtId="0" fontId="1" fillId="3" borderId="106" xfId="21" applyFont="1" applyFill="1" applyBorder="1" applyAlignment="1" applyProtection="1">
      <alignment horizontal="center" vertical="center"/>
      <protection/>
    </xf>
    <xf numFmtId="0" fontId="1" fillId="3" borderId="107" xfId="21" applyFont="1" applyFill="1" applyBorder="1" applyAlignment="1" applyProtection="1">
      <alignment horizontal="center" vertical="center"/>
      <protection/>
    </xf>
    <xf numFmtId="0" fontId="1" fillId="3" borderId="108" xfId="21" applyFont="1" applyFill="1" applyBorder="1" applyAlignment="1" applyProtection="1">
      <alignment horizontal="center"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A-2001-ZAPOVED-No-81-29012002-ANNEX" xfId="21"/>
    <cellStyle name="Normal_TRIAL-BALANCE-2001-MAKET" xfId="22"/>
    <cellStyle name="Normal_ZADACHA" xfId="23"/>
    <cellStyle name="Percent" xfId="24"/>
  </cellStyles>
  <dxfs count="20">
    <dxf>
      <font>
        <color rgb="FF800080"/>
      </font>
      <fill>
        <patternFill>
          <bgColor rgb="FFFFFF99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333399"/>
      </font>
      <fill>
        <patternFill>
          <bgColor rgb="FFCCFFCC"/>
        </patternFill>
      </fill>
      <border/>
    </dxf>
    <dxf>
      <fill>
        <patternFill>
          <bgColor rgb="FFFFFFCC"/>
        </patternFill>
      </fill>
      <border/>
    </dxf>
    <dxf>
      <font>
        <color rgb="FF800000"/>
      </font>
      <fill>
        <patternFill>
          <bgColor rgb="FFCCCCFF"/>
        </patternFill>
      </fill>
      <border/>
    </dxf>
    <dxf>
      <font>
        <color rgb="FFFFFF00"/>
      </font>
      <border/>
    </dxf>
    <dxf>
      <font>
        <color rgb="FFC0C0C0"/>
      </font>
      <fill>
        <patternFill>
          <bgColor rgb="FFC0C0C0"/>
        </patternFill>
      </fill>
      <border/>
    </dxf>
    <dxf>
      <font>
        <color rgb="FFFF0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800080"/>
      </font>
      <fill>
        <patternFill>
          <bgColor rgb="FFFFFF00"/>
        </patternFill>
      </fill>
      <border/>
    </dxf>
    <dxf>
      <font>
        <color rgb="FF00FF00"/>
      </font>
      <fill>
        <patternFill>
          <bgColor rgb="FF00FF00"/>
        </patternFill>
      </fill>
      <border/>
    </dxf>
    <dxf>
      <font>
        <color rgb="FFFFFFFF"/>
      </font>
      <border/>
    </dxf>
    <dxf>
      <font>
        <color rgb="FF0000FF"/>
      </font>
      <fill>
        <patternFill>
          <bgColor rgb="FF00FF00"/>
        </patternFill>
      </fill>
      <border/>
    </dxf>
    <dxf>
      <font>
        <color rgb="FFFF0000"/>
      </font>
      <fill>
        <patternFill>
          <bgColor rgb="FF00FF00"/>
        </patternFill>
      </fill>
      <border/>
    </dxf>
    <dxf>
      <font>
        <color rgb="FF0000FF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ont>
        <color rgb="FF800080"/>
      </font>
      <fill>
        <patternFill>
          <bgColor rgb="FFCCFFCC"/>
        </patternFill>
      </fill>
      <border/>
    </dxf>
    <dxf>
      <font>
        <color rgb="FF800080"/>
      </font>
      <fill>
        <patternFill>
          <bgColor rgb="FFCCCCFF"/>
        </patternFill>
      </fill>
      <border/>
    </dxf>
    <dxf>
      <font>
        <color rgb="FF800080"/>
      </font>
      <fill>
        <patternFill>
          <bgColor rgb="FF00FF00"/>
        </patternFill>
      </fill>
      <border/>
    </dxf>
    <dxf>
      <font>
        <color rgb="FFFFFFCC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E138"/>
  <sheetViews>
    <sheetView workbookViewId="0" topLeftCell="A1">
      <selection activeCell="A1" sqref="A1"/>
    </sheetView>
  </sheetViews>
  <sheetFormatPr defaultColWidth="9.140625" defaultRowHeight="12.75"/>
  <cols>
    <col min="1" max="1" width="0.71875" style="705" customWidth="1"/>
    <col min="2" max="2" width="4.28125" style="9" customWidth="1"/>
    <col min="3" max="3" width="3.8515625" style="9" customWidth="1"/>
    <col min="4" max="4" width="9.7109375" style="9" bestFit="1" customWidth="1"/>
    <col min="5" max="6" width="9.140625" style="9" customWidth="1"/>
    <col min="7" max="7" width="11.57421875" style="9" customWidth="1"/>
    <col min="8" max="8" width="11.7109375" style="9" customWidth="1"/>
    <col min="9" max="9" width="9.140625" style="9" customWidth="1"/>
    <col min="10" max="10" width="13.421875" style="9" customWidth="1"/>
    <col min="11" max="11" width="19.8515625" style="9" customWidth="1"/>
    <col min="12" max="12" width="10.8515625" style="9" customWidth="1"/>
    <col min="13" max="16384" width="9.140625" style="705" customWidth="1"/>
  </cols>
  <sheetData>
    <row r="1" spans="2:57" s="704" customFormat="1" ht="9.75" customHeight="1" thickBot="1">
      <c r="B1" s="698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700"/>
      <c r="O1" s="701"/>
      <c r="P1" s="702"/>
      <c r="Q1" s="702"/>
      <c r="R1" s="702"/>
      <c r="S1" s="702"/>
      <c r="T1" s="702"/>
      <c r="U1" s="702"/>
      <c r="V1" s="700"/>
      <c r="W1" s="702"/>
      <c r="X1" s="702"/>
      <c r="Y1" s="702"/>
      <c r="Z1" s="702"/>
      <c r="AA1" s="702"/>
      <c r="AB1" s="702"/>
      <c r="AC1" s="700"/>
      <c r="AD1" s="702"/>
      <c r="AE1" s="702"/>
      <c r="AF1" s="702"/>
      <c r="AG1" s="702"/>
      <c r="AH1" s="702"/>
      <c r="AI1" s="702"/>
      <c r="AK1" s="703"/>
      <c r="AL1" s="702"/>
      <c r="AM1" s="702"/>
      <c r="AN1" s="702"/>
      <c r="AO1" s="702"/>
      <c r="AP1" s="702"/>
      <c r="AQ1" s="702"/>
      <c r="AR1" s="700"/>
      <c r="AS1" s="702"/>
      <c r="AT1" s="702"/>
      <c r="AU1" s="702"/>
      <c r="AV1" s="702"/>
      <c r="AW1" s="702"/>
      <c r="AX1" s="702"/>
      <c r="AY1" s="700"/>
      <c r="AZ1" s="702"/>
      <c r="BA1" s="702"/>
      <c r="BB1" s="702"/>
      <c r="BC1" s="702"/>
      <c r="BD1" s="702"/>
      <c r="BE1" s="702"/>
    </row>
    <row r="2" spans="2:12" ht="16.5" thickBot="1">
      <c r="B2" s="707" t="s">
        <v>454</v>
      </c>
      <c r="C2" s="706"/>
      <c r="D2" s="706"/>
      <c r="E2" s="706"/>
      <c r="F2" s="706"/>
      <c r="G2" s="706"/>
      <c r="H2" s="706"/>
      <c r="I2" s="706"/>
      <c r="J2" s="706"/>
      <c r="K2" s="706"/>
      <c r="L2" s="708"/>
    </row>
    <row r="3" spans="2:12" ht="3" customHeight="1" thickTop="1">
      <c r="B3" s="709"/>
      <c r="C3" s="710"/>
      <c r="D3" s="710"/>
      <c r="E3" s="710"/>
      <c r="F3" s="710"/>
      <c r="G3" s="710"/>
      <c r="H3" s="710"/>
      <c r="I3" s="710"/>
      <c r="J3" s="710"/>
      <c r="K3" s="710"/>
      <c r="L3" s="711"/>
    </row>
    <row r="4" spans="2:12" ht="15.75">
      <c r="B4" s="712" t="s">
        <v>858</v>
      </c>
      <c r="C4" s="713" t="s">
        <v>445</v>
      </c>
      <c r="D4" s="710"/>
      <c r="E4" s="710"/>
      <c r="F4" s="710"/>
      <c r="G4" s="710"/>
      <c r="H4" s="710"/>
      <c r="I4" s="710"/>
      <c r="J4" s="710"/>
      <c r="K4" s="710"/>
      <c r="L4" s="711"/>
    </row>
    <row r="5" spans="2:12" ht="15.75">
      <c r="B5" s="709"/>
      <c r="C5" s="714">
        <v>1</v>
      </c>
      <c r="D5" s="715" t="s">
        <v>28</v>
      </c>
      <c r="E5" s="710"/>
      <c r="F5" s="710"/>
      <c r="G5" s="710"/>
      <c r="H5" s="710"/>
      <c r="I5" s="710"/>
      <c r="J5" s="762"/>
      <c r="K5" s="762"/>
      <c r="L5" s="711"/>
    </row>
    <row r="6" spans="2:12" ht="15.75">
      <c r="B6" s="709"/>
      <c r="C6" s="714">
        <v>2</v>
      </c>
      <c r="D6" s="715" t="s">
        <v>860</v>
      </c>
      <c r="E6" s="715"/>
      <c r="F6" s="715"/>
      <c r="G6" s="715"/>
      <c r="H6" s="715"/>
      <c r="I6" s="715"/>
      <c r="J6" s="715"/>
      <c r="K6" s="710"/>
      <c r="L6" s="711"/>
    </row>
    <row r="7" spans="2:12" ht="15.75">
      <c r="B7" s="709"/>
      <c r="C7" s="714">
        <v>3</v>
      </c>
      <c r="D7" s="715" t="s">
        <v>453</v>
      </c>
      <c r="E7" s="715"/>
      <c r="F7" s="715"/>
      <c r="G7" s="715"/>
      <c r="H7" s="715"/>
      <c r="I7" s="715"/>
      <c r="J7" s="715"/>
      <c r="K7" s="710"/>
      <c r="L7" s="711"/>
    </row>
    <row r="8" spans="2:12" ht="15.75">
      <c r="B8" s="709"/>
      <c r="C8" s="714">
        <v>4</v>
      </c>
      <c r="D8" s="715" t="s">
        <v>861</v>
      </c>
      <c r="E8" s="715"/>
      <c r="F8" s="715"/>
      <c r="G8" s="715"/>
      <c r="H8" s="715"/>
      <c r="I8" s="715"/>
      <c r="J8" s="715"/>
      <c r="K8" s="710"/>
      <c r="L8" s="711"/>
    </row>
    <row r="9" spans="2:12" ht="15.75">
      <c r="B9" s="709"/>
      <c r="C9" s="714">
        <v>5</v>
      </c>
      <c r="D9" s="715" t="s">
        <v>862</v>
      </c>
      <c r="E9" s="715"/>
      <c r="F9" s="715"/>
      <c r="G9" s="715"/>
      <c r="H9" s="715"/>
      <c r="I9" s="715"/>
      <c r="J9" s="715"/>
      <c r="K9" s="710"/>
      <c r="L9" s="711"/>
    </row>
    <row r="10" spans="2:12" ht="15.75">
      <c r="B10" s="709"/>
      <c r="C10" s="714">
        <v>6</v>
      </c>
      <c r="D10" s="715" t="s">
        <v>625</v>
      </c>
      <c r="E10" s="715"/>
      <c r="F10" s="715"/>
      <c r="G10" s="715"/>
      <c r="H10" s="715"/>
      <c r="I10" s="715"/>
      <c r="J10" s="715"/>
      <c r="K10" s="710"/>
      <c r="L10" s="711"/>
    </row>
    <row r="11" spans="2:12" ht="15.75">
      <c r="B11" s="709"/>
      <c r="C11" s="714"/>
      <c r="D11" s="715" t="s">
        <v>624</v>
      </c>
      <c r="E11" s="715"/>
      <c r="F11" s="715"/>
      <c r="G11" s="715"/>
      <c r="H11" s="715"/>
      <c r="I11" s="715"/>
      <c r="J11" s="715"/>
      <c r="K11" s="710"/>
      <c r="L11" s="711"/>
    </row>
    <row r="12" spans="2:12" ht="15.75">
      <c r="B12" s="709"/>
      <c r="C12" s="714"/>
      <c r="D12" s="715" t="s">
        <v>623</v>
      </c>
      <c r="E12" s="715"/>
      <c r="F12" s="715"/>
      <c r="G12" s="715"/>
      <c r="H12" s="715"/>
      <c r="I12" s="715"/>
      <c r="J12" s="715"/>
      <c r="K12" s="710"/>
      <c r="L12" s="711"/>
    </row>
    <row r="13" spans="2:12" ht="15.75">
      <c r="B13" s="709"/>
      <c r="C13" s="714"/>
      <c r="D13" s="715" t="s">
        <v>106</v>
      </c>
      <c r="E13" s="715"/>
      <c r="F13" s="715"/>
      <c r="G13" s="715"/>
      <c r="H13" s="715"/>
      <c r="I13" s="715"/>
      <c r="J13" s="715"/>
      <c r="K13" s="710"/>
      <c r="L13" s="711"/>
    </row>
    <row r="14" spans="2:12" ht="15.75">
      <c r="B14" s="709"/>
      <c r="C14" s="714"/>
      <c r="D14" s="715" t="s">
        <v>1063</v>
      </c>
      <c r="E14" s="715"/>
      <c r="F14" s="715"/>
      <c r="G14" s="715"/>
      <c r="H14" s="715"/>
      <c r="I14" s="715"/>
      <c r="J14" s="715"/>
      <c r="K14" s="710"/>
      <c r="L14" s="711"/>
    </row>
    <row r="15" spans="2:12" ht="15.75">
      <c r="B15" s="709"/>
      <c r="C15" s="714">
        <v>7</v>
      </c>
      <c r="D15" s="715" t="s">
        <v>741</v>
      </c>
      <c r="E15" s="715"/>
      <c r="F15" s="715"/>
      <c r="G15" s="715"/>
      <c r="H15" s="715"/>
      <c r="I15" s="715"/>
      <c r="J15" s="715"/>
      <c r="K15" s="710"/>
      <c r="L15" s="711"/>
    </row>
    <row r="16" spans="2:12" ht="15.75">
      <c r="B16" s="709"/>
      <c r="C16" s="714">
        <v>8</v>
      </c>
      <c r="D16" s="715" t="s">
        <v>749</v>
      </c>
      <c r="E16" s="715"/>
      <c r="F16" s="715"/>
      <c r="G16" s="715"/>
      <c r="H16" s="715"/>
      <c r="I16" s="715"/>
      <c r="J16" s="715"/>
      <c r="K16" s="710"/>
      <c r="L16" s="711"/>
    </row>
    <row r="17" spans="2:12" ht="15.75">
      <c r="B17" s="709"/>
      <c r="C17" s="714"/>
      <c r="D17" s="715" t="s">
        <v>750</v>
      </c>
      <c r="E17" s="715"/>
      <c r="F17" s="715"/>
      <c r="G17" s="715"/>
      <c r="H17" s="715"/>
      <c r="I17" s="715"/>
      <c r="J17" s="715"/>
      <c r="K17" s="710"/>
      <c r="L17" s="711"/>
    </row>
    <row r="18" spans="2:12" ht="3.75" customHeight="1">
      <c r="B18" s="709"/>
      <c r="C18" s="714"/>
      <c r="D18" s="710"/>
      <c r="E18" s="710"/>
      <c r="F18" s="710"/>
      <c r="G18" s="710"/>
      <c r="H18" s="710"/>
      <c r="I18" s="710"/>
      <c r="J18" s="710"/>
      <c r="K18" s="710"/>
      <c r="L18" s="711"/>
    </row>
    <row r="19" spans="2:12" ht="15.75">
      <c r="B19" s="712" t="s">
        <v>859</v>
      </c>
      <c r="C19" s="716" t="s">
        <v>107</v>
      </c>
      <c r="D19" s="710"/>
      <c r="E19" s="710"/>
      <c r="F19" s="710"/>
      <c r="G19" s="710"/>
      <c r="H19" s="710"/>
      <c r="I19" s="710"/>
      <c r="J19" s="710"/>
      <c r="K19" s="710"/>
      <c r="L19" s="711"/>
    </row>
    <row r="20" spans="2:12" ht="15.75">
      <c r="B20" s="709"/>
      <c r="C20" s="714">
        <v>9</v>
      </c>
      <c r="D20" s="717" t="s">
        <v>446</v>
      </c>
      <c r="E20" s="717"/>
      <c r="F20" s="717"/>
      <c r="G20" s="717"/>
      <c r="H20" s="717"/>
      <c r="I20" s="717"/>
      <c r="J20" s="717"/>
      <c r="K20" s="717"/>
      <c r="L20" s="718"/>
    </row>
    <row r="21" spans="2:12" ht="15.75">
      <c r="B21" s="709"/>
      <c r="C21" s="714">
        <v>10</v>
      </c>
      <c r="D21" s="717" t="s">
        <v>443</v>
      </c>
      <c r="E21" s="717"/>
      <c r="F21" s="717"/>
      <c r="G21" s="717"/>
      <c r="H21" s="717"/>
      <c r="I21" s="717"/>
      <c r="J21" s="717"/>
      <c r="K21" s="717"/>
      <c r="L21" s="718"/>
    </row>
    <row r="22" spans="2:12" ht="15.75">
      <c r="B22" s="709"/>
      <c r="C22" s="714"/>
      <c r="D22" s="717" t="s">
        <v>444</v>
      </c>
      <c r="E22" s="717"/>
      <c r="F22" s="717"/>
      <c r="G22" s="717"/>
      <c r="H22" s="717"/>
      <c r="I22" s="717"/>
      <c r="J22" s="717"/>
      <c r="K22" s="717"/>
      <c r="L22" s="718"/>
    </row>
    <row r="23" spans="2:12" ht="15.75">
      <c r="B23" s="709"/>
      <c r="C23" s="714">
        <v>11</v>
      </c>
      <c r="D23" s="717" t="s">
        <v>447</v>
      </c>
      <c r="E23" s="717"/>
      <c r="F23" s="717"/>
      <c r="G23" s="717"/>
      <c r="H23" s="717"/>
      <c r="I23" s="717"/>
      <c r="J23" s="717"/>
      <c r="K23" s="717"/>
      <c r="L23" s="718"/>
    </row>
    <row r="24" spans="2:12" ht="15.75">
      <c r="B24" s="709"/>
      <c r="C24" s="714"/>
      <c r="D24" s="717" t="s">
        <v>451</v>
      </c>
      <c r="E24" s="717"/>
      <c r="F24" s="717"/>
      <c r="G24" s="717"/>
      <c r="H24" s="717"/>
      <c r="I24" s="717"/>
      <c r="J24" s="717"/>
      <c r="K24" s="717"/>
      <c r="L24" s="718"/>
    </row>
    <row r="25" spans="2:12" ht="15.75">
      <c r="B25" s="709"/>
      <c r="C25" s="714"/>
      <c r="D25" s="717" t="s">
        <v>452</v>
      </c>
      <c r="E25" s="717"/>
      <c r="F25" s="717"/>
      <c r="G25" s="717"/>
      <c r="H25" s="717"/>
      <c r="I25" s="717"/>
      <c r="J25" s="717"/>
      <c r="K25" s="717"/>
      <c r="L25" s="718"/>
    </row>
    <row r="26" spans="2:12" ht="15.75">
      <c r="B26" s="709"/>
      <c r="C26" s="714">
        <v>12</v>
      </c>
      <c r="D26" s="717" t="s">
        <v>448</v>
      </c>
      <c r="E26" s="717"/>
      <c r="F26" s="717"/>
      <c r="G26" s="717"/>
      <c r="H26" s="717"/>
      <c r="I26" s="717"/>
      <c r="J26" s="717"/>
      <c r="K26" s="717"/>
      <c r="L26" s="718"/>
    </row>
    <row r="27" spans="2:12" ht="15.75">
      <c r="B27" s="709"/>
      <c r="C27" s="714"/>
      <c r="D27" s="717" t="s">
        <v>450</v>
      </c>
      <c r="E27" s="717"/>
      <c r="F27" s="717"/>
      <c r="G27" s="717"/>
      <c r="H27" s="717"/>
      <c r="I27" s="717"/>
      <c r="J27" s="717"/>
      <c r="K27" s="717"/>
      <c r="L27" s="718"/>
    </row>
    <row r="28" spans="2:12" ht="15.75">
      <c r="B28" s="709"/>
      <c r="C28" s="714"/>
      <c r="D28" s="717" t="s">
        <v>449</v>
      </c>
      <c r="E28" s="717"/>
      <c r="F28" s="717"/>
      <c r="G28" s="717"/>
      <c r="H28" s="717"/>
      <c r="I28" s="717"/>
      <c r="J28" s="717"/>
      <c r="K28" s="717"/>
      <c r="L28" s="718"/>
    </row>
    <row r="29" spans="2:12" ht="15.75">
      <c r="B29" s="709"/>
      <c r="C29" s="714">
        <v>13</v>
      </c>
      <c r="D29" s="985" t="s">
        <v>208</v>
      </c>
      <c r="E29" s="717"/>
      <c r="F29" s="717"/>
      <c r="G29" s="717"/>
      <c r="H29" s="717"/>
      <c r="I29" s="717"/>
      <c r="J29" s="717"/>
      <c r="K29" s="717"/>
      <c r="L29" s="718"/>
    </row>
    <row r="30" spans="2:12" ht="15.75">
      <c r="B30" s="709"/>
      <c r="C30" s="714">
        <v>14</v>
      </c>
      <c r="D30" s="985" t="s">
        <v>209</v>
      </c>
      <c r="E30" s="717"/>
      <c r="F30" s="717"/>
      <c r="G30" s="717"/>
      <c r="H30" s="717"/>
      <c r="I30" s="717"/>
      <c r="J30" s="717"/>
      <c r="K30" s="717"/>
      <c r="L30" s="718"/>
    </row>
    <row r="31" spans="2:12" ht="15.75">
      <c r="B31" s="709"/>
      <c r="C31" s="710"/>
      <c r="D31" s="717" t="s">
        <v>210</v>
      </c>
      <c r="E31" s="717"/>
      <c r="F31" s="717"/>
      <c r="G31" s="717"/>
      <c r="H31" s="717"/>
      <c r="I31" s="717"/>
      <c r="J31" s="717"/>
      <c r="K31" s="717"/>
      <c r="L31" s="718"/>
    </row>
    <row r="32" spans="2:12" ht="15.75">
      <c r="B32" s="709"/>
      <c r="C32" s="714">
        <v>15</v>
      </c>
      <c r="D32" s="717" t="s">
        <v>455</v>
      </c>
      <c r="E32" s="717"/>
      <c r="F32" s="717"/>
      <c r="G32" s="717"/>
      <c r="H32" s="717"/>
      <c r="I32" s="717"/>
      <c r="J32" s="717"/>
      <c r="K32" s="717"/>
      <c r="L32" s="718"/>
    </row>
    <row r="33" spans="2:12" ht="15.75">
      <c r="B33" s="709"/>
      <c r="C33" s="710"/>
      <c r="D33" s="717" t="s">
        <v>772</v>
      </c>
      <c r="E33" s="717"/>
      <c r="F33" s="710"/>
      <c r="G33" s="710"/>
      <c r="H33" s="710"/>
      <c r="I33" s="710"/>
      <c r="J33" s="710"/>
      <c r="K33" s="710"/>
      <c r="L33" s="711"/>
    </row>
    <row r="34" spans="2:12" ht="15.75">
      <c r="B34" s="709"/>
      <c r="C34" s="710"/>
      <c r="D34" s="717" t="s">
        <v>456</v>
      </c>
      <c r="E34" s="710"/>
      <c r="F34" s="710"/>
      <c r="G34" s="710"/>
      <c r="H34" s="710"/>
      <c r="I34" s="710"/>
      <c r="J34" s="710"/>
      <c r="K34" s="710"/>
      <c r="L34" s="711"/>
    </row>
    <row r="35" spans="2:12" ht="15.75">
      <c r="B35" s="709"/>
      <c r="C35" s="710"/>
      <c r="D35" s="717" t="s">
        <v>457</v>
      </c>
      <c r="E35" s="710"/>
      <c r="F35" s="710"/>
      <c r="G35" s="710"/>
      <c r="H35" s="710"/>
      <c r="I35" s="710"/>
      <c r="J35" s="710"/>
      <c r="K35" s="710"/>
      <c r="L35" s="711"/>
    </row>
    <row r="36" spans="2:12" ht="15.75">
      <c r="B36" s="709"/>
      <c r="C36" s="710"/>
      <c r="D36" s="717" t="s">
        <v>771</v>
      </c>
      <c r="E36" s="710"/>
      <c r="F36" s="710"/>
      <c r="G36" s="710"/>
      <c r="H36" s="710"/>
      <c r="I36" s="710"/>
      <c r="J36" s="710"/>
      <c r="K36" s="710"/>
      <c r="L36" s="711"/>
    </row>
    <row r="37" spans="2:12" ht="15.75">
      <c r="B37" s="709"/>
      <c r="C37" s="710"/>
      <c r="D37" s="717" t="s">
        <v>458</v>
      </c>
      <c r="E37" s="710"/>
      <c r="F37" s="710"/>
      <c r="G37" s="710"/>
      <c r="H37" s="710"/>
      <c r="I37" s="710"/>
      <c r="J37" s="710"/>
      <c r="K37" s="710"/>
      <c r="L37" s="711"/>
    </row>
    <row r="38" spans="2:12" ht="15.75">
      <c r="B38" s="709"/>
      <c r="C38" s="714">
        <v>16</v>
      </c>
      <c r="D38" s="717" t="s">
        <v>740</v>
      </c>
      <c r="E38" s="710"/>
      <c r="F38" s="710"/>
      <c r="G38" s="710"/>
      <c r="H38" s="710"/>
      <c r="I38" s="710"/>
      <c r="J38" s="710"/>
      <c r="K38" s="710"/>
      <c r="L38" s="711"/>
    </row>
    <row r="39" spans="2:12" ht="15.75">
      <c r="B39" s="709"/>
      <c r="C39" s="710"/>
      <c r="D39" s="717" t="s">
        <v>978</v>
      </c>
      <c r="E39" s="710"/>
      <c r="F39" s="710"/>
      <c r="G39" s="710"/>
      <c r="H39" s="710"/>
      <c r="I39" s="710"/>
      <c r="J39" s="710"/>
      <c r="K39" s="710"/>
      <c r="L39" s="711"/>
    </row>
    <row r="40" spans="2:12" ht="15.75">
      <c r="B40" s="709"/>
      <c r="C40" s="710"/>
      <c r="D40" s="717" t="s">
        <v>376</v>
      </c>
      <c r="E40" s="710"/>
      <c r="F40" s="710"/>
      <c r="G40" s="710"/>
      <c r="H40" s="710"/>
      <c r="I40" s="710"/>
      <c r="J40" s="710"/>
      <c r="K40" s="710"/>
      <c r="L40" s="711"/>
    </row>
    <row r="41" spans="2:12" ht="15.75">
      <c r="B41" s="709"/>
      <c r="C41" s="714"/>
      <c r="D41" s="717" t="s">
        <v>770</v>
      </c>
      <c r="E41" s="710"/>
      <c r="F41" s="710"/>
      <c r="G41" s="710"/>
      <c r="H41" s="710"/>
      <c r="I41" s="710"/>
      <c r="J41" s="710"/>
      <c r="K41" s="710"/>
      <c r="L41" s="711"/>
    </row>
    <row r="42" spans="2:12" ht="15.75">
      <c r="B42" s="709"/>
      <c r="C42" s="714"/>
      <c r="D42" s="717" t="s">
        <v>377</v>
      </c>
      <c r="E42" s="710"/>
      <c r="F42" s="710"/>
      <c r="G42" s="710"/>
      <c r="H42" s="710"/>
      <c r="I42" s="710"/>
      <c r="J42" s="710"/>
      <c r="K42" s="710"/>
      <c r="L42" s="711"/>
    </row>
    <row r="43" spans="2:12" ht="15.75">
      <c r="B43" s="709"/>
      <c r="C43" s="714">
        <v>17</v>
      </c>
      <c r="D43" s="717" t="s">
        <v>211</v>
      </c>
      <c r="E43" s="710"/>
      <c r="F43" s="710"/>
      <c r="G43" s="710"/>
      <c r="H43" s="710"/>
      <c r="I43" s="710"/>
      <c r="J43" s="710"/>
      <c r="K43" s="710"/>
      <c r="L43" s="711"/>
    </row>
    <row r="44" spans="2:12" ht="15.75">
      <c r="B44" s="709"/>
      <c r="C44" s="710"/>
      <c r="D44" s="717" t="s">
        <v>459</v>
      </c>
      <c r="E44" s="710"/>
      <c r="F44" s="710"/>
      <c r="G44" s="710"/>
      <c r="H44" s="710"/>
      <c r="I44" s="710"/>
      <c r="J44" s="710"/>
      <c r="K44" s="710"/>
      <c r="L44" s="711"/>
    </row>
    <row r="45" spans="2:12" ht="4.5" customHeight="1">
      <c r="B45" s="709"/>
      <c r="C45" s="714"/>
      <c r="D45" s="710"/>
      <c r="E45" s="710"/>
      <c r="F45" s="710"/>
      <c r="G45" s="710"/>
      <c r="H45" s="710"/>
      <c r="I45" s="710"/>
      <c r="J45" s="710"/>
      <c r="K45" s="710"/>
      <c r="L45" s="711"/>
    </row>
    <row r="46" spans="2:12" ht="15.75">
      <c r="B46" s="712" t="s">
        <v>460</v>
      </c>
      <c r="C46" s="716" t="s">
        <v>108</v>
      </c>
      <c r="D46" s="710"/>
      <c r="E46" s="710"/>
      <c r="F46" s="710"/>
      <c r="G46" s="710"/>
      <c r="H46" s="710"/>
      <c r="I46" s="710"/>
      <c r="J46" s="710"/>
      <c r="K46" s="710"/>
      <c r="L46" s="711"/>
    </row>
    <row r="47" spans="2:12" ht="15.75">
      <c r="B47" s="709"/>
      <c r="C47" s="714">
        <v>18</v>
      </c>
      <c r="D47" s="717" t="s">
        <v>748</v>
      </c>
      <c r="E47" s="710"/>
      <c r="F47" s="710"/>
      <c r="G47" s="710"/>
      <c r="H47" s="710"/>
      <c r="I47" s="710"/>
      <c r="J47" s="710"/>
      <c r="K47" s="710"/>
      <c r="L47" s="711"/>
    </row>
    <row r="48" spans="2:12" ht="15.75">
      <c r="B48" s="709"/>
      <c r="C48" s="710"/>
      <c r="D48" s="717" t="s">
        <v>212</v>
      </c>
      <c r="E48" s="710"/>
      <c r="F48" s="710"/>
      <c r="G48" s="710"/>
      <c r="H48" s="710"/>
      <c r="I48" s="710"/>
      <c r="J48" s="710"/>
      <c r="K48" s="710"/>
      <c r="L48" s="711"/>
    </row>
    <row r="49" spans="2:12" ht="15.75">
      <c r="B49" s="709"/>
      <c r="C49" s="714">
        <v>19</v>
      </c>
      <c r="D49" s="717" t="s">
        <v>195</v>
      </c>
      <c r="E49" s="710"/>
      <c r="F49" s="710"/>
      <c r="G49" s="710"/>
      <c r="H49" s="710"/>
      <c r="I49" s="710"/>
      <c r="J49" s="710"/>
      <c r="K49" s="710"/>
      <c r="L49" s="711"/>
    </row>
    <row r="50" spans="2:12" ht="15.75">
      <c r="B50" s="709"/>
      <c r="C50" s="710"/>
      <c r="D50" s="717" t="s">
        <v>213</v>
      </c>
      <c r="E50" s="710"/>
      <c r="F50" s="710"/>
      <c r="G50" s="710"/>
      <c r="H50" s="710"/>
      <c r="I50" s="710"/>
      <c r="J50" s="710"/>
      <c r="K50" s="710"/>
      <c r="L50" s="711"/>
    </row>
    <row r="51" spans="2:12" ht="15.75">
      <c r="B51" s="709"/>
      <c r="C51" s="710"/>
      <c r="D51" s="772" t="s">
        <v>287</v>
      </c>
      <c r="E51" s="710"/>
      <c r="F51" s="710"/>
      <c r="G51" s="710"/>
      <c r="H51" s="710"/>
      <c r="I51" s="710"/>
      <c r="J51" s="710"/>
      <c r="K51" s="710"/>
      <c r="L51" s="711"/>
    </row>
    <row r="52" spans="2:12" ht="15.75">
      <c r="B52" s="709"/>
      <c r="C52" s="714">
        <v>20</v>
      </c>
      <c r="D52" s="717" t="s">
        <v>288</v>
      </c>
      <c r="E52" s="710"/>
      <c r="F52" s="710"/>
      <c r="G52" s="710"/>
      <c r="H52" s="710"/>
      <c r="I52" s="710"/>
      <c r="J52" s="710"/>
      <c r="K52" s="710"/>
      <c r="L52" s="711"/>
    </row>
    <row r="53" spans="2:12" ht="15.75">
      <c r="B53" s="709"/>
      <c r="C53" s="710"/>
      <c r="D53" s="717" t="s">
        <v>286</v>
      </c>
      <c r="E53" s="710"/>
      <c r="F53" s="710"/>
      <c r="G53" s="710"/>
      <c r="H53" s="710"/>
      <c r="I53" s="710"/>
      <c r="J53" s="710"/>
      <c r="K53" s="710"/>
      <c r="L53" s="711"/>
    </row>
    <row r="54" spans="2:12" ht="15.75">
      <c r="B54" s="709"/>
      <c r="C54" s="714">
        <v>21</v>
      </c>
      <c r="D54" s="717" t="s">
        <v>737</v>
      </c>
      <c r="E54" s="710"/>
      <c r="F54" s="710"/>
      <c r="G54" s="710"/>
      <c r="H54" s="710"/>
      <c r="I54" s="710"/>
      <c r="J54" s="710"/>
      <c r="K54" s="710"/>
      <c r="L54" s="711"/>
    </row>
    <row r="55" spans="2:12" ht="15.75">
      <c r="B55" s="709"/>
      <c r="C55" s="710"/>
      <c r="D55" s="717" t="s">
        <v>841</v>
      </c>
      <c r="E55" s="710"/>
      <c r="F55" s="710"/>
      <c r="G55" s="710"/>
      <c r="H55" s="710"/>
      <c r="I55" s="710"/>
      <c r="J55" s="710"/>
      <c r="K55" s="710"/>
      <c r="L55" s="711"/>
    </row>
    <row r="56" spans="2:12" ht="15.75">
      <c r="B56" s="709"/>
      <c r="C56" s="714"/>
      <c r="D56" s="717" t="s">
        <v>738</v>
      </c>
      <c r="E56" s="710"/>
      <c r="F56" s="710"/>
      <c r="G56" s="710"/>
      <c r="H56" s="710"/>
      <c r="I56" s="710"/>
      <c r="J56" s="710"/>
      <c r="K56" s="710"/>
      <c r="L56" s="711"/>
    </row>
    <row r="57" spans="2:12" ht="15.75">
      <c r="B57" s="709"/>
      <c r="C57" s="710"/>
      <c r="D57" s="717" t="s">
        <v>842</v>
      </c>
      <c r="E57" s="710"/>
      <c r="F57" s="710"/>
      <c r="G57" s="710"/>
      <c r="H57" s="710"/>
      <c r="I57" s="710"/>
      <c r="J57" s="710"/>
      <c r="K57" s="710"/>
      <c r="L57" s="711"/>
    </row>
    <row r="58" spans="2:12" ht="15.75">
      <c r="B58" s="709"/>
      <c r="C58" s="714">
        <v>22</v>
      </c>
      <c r="D58" s="717" t="s">
        <v>840</v>
      </c>
      <c r="E58" s="710"/>
      <c r="F58" s="710"/>
      <c r="G58" s="710"/>
      <c r="H58" s="710"/>
      <c r="I58" s="710"/>
      <c r="J58" s="710"/>
      <c r="K58" s="710"/>
      <c r="L58" s="711"/>
    </row>
    <row r="59" spans="2:12" ht="15.75">
      <c r="B59" s="709"/>
      <c r="C59" s="710"/>
      <c r="D59" s="717" t="s">
        <v>109</v>
      </c>
      <c r="E59" s="710"/>
      <c r="F59" s="710"/>
      <c r="G59" s="710"/>
      <c r="H59" s="710"/>
      <c r="I59" s="710"/>
      <c r="J59" s="710"/>
      <c r="K59" s="710"/>
      <c r="L59" s="711"/>
    </row>
    <row r="60" spans="2:12" ht="15.75">
      <c r="B60" s="709"/>
      <c r="C60" s="710"/>
      <c r="D60" s="717" t="s">
        <v>739</v>
      </c>
      <c r="E60" s="710"/>
      <c r="F60" s="710"/>
      <c r="G60" s="710"/>
      <c r="H60" s="710"/>
      <c r="I60" s="710"/>
      <c r="J60" s="710"/>
      <c r="K60" s="710"/>
      <c r="L60" s="711"/>
    </row>
    <row r="61" spans="2:12" ht="15.75">
      <c r="B61" s="774"/>
      <c r="C61" s="775"/>
      <c r="D61" s="776" t="s">
        <v>769</v>
      </c>
      <c r="E61" s="775"/>
      <c r="F61" s="775"/>
      <c r="G61" s="775"/>
      <c r="H61" s="775"/>
      <c r="I61" s="775"/>
      <c r="J61" s="775"/>
      <c r="K61" s="775"/>
      <c r="L61" s="777"/>
    </row>
    <row r="62" spans="2:12" ht="6" customHeight="1">
      <c r="B62" s="994"/>
      <c r="C62" s="995"/>
      <c r="D62" s="996"/>
      <c r="E62" s="996"/>
      <c r="F62" s="996"/>
      <c r="G62" s="996"/>
      <c r="H62" s="996"/>
      <c r="I62" s="996"/>
      <c r="J62" s="996"/>
      <c r="K62" s="996"/>
      <c r="L62" s="997"/>
    </row>
    <row r="63" spans="2:12" ht="15.75">
      <c r="B63" s="712" t="s">
        <v>1125</v>
      </c>
      <c r="C63" s="716" t="s">
        <v>110</v>
      </c>
      <c r="D63" s="710"/>
      <c r="E63" s="710"/>
      <c r="F63" s="710"/>
      <c r="G63" s="710"/>
      <c r="H63" s="710"/>
      <c r="I63" s="710"/>
      <c r="J63" s="710"/>
      <c r="K63" s="710"/>
      <c r="L63" s="711"/>
    </row>
    <row r="64" spans="2:12" ht="15.75">
      <c r="B64" s="709"/>
      <c r="C64" s="714">
        <v>23</v>
      </c>
      <c r="D64" s="717" t="s">
        <v>73</v>
      </c>
      <c r="E64" s="710"/>
      <c r="F64" s="710"/>
      <c r="G64" s="710"/>
      <c r="H64" s="710"/>
      <c r="I64" s="710"/>
      <c r="J64" s="710"/>
      <c r="K64" s="710"/>
      <c r="L64" s="711"/>
    </row>
    <row r="65" spans="2:12" ht="15.75">
      <c r="B65" s="709"/>
      <c r="C65" s="710"/>
      <c r="D65" s="717" t="s">
        <v>29</v>
      </c>
      <c r="E65" s="762"/>
      <c r="F65" s="762"/>
      <c r="G65" s="762"/>
      <c r="H65" s="710"/>
      <c r="I65" s="710"/>
      <c r="J65" s="710"/>
      <c r="K65" s="710"/>
      <c r="L65" s="711"/>
    </row>
    <row r="66" spans="2:12" ht="15.75">
      <c r="B66" s="709"/>
      <c r="C66" s="714">
        <v>24</v>
      </c>
      <c r="D66" s="717" t="s">
        <v>734</v>
      </c>
      <c r="E66" s="710"/>
      <c r="F66" s="710"/>
      <c r="G66" s="710"/>
      <c r="H66" s="710"/>
      <c r="I66" s="710"/>
      <c r="J66" s="710"/>
      <c r="K66" s="710"/>
      <c r="L66" s="711"/>
    </row>
    <row r="67" spans="2:12" ht="15.75">
      <c r="B67" s="709"/>
      <c r="C67" s="710"/>
      <c r="D67" s="717" t="s">
        <v>604</v>
      </c>
      <c r="E67" s="710"/>
      <c r="F67" s="710"/>
      <c r="G67" s="710"/>
      <c r="H67" s="710"/>
      <c r="I67" s="710"/>
      <c r="J67" s="710"/>
      <c r="K67" s="710"/>
      <c r="L67" s="711"/>
    </row>
    <row r="68" spans="2:12" ht="15.75">
      <c r="B68" s="709"/>
      <c r="C68" s="710"/>
      <c r="D68" s="717" t="s">
        <v>111</v>
      </c>
      <c r="E68" s="710"/>
      <c r="F68" s="710"/>
      <c r="G68" s="710"/>
      <c r="H68" s="710"/>
      <c r="I68" s="710"/>
      <c r="J68" s="710"/>
      <c r="K68" s="710"/>
      <c r="L68" s="711"/>
    </row>
    <row r="69" spans="2:12" ht="15.75">
      <c r="B69" s="709"/>
      <c r="C69" s="710"/>
      <c r="D69" s="717" t="s">
        <v>178</v>
      </c>
      <c r="E69" s="710"/>
      <c r="F69" s="710"/>
      <c r="G69" s="710"/>
      <c r="H69" s="710"/>
      <c r="I69" s="710"/>
      <c r="J69" s="710"/>
      <c r="K69" s="710"/>
      <c r="L69" s="711"/>
    </row>
    <row r="70" spans="2:12" ht="15.75">
      <c r="B70" s="709"/>
      <c r="C70" s="710"/>
      <c r="D70" s="723" t="s">
        <v>735</v>
      </c>
      <c r="E70" s="710"/>
      <c r="F70" s="710"/>
      <c r="G70" s="710"/>
      <c r="H70" s="710"/>
      <c r="I70" s="710"/>
      <c r="J70" s="710"/>
      <c r="K70" s="710"/>
      <c r="L70" s="711"/>
    </row>
    <row r="71" spans="2:12" ht="6" customHeight="1">
      <c r="B71" s="709"/>
      <c r="C71" s="714"/>
      <c r="D71" s="710"/>
      <c r="E71" s="710"/>
      <c r="F71" s="710"/>
      <c r="G71" s="710"/>
      <c r="H71" s="710"/>
      <c r="I71" s="710"/>
      <c r="J71" s="710"/>
      <c r="K71" s="710"/>
      <c r="L71" s="711"/>
    </row>
    <row r="72" spans="2:12" ht="15.75">
      <c r="B72" s="712" t="s">
        <v>1126</v>
      </c>
      <c r="C72" s="716" t="s">
        <v>112</v>
      </c>
      <c r="D72" s="710"/>
      <c r="E72" s="710"/>
      <c r="F72" s="710"/>
      <c r="G72" s="710"/>
      <c r="H72" s="710"/>
      <c r="I72" s="710"/>
      <c r="J72" s="710"/>
      <c r="K72" s="710"/>
      <c r="L72" s="711"/>
    </row>
    <row r="73" spans="2:12" ht="15.75">
      <c r="B73" s="709"/>
      <c r="C73" s="714">
        <v>25</v>
      </c>
      <c r="D73" s="717" t="s">
        <v>113</v>
      </c>
      <c r="E73" s="710"/>
      <c r="F73" s="710"/>
      <c r="G73" s="710"/>
      <c r="H73" s="710"/>
      <c r="I73" s="710"/>
      <c r="J73" s="710"/>
      <c r="K73" s="710"/>
      <c r="L73" s="711"/>
    </row>
    <row r="74" spans="2:12" ht="15.75">
      <c r="B74" s="709"/>
      <c r="C74" s="714"/>
      <c r="D74" s="986" t="s">
        <v>218</v>
      </c>
      <c r="E74" s="710"/>
      <c r="F74" s="710"/>
      <c r="G74" s="710"/>
      <c r="H74" s="710"/>
      <c r="I74" s="710"/>
      <c r="J74" s="710"/>
      <c r="K74" s="710"/>
      <c r="L74" s="711"/>
    </row>
    <row r="75" spans="2:12" ht="15.75">
      <c r="B75" s="709"/>
      <c r="C75" s="714">
        <v>26</v>
      </c>
      <c r="D75" s="717" t="s">
        <v>258</v>
      </c>
      <c r="E75" s="710"/>
      <c r="F75" s="710"/>
      <c r="G75" s="710"/>
      <c r="H75" s="710"/>
      <c r="I75" s="710"/>
      <c r="J75" s="710"/>
      <c r="K75" s="710"/>
      <c r="L75" s="711"/>
    </row>
    <row r="76" spans="2:12" ht="15.75">
      <c r="B76" s="709"/>
      <c r="C76" s="710"/>
      <c r="D76" s="987" t="s">
        <v>256</v>
      </c>
      <c r="E76" s="710"/>
      <c r="F76" s="710"/>
      <c r="G76" s="710"/>
      <c r="H76" s="710"/>
      <c r="I76" s="710"/>
      <c r="J76" s="710"/>
      <c r="K76" s="710"/>
      <c r="L76" s="711"/>
    </row>
    <row r="77" spans="2:12" ht="15.75">
      <c r="B77" s="709"/>
      <c r="C77" s="710"/>
      <c r="D77" s="1027" t="s">
        <v>114</v>
      </c>
      <c r="E77" s="1028"/>
      <c r="F77" s="1028"/>
      <c r="G77" s="1028"/>
      <c r="H77" s="1028"/>
      <c r="I77" s="1028"/>
      <c r="J77" s="1028"/>
      <c r="K77" s="1029"/>
      <c r="L77" s="711"/>
    </row>
    <row r="78" spans="2:12" ht="15.75">
      <c r="B78" s="709"/>
      <c r="C78" s="710"/>
      <c r="D78" s="1030" t="s">
        <v>115</v>
      </c>
      <c r="E78" s="1031"/>
      <c r="F78" s="1031"/>
      <c r="G78" s="1031"/>
      <c r="H78" s="1031"/>
      <c r="I78" s="1031"/>
      <c r="J78" s="1031"/>
      <c r="K78" s="1032"/>
      <c r="L78" s="711"/>
    </row>
    <row r="79" spans="2:12" ht="15.75">
      <c r="B79" s="709"/>
      <c r="C79" s="710"/>
      <c r="D79" s="1023" t="s">
        <v>257</v>
      </c>
      <c r="E79" s="1023"/>
      <c r="F79" s="1023"/>
      <c r="G79" s="1023"/>
      <c r="H79" s="1023"/>
      <c r="I79" s="1023"/>
      <c r="J79" s="1023"/>
      <c r="K79" s="1023"/>
      <c r="L79" s="711"/>
    </row>
    <row r="80" spans="2:12" ht="15.75">
      <c r="B80" s="709"/>
      <c r="C80" s="710"/>
      <c r="D80" s="1024" t="s">
        <v>116</v>
      </c>
      <c r="E80" s="1025"/>
      <c r="F80" s="1025"/>
      <c r="G80" s="1025"/>
      <c r="H80" s="1025"/>
      <c r="I80" s="1025"/>
      <c r="J80" s="1025"/>
      <c r="K80" s="1026"/>
      <c r="L80" s="711"/>
    </row>
    <row r="81" spans="2:12" ht="15.75">
      <c r="B81" s="709"/>
      <c r="C81" s="710"/>
      <c r="D81" s="1020" t="s">
        <v>117</v>
      </c>
      <c r="E81" s="1021"/>
      <c r="F81" s="1021"/>
      <c r="G81" s="1021"/>
      <c r="H81" s="1021"/>
      <c r="I81" s="1021"/>
      <c r="J81" s="1021"/>
      <c r="K81" s="1022"/>
      <c r="L81" s="711"/>
    </row>
    <row r="82" spans="2:12" ht="15.75">
      <c r="B82" s="709"/>
      <c r="C82" s="714"/>
      <c r="D82" s="717" t="s">
        <v>118</v>
      </c>
      <c r="E82" s="710"/>
      <c r="F82" s="710"/>
      <c r="G82" s="710"/>
      <c r="H82" s="710"/>
      <c r="I82" s="710"/>
      <c r="J82" s="710"/>
      <c r="K82" s="710"/>
      <c r="L82" s="711"/>
    </row>
    <row r="83" spans="2:12" ht="15.75">
      <c r="B83" s="709"/>
      <c r="C83" s="710"/>
      <c r="D83" s="991" t="s">
        <v>119</v>
      </c>
      <c r="E83" s="710"/>
      <c r="F83" s="710"/>
      <c r="G83" s="710"/>
      <c r="H83" s="710"/>
      <c r="I83" s="710"/>
      <c r="J83" s="710"/>
      <c r="K83" s="710"/>
      <c r="L83" s="711"/>
    </row>
    <row r="84" spans="2:12" ht="15.75">
      <c r="B84" s="709"/>
      <c r="C84" s="710"/>
      <c r="D84" s="990" t="s">
        <v>250</v>
      </c>
      <c r="E84" s="710"/>
      <c r="F84" s="710"/>
      <c r="G84" s="710"/>
      <c r="H84" s="710"/>
      <c r="I84" s="710"/>
      <c r="J84" s="710"/>
      <c r="K84" s="710"/>
      <c r="L84" s="711"/>
    </row>
    <row r="85" spans="2:12" ht="15.75">
      <c r="B85" s="709"/>
      <c r="C85" s="710"/>
      <c r="D85" s="989" t="s">
        <v>249</v>
      </c>
      <c r="E85" s="710"/>
      <c r="F85" s="710"/>
      <c r="G85" s="710"/>
      <c r="H85" s="710"/>
      <c r="I85" s="710"/>
      <c r="J85" s="710"/>
      <c r="K85" s="710"/>
      <c r="L85" s="711"/>
    </row>
    <row r="86" spans="2:12" ht="15.75">
      <c r="B86" s="709"/>
      <c r="C86" s="714">
        <v>27</v>
      </c>
      <c r="D86" s="717" t="s">
        <v>779</v>
      </c>
      <c r="E86" s="710"/>
      <c r="F86" s="710"/>
      <c r="G86" s="710"/>
      <c r="H86" s="710"/>
      <c r="I86" s="710"/>
      <c r="J86" s="710"/>
      <c r="K86" s="710"/>
      <c r="L86" s="711"/>
    </row>
    <row r="87" spans="2:12" ht="15.75">
      <c r="B87" s="709"/>
      <c r="C87" s="710"/>
      <c r="D87" s="717" t="s">
        <v>778</v>
      </c>
      <c r="E87" s="710"/>
      <c r="F87" s="710"/>
      <c r="G87" s="710"/>
      <c r="H87" s="710"/>
      <c r="I87" s="710"/>
      <c r="J87" s="710"/>
      <c r="K87" s="710"/>
      <c r="L87" s="711"/>
    </row>
    <row r="88" spans="2:12" ht="15.75">
      <c r="B88" s="709"/>
      <c r="C88" s="714">
        <v>28</v>
      </c>
      <c r="D88" s="717" t="s">
        <v>251</v>
      </c>
      <c r="E88" s="710"/>
      <c r="F88" s="710"/>
      <c r="G88" s="710"/>
      <c r="H88" s="710"/>
      <c r="I88" s="710"/>
      <c r="J88" s="710"/>
      <c r="K88" s="710"/>
      <c r="L88" s="711"/>
    </row>
    <row r="89" spans="2:12" ht="15.75">
      <c r="B89" s="709"/>
      <c r="C89" s="710"/>
      <c r="D89" s="717" t="s">
        <v>255</v>
      </c>
      <c r="E89" s="710"/>
      <c r="F89" s="710"/>
      <c r="G89" s="710"/>
      <c r="H89" s="710"/>
      <c r="I89" s="710"/>
      <c r="J89" s="710"/>
      <c r="K89" s="710"/>
      <c r="L89" s="711"/>
    </row>
    <row r="90" spans="2:12" ht="15.75">
      <c r="B90" s="709"/>
      <c r="C90" s="714">
        <v>29</v>
      </c>
      <c r="D90" s="717" t="s">
        <v>764</v>
      </c>
      <c r="E90" s="717"/>
      <c r="F90" s="717"/>
      <c r="G90" s="717"/>
      <c r="H90" s="717"/>
      <c r="I90" s="717"/>
      <c r="J90" s="717"/>
      <c r="K90" s="717"/>
      <c r="L90" s="718"/>
    </row>
    <row r="91" spans="2:12" ht="15.75">
      <c r="B91" s="709"/>
      <c r="C91" s="710"/>
      <c r="D91" s="985" t="s">
        <v>765</v>
      </c>
      <c r="E91" s="717"/>
      <c r="F91" s="710"/>
      <c r="G91" s="710"/>
      <c r="H91" s="710"/>
      <c r="I91" s="710"/>
      <c r="J91" s="710"/>
      <c r="K91" s="710"/>
      <c r="L91" s="711"/>
    </row>
    <row r="92" spans="2:12" ht="15.75">
      <c r="B92" s="709"/>
      <c r="C92" s="710"/>
      <c r="D92" s="987" t="s">
        <v>766</v>
      </c>
      <c r="E92" s="710"/>
      <c r="F92" s="710"/>
      <c r="G92" s="710"/>
      <c r="H92" s="710"/>
      <c r="I92" s="710"/>
      <c r="J92" s="710"/>
      <c r="K92" s="710"/>
      <c r="L92" s="711"/>
    </row>
    <row r="93" spans="2:12" ht="15.75">
      <c r="B93" s="709"/>
      <c r="C93" s="710"/>
      <c r="D93" s="717" t="s">
        <v>767</v>
      </c>
      <c r="E93" s="710"/>
      <c r="F93" s="710"/>
      <c r="G93" s="710"/>
      <c r="H93" s="710"/>
      <c r="I93" s="710"/>
      <c r="J93" s="710"/>
      <c r="K93" s="710"/>
      <c r="L93" s="711"/>
    </row>
    <row r="94" spans="2:12" ht="15.75">
      <c r="B94" s="709"/>
      <c r="C94" s="714">
        <v>30</v>
      </c>
      <c r="D94" s="987" t="s">
        <v>774</v>
      </c>
      <c r="E94" s="710"/>
      <c r="F94" s="710"/>
      <c r="G94" s="710"/>
      <c r="H94" s="710"/>
      <c r="I94" s="710"/>
      <c r="J94" s="710"/>
      <c r="K94" s="710"/>
      <c r="L94" s="711"/>
    </row>
    <row r="95" spans="2:12" ht="15.75">
      <c r="B95" s="709"/>
      <c r="C95" s="710"/>
      <c r="D95" s="998" t="s">
        <v>120</v>
      </c>
      <c r="E95" s="710"/>
      <c r="F95" s="710"/>
      <c r="G95" s="710"/>
      <c r="H95" s="710"/>
      <c r="I95" s="710"/>
      <c r="J95" s="710"/>
      <c r="K95" s="710"/>
      <c r="L95" s="711"/>
    </row>
    <row r="96" spans="2:12" ht="15.75">
      <c r="B96" s="709"/>
      <c r="C96" s="710"/>
      <c r="D96" s="987" t="s">
        <v>763</v>
      </c>
      <c r="E96" s="710"/>
      <c r="F96" s="710"/>
      <c r="G96" s="710"/>
      <c r="H96" s="710"/>
      <c r="I96" s="710"/>
      <c r="J96" s="710"/>
      <c r="K96" s="710"/>
      <c r="L96" s="711"/>
    </row>
    <row r="97" spans="2:12" ht="15.75">
      <c r="B97" s="709"/>
      <c r="C97" s="710"/>
      <c r="D97" s="1003" t="s">
        <v>121</v>
      </c>
      <c r="E97" s="710"/>
      <c r="F97" s="710"/>
      <c r="G97" s="710"/>
      <c r="H97" s="710"/>
      <c r="I97" s="710"/>
      <c r="J97" s="710"/>
      <c r="K97" s="710"/>
      <c r="L97" s="711"/>
    </row>
    <row r="98" spans="2:12" ht="15.75">
      <c r="B98" s="709"/>
      <c r="C98" s="714">
        <v>31</v>
      </c>
      <c r="D98" s="987" t="s">
        <v>773</v>
      </c>
      <c r="E98" s="710"/>
      <c r="F98" s="710"/>
      <c r="G98" s="710"/>
      <c r="H98" s="710"/>
      <c r="I98" s="710"/>
      <c r="J98" s="710"/>
      <c r="K98" s="710"/>
      <c r="L98" s="711"/>
    </row>
    <row r="99" spans="2:12" ht="15.75">
      <c r="B99" s="709"/>
      <c r="C99" s="710"/>
      <c r="D99" s="988" t="s">
        <v>122</v>
      </c>
      <c r="E99" s="710"/>
      <c r="F99" s="710"/>
      <c r="G99" s="710"/>
      <c r="H99" s="710"/>
      <c r="I99" s="710"/>
      <c r="J99" s="710"/>
      <c r="K99" s="710"/>
      <c r="L99" s="711"/>
    </row>
    <row r="100" spans="2:12" ht="15.75">
      <c r="B100" s="709"/>
      <c r="C100" s="710"/>
      <c r="D100" s="987" t="s">
        <v>775</v>
      </c>
      <c r="E100" s="710"/>
      <c r="F100" s="710"/>
      <c r="G100" s="710"/>
      <c r="H100" s="710"/>
      <c r="I100" s="710"/>
      <c r="J100" s="710"/>
      <c r="K100" s="710"/>
      <c r="L100" s="711"/>
    </row>
    <row r="101" spans="2:12" ht="15.75">
      <c r="B101" s="709"/>
      <c r="C101" s="710"/>
      <c r="D101" s="987" t="s">
        <v>123</v>
      </c>
      <c r="E101" s="710"/>
      <c r="F101" s="710"/>
      <c r="G101" s="710"/>
      <c r="H101" s="710"/>
      <c r="I101" s="710"/>
      <c r="J101" s="710"/>
      <c r="K101" s="710"/>
      <c r="L101" s="711"/>
    </row>
    <row r="102" spans="2:12" ht="15.75">
      <c r="B102" s="709"/>
      <c r="C102" s="714">
        <v>32</v>
      </c>
      <c r="D102" s="717" t="s">
        <v>245</v>
      </c>
      <c r="E102" s="710"/>
      <c r="F102" s="710"/>
      <c r="G102" s="710"/>
      <c r="H102" s="710"/>
      <c r="I102" s="710"/>
      <c r="J102" s="710"/>
      <c r="K102" s="710"/>
      <c r="L102" s="711"/>
    </row>
    <row r="103" spans="2:12" ht="15.75">
      <c r="B103" s="709"/>
      <c r="C103" s="710"/>
      <c r="D103" s="1004" t="s">
        <v>124</v>
      </c>
      <c r="E103" s="710"/>
      <c r="F103" s="710"/>
      <c r="G103" s="710"/>
      <c r="H103" s="710"/>
      <c r="I103" s="710"/>
      <c r="J103" s="710"/>
      <c r="K103" s="710"/>
      <c r="L103" s="711"/>
    </row>
    <row r="104" spans="2:12" ht="15.75">
      <c r="B104" s="709"/>
      <c r="C104" s="714"/>
      <c r="D104" s="717" t="s">
        <v>244</v>
      </c>
      <c r="E104" s="710"/>
      <c r="F104" s="710"/>
      <c r="G104" s="710"/>
      <c r="H104" s="710"/>
      <c r="I104" s="710"/>
      <c r="J104" s="710"/>
      <c r="K104" s="710"/>
      <c r="L104" s="711"/>
    </row>
    <row r="105" spans="2:12" ht="15.75">
      <c r="B105" s="709"/>
      <c r="C105" s="714"/>
      <c r="D105" s="717" t="s">
        <v>243</v>
      </c>
      <c r="E105" s="710"/>
      <c r="F105" s="710"/>
      <c r="G105" s="710"/>
      <c r="H105" s="710"/>
      <c r="I105" s="710"/>
      <c r="J105" s="710"/>
      <c r="K105" s="710"/>
      <c r="L105" s="711"/>
    </row>
    <row r="106" spans="2:12" ht="15.75">
      <c r="B106" s="709"/>
      <c r="C106" s="714">
        <v>33</v>
      </c>
      <c r="D106" s="717" t="s">
        <v>768</v>
      </c>
      <c r="E106" s="710"/>
      <c r="F106" s="710"/>
      <c r="G106" s="710"/>
      <c r="H106" s="710"/>
      <c r="I106" s="710"/>
      <c r="J106" s="710"/>
      <c r="K106" s="710"/>
      <c r="L106" s="711"/>
    </row>
    <row r="107" spans="2:12" ht="15.75">
      <c r="B107" s="709"/>
      <c r="C107" s="710"/>
      <c r="D107" s="993" t="s">
        <v>649</v>
      </c>
      <c r="E107" s="710"/>
      <c r="F107" s="710"/>
      <c r="G107" s="710"/>
      <c r="H107" s="710"/>
      <c r="I107" s="710"/>
      <c r="J107" s="710"/>
      <c r="K107" s="710"/>
      <c r="L107" s="711"/>
    </row>
    <row r="108" spans="2:12" ht="15.75">
      <c r="B108" s="709"/>
      <c r="C108" s="714"/>
      <c r="D108" s="717" t="s">
        <v>650</v>
      </c>
      <c r="E108" s="710"/>
      <c r="F108" s="710"/>
      <c r="G108" s="710"/>
      <c r="H108" s="710"/>
      <c r="I108" s="710"/>
      <c r="J108" s="710"/>
      <c r="K108" s="710"/>
      <c r="L108" s="711"/>
    </row>
    <row r="109" spans="2:12" ht="6" customHeight="1">
      <c r="B109" s="709"/>
      <c r="C109" s="714"/>
      <c r="D109" s="710"/>
      <c r="E109" s="710"/>
      <c r="F109" s="710"/>
      <c r="G109" s="710"/>
      <c r="H109" s="710"/>
      <c r="I109" s="710"/>
      <c r="J109" s="710"/>
      <c r="K109" s="710"/>
      <c r="L109" s="711"/>
    </row>
    <row r="110" spans="2:12" ht="15.75">
      <c r="B110" s="712" t="s">
        <v>1126</v>
      </c>
      <c r="C110" s="716" t="s">
        <v>125</v>
      </c>
      <c r="D110" s="710"/>
      <c r="E110" s="710"/>
      <c r="F110" s="710"/>
      <c r="G110" s="710"/>
      <c r="H110" s="710"/>
      <c r="I110" s="710"/>
      <c r="J110" s="710"/>
      <c r="K110" s="710"/>
      <c r="L110" s="711"/>
    </row>
    <row r="111" spans="2:12" ht="15.75">
      <c r="B111" s="709"/>
      <c r="C111" s="714">
        <v>34</v>
      </c>
      <c r="D111" s="717" t="s">
        <v>606</v>
      </c>
      <c r="E111" s="710"/>
      <c r="F111" s="710"/>
      <c r="G111" s="710"/>
      <c r="H111" s="710"/>
      <c r="I111" s="710"/>
      <c r="J111" s="710"/>
      <c r="K111" s="710"/>
      <c r="L111" s="711"/>
    </row>
    <row r="112" spans="2:12" ht="15.75">
      <c r="B112" s="709"/>
      <c r="C112" s="714">
        <v>35</v>
      </c>
      <c r="D112" s="717" t="s">
        <v>126</v>
      </c>
      <c r="E112" s="710"/>
      <c r="F112" s="710"/>
      <c r="G112" s="710"/>
      <c r="H112" s="710"/>
      <c r="I112" s="710"/>
      <c r="J112" s="710"/>
      <c r="K112" s="710"/>
      <c r="L112" s="711"/>
    </row>
    <row r="113" spans="2:12" ht="15.75">
      <c r="B113" s="709"/>
      <c r="C113" s="714"/>
      <c r="D113" s="717" t="s">
        <v>127</v>
      </c>
      <c r="E113" s="710"/>
      <c r="F113" s="710"/>
      <c r="G113" s="710"/>
      <c r="H113" s="710"/>
      <c r="I113" s="710"/>
      <c r="J113" s="710"/>
      <c r="K113" s="710"/>
      <c r="L113" s="711"/>
    </row>
    <row r="114" spans="2:12" ht="15.75">
      <c r="B114" s="709"/>
      <c r="C114" s="714">
        <v>36</v>
      </c>
      <c r="D114" s="717" t="s">
        <v>378</v>
      </c>
      <c r="E114" s="710"/>
      <c r="F114" s="710"/>
      <c r="G114" s="710"/>
      <c r="H114" s="710"/>
      <c r="I114" s="710"/>
      <c r="J114" s="710"/>
      <c r="K114" s="710"/>
      <c r="L114" s="711"/>
    </row>
    <row r="115" spans="2:12" ht="15.75">
      <c r="B115" s="709"/>
      <c r="C115" s="710"/>
      <c r="D115" s="717" t="s">
        <v>379</v>
      </c>
      <c r="E115" s="710"/>
      <c r="F115" s="710"/>
      <c r="G115" s="710"/>
      <c r="H115" s="710"/>
      <c r="I115" s="710"/>
      <c r="J115" s="710"/>
      <c r="K115" s="710"/>
      <c r="L115" s="711"/>
    </row>
    <row r="116" spans="2:12" ht="15.75">
      <c r="B116" s="709"/>
      <c r="C116" s="710"/>
      <c r="D116" s="772" t="s">
        <v>380</v>
      </c>
      <c r="E116" s="710"/>
      <c r="F116" s="710"/>
      <c r="G116" s="710"/>
      <c r="H116" s="710"/>
      <c r="I116" s="710"/>
      <c r="J116" s="710"/>
      <c r="K116" s="710"/>
      <c r="L116" s="711"/>
    </row>
    <row r="117" spans="2:12" ht="15.75">
      <c r="B117" s="709"/>
      <c r="C117" s="714">
        <v>37</v>
      </c>
      <c r="D117" s="717" t="s">
        <v>736</v>
      </c>
      <c r="E117" s="710"/>
      <c r="F117" s="710"/>
      <c r="G117" s="710"/>
      <c r="H117" s="710"/>
      <c r="I117" s="710"/>
      <c r="J117" s="710"/>
      <c r="K117" s="710"/>
      <c r="L117" s="711"/>
    </row>
    <row r="118" spans="2:12" ht="15.75">
      <c r="B118" s="709"/>
      <c r="C118" s="710"/>
      <c r="D118" s="717" t="s">
        <v>607</v>
      </c>
      <c r="E118" s="710"/>
      <c r="F118" s="710"/>
      <c r="G118" s="710"/>
      <c r="H118" s="710"/>
      <c r="I118" s="710"/>
      <c r="J118" s="710"/>
      <c r="K118" s="710"/>
      <c r="L118" s="711"/>
    </row>
    <row r="119" spans="2:12" ht="15.75">
      <c r="B119" s="709"/>
      <c r="C119" s="710"/>
      <c r="D119" s="717" t="s">
        <v>608</v>
      </c>
      <c r="E119" s="710"/>
      <c r="F119" s="710"/>
      <c r="G119" s="710"/>
      <c r="H119" s="710"/>
      <c r="I119" s="710"/>
      <c r="J119" s="710"/>
      <c r="K119" s="710"/>
      <c r="L119" s="711"/>
    </row>
    <row r="120" spans="2:12" ht="15.75">
      <c r="B120" s="709"/>
      <c r="C120" s="714">
        <v>38</v>
      </c>
      <c r="D120" s="987" t="s">
        <v>776</v>
      </c>
      <c r="E120" s="710"/>
      <c r="F120" s="710"/>
      <c r="G120" s="710"/>
      <c r="H120" s="710"/>
      <c r="I120" s="710"/>
      <c r="J120" s="710"/>
      <c r="K120" s="710"/>
      <c r="L120" s="711"/>
    </row>
    <row r="121" spans="2:12" ht="15.75">
      <c r="B121" s="709"/>
      <c r="C121" s="710"/>
      <c r="D121" s="717" t="s">
        <v>128</v>
      </c>
      <c r="E121" s="710"/>
      <c r="F121" s="710"/>
      <c r="G121" s="710"/>
      <c r="H121" s="710"/>
      <c r="I121" s="710"/>
      <c r="J121" s="710"/>
      <c r="K121" s="710"/>
      <c r="L121" s="711"/>
    </row>
    <row r="122" spans="2:12" ht="15.75">
      <c r="B122" s="709"/>
      <c r="C122" s="710"/>
      <c r="D122" s="987" t="s">
        <v>777</v>
      </c>
      <c r="E122" s="710"/>
      <c r="F122" s="710"/>
      <c r="G122" s="710"/>
      <c r="H122" s="710"/>
      <c r="I122" s="710"/>
      <c r="J122" s="710"/>
      <c r="K122" s="710"/>
      <c r="L122" s="711"/>
    </row>
    <row r="123" spans="2:12" ht="15.75">
      <c r="B123" s="709"/>
      <c r="C123" s="714">
        <v>39</v>
      </c>
      <c r="D123" s="717" t="s">
        <v>752</v>
      </c>
      <c r="E123" s="710"/>
      <c r="F123" s="710"/>
      <c r="G123" s="710"/>
      <c r="H123" s="710"/>
      <c r="I123" s="710"/>
      <c r="J123" s="710"/>
      <c r="K123" s="710"/>
      <c r="L123" s="711"/>
    </row>
    <row r="124" spans="2:12" ht="15.75">
      <c r="B124" s="709"/>
      <c r="C124" s="710"/>
      <c r="D124" s="992" t="s">
        <v>129</v>
      </c>
      <c r="E124" s="710"/>
      <c r="F124" s="710"/>
      <c r="G124" s="710"/>
      <c r="H124" s="710"/>
      <c r="I124" s="710"/>
      <c r="J124" s="710"/>
      <c r="K124" s="710"/>
      <c r="L124" s="711"/>
    </row>
    <row r="125" spans="2:12" ht="15.75">
      <c r="B125" s="709"/>
      <c r="C125" s="710"/>
      <c r="D125" s="717" t="s">
        <v>780</v>
      </c>
      <c r="E125" s="710"/>
      <c r="F125" s="710"/>
      <c r="G125" s="710"/>
      <c r="H125" s="710"/>
      <c r="I125" s="710"/>
      <c r="J125" s="710"/>
      <c r="K125" s="710"/>
      <c r="L125" s="711"/>
    </row>
    <row r="126" spans="2:12" ht="6" customHeight="1">
      <c r="B126" s="709"/>
      <c r="C126" s="714"/>
      <c r="D126" s="710"/>
      <c r="E126" s="710"/>
      <c r="F126" s="710"/>
      <c r="G126" s="710"/>
      <c r="H126" s="710"/>
      <c r="I126" s="710"/>
      <c r="J126" s="710"/>
      <c r="K126" s="710"/>
      <c r="L126" s="711"/>
    </row>
    <row r="127" spans="2:12" ht="15.75">
      <c r="B127" s="712" t="s">
        <v>605</v>
      </c>
      <c r="C127" s="716" t="s">
        <v>757</v>
      </c>
      <c r="D127" s="710"/>
      <c r="E127" s="710"/>
      <c r="F127" s="710"/>
      <c r="G127" s="710"/>
      <c r="H127" s="710"/>
      <c r="I127" s="710"/>
      <c r="J127" s="710"/>
      <c r="K127" s="710"/>
      <c r="L127" s="711"/>
    </row>
    <row r="128" spans="2:12" ht="15.75">
      <c r="B128" s="709"/>
      <c r="C128" s="714">
        <v>40</v>
      </c>
      <c r="D128" s="773" t="s">
        <v>196</v>
      </c>
      <c r="E128" s="773"/>
      <c r="F128" s="710"/>
      <c r="G128" s="710"/>
      <c r="H128" s="710"/>
      <c r="I128" s="710"/>
      <c r="J128" s="710"/>
      <c r="K128" s="710"/>
      <c r="L128" s="711"/>
    </row>
    <row r="129" spans="2:12" ht="15.75">
      <c r="B129" s="709"/>
      <c r="C129" s="714">
        <v>41</v>
      </c>
      <c r="D129" s="773" t="s">
        <v>626</v>
      </c>
      <c r="E129" s="773"/>
      <c r="F129" s="710"/>
      <c r="G129" s="710"/>
      <c r="H129" s="710"/>
      <c r="I129" s="710"/>
      <c r="J129" s="710"/>
      <c r="K129" s="710"/>
      <c r="L129" s="711"/>
    </row>
    <row r="130" spans="2:12" ht="15.75">
      <c r="B130" s="709"/>
      <c r="C130" s="714"/>
      <c r="D130" s="773" t="s">
        <v>627</v>
      </c>
      <c r="E130" s="773"/>
      <c r="F130" s="710"/>
      <c r="G130" s="710"/>
      <c r="H130" s="710"/>
      <c r="I130" s="710"/>
      <c r="J130" s="710"/>
      <c r="K130" s="710"/>
      <c r="L130" s="711"/>
    </row>
    <row r="131" spans="2:12" ht="15.75">
      <c r="B131" s="709"/>
      <c r="C131" s="710"/>
      <c r="D131" s="773" t="s">
        <v>197</v>
      </c>
      <c r="E131" s="773"/>
      <c r="F131" s="710"/>
      <c r="G131" s="710"/>
      <c r="H131" s="710"/>
      <c r="I131" s="710"/>
      <c r="J131" s="710"/>
      <c r="K131" s="710"/>
      <c r="L131" s="711"/>
    </row>
    <row r="132" spans="2:12" ht="15.75">
      <c r="B132" s="709"/>
      <c r="C132" s="710"/>
      <c r="D132" s="773" t="s">
        <v>609</v>
      </c>
      <c r="E132" s="773"/>
      <c r="F132" s="710"/>
      <c r="G132" s="710"/>
      <c r="H132" s="710"/>
      <c r="I132" s="710"/>
      <c r="J132" s="710"/>
      <c r="K132" s="710"/>
      <c r="L132" s="711"/>
    </row>
    <row r="133" spans="2:12" ht="15.75">
      <c r="B133" s="709"/>
      <c r="C133" s="710"/>
      <c r="D133" s="773" t="s">
        <v>610</v>
      </c>
      <c r="E133" s="773"/>
      <c r="F133" s="710"/>
      <c r="G133" s="710"/>
      <c r="H133" s="710"/>
      <c r="I133" s="710"/>
      <c r="J133" s="710"/>
      <c r="K133" s="710"/>
      <c r="L133" s="711"/>
    </row>
    <row r="134" spans="2:12" ht="15.75">
      <c r="B134" s="709"/>
      <c r="C134" s="710"/>
      <c r="D134" s="773" t="s">
        <v>198</v>
      </c>
      <c r="E134" s="773"/>
      <c r="F134" s="710"/>
      <c r="G134" s="710"/>
      <c r="H134" s="710"/>
      <c r="I134" s="710"/>
      <c r="J134" s="710"/>
      <c r="K134" s="710"/>
      <c r="L134" s="711"/>
    </row>
    <row r="135" spans="2:12" ht="15.75">
      <c r="B135" s="709"/>
      <c r="C135" s="710"/>
      <c r="D135" s="773" t="s">
        <v>756</v>
      </c>
      <c r="E135" s="773"/>
      <c r="F135" s="710"/>
      <c r="G135" s="710"/>
      <c r="H135" s="710"/>
      <c r="I135" s="710"/>
      <c r="J135" s="710"/>
      <c r="K135" s="710"/>
      <c r="L135" s="711"/>
    </row>
    <row r="136" spans="2:12" ht="15.75">
      <c r="B136" s="709"/>
      <c r="C136" s="710"/>
      <c r="D136" s="773" t="s">
        <v>612</v>
      </c>
      <c r="E136" s="773"/>
      <c r="F136" s="710"/>
      <c r="G136" s="710"/>
      <c r="H136" s="710"/>
      <c r="I136" s="710"/>
      <c r="J136" s="710"/>
      <c r="K136" s="710"/>
      <c r="L136" s="711"/>
    </row>
    <row r="137" spans="2:12" ht="15.75">
      <c r="B137" s="709"/>
      <c r="C137" s="710"/>
      <c r="D137" s="773" t="s">
        <v>611</v>
      </c>
      <c r="E137" s="773"/>
      <c r="F137" s="710"/>
      <c r="G137" s="710"/>
      <c r="H137" s="710"/>
      <c r="I137" s="710"/>
      <c r="J137" s="710"/>
      <c r="K137" s="710"/>
      <c r="L137" s="711"/>
    </row>
    <row r="138" spans="2:12" ht="6" customHeight="1" thickBot="1">
      <c r="B138" s="719"/>
      <c r="C138" s="720"/>
      <c r="D138" s="721"/>
      <c r="E138" s="720"/>
      <c r="F138" s="720"/>
      <c r="G138" s="720"/>
      <c r="H138" s="720"/>
      <c r="I138" s="720"/>
      <c r="J138" s="720"/>
      <c r="K138" s="720"/>
      <c r="L138" s="722"/>
    </row>
    <row r="139" ht="16.5" thickTop="1"/>
  </sheetData>
  <sheetProtection password="889B" sheet="1" objects="1" scenarios="1"/>
  <mergeCells count="5">
    <mergeCell ref="D81:K81"/>
    <mergeCell ref="D79:K79"/>
    <mergeCell ref="D80:K80"/>
    <mergeCell ref="D77:K77"/>
    <mergeCell ref="D78:K78"/>
  </mergeCells>
  <printOptions/>
  <pageMargins left="0.17" right="0.18" top="0.46" bottom="0.19" header="0.22" footer="0.18"/>
  <pageSetup horizontalDpi="600" verticalDpi="600" orientation="portrait" paperSize="9" scale="90" r:id="rId1"/>
  <headerFooter alignWithMargins="0">
    <oddHeader>&amp;C&amp;"Times New Roman CYR,Bold"&amp;12- &amp;P / &amp;N -</oddHeader>
  </headerFooter>
  <rowBreaks count="2" manualBreakCount="2">
    <brk id="61" min="1" max="11" man="1"/>
    <brk id="119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745"/>
  <sheetViews>
    <sheetView tabSelected="1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9.140625" defaultRowHeight="12.75"/>
  <cols>
    <col min="1" max="1" width="6.140625" style="67" customWidth="1"/>
    <col min="2" max="2" width="8.7109375" style="67" customWidth="1"/>
    <col min="3" max="3" width="9.7109375" style="67" customWidth="1"/>
    <col min="4" max="4" width="9.421875" style="67" customWidth="1"/>
    <col min="5" max="5" width="9.140625" style="67" customWidth="1"/>
    <col min="6" max="6" width="9.8515625" style="67" customWidth="1"/>
    <col min="7" max="7" width="9.00390625" style="67" customWidth="1"/>
    <col min="8" max="8" width="8.140625" style="67" customWidth="1"/>
    <col min="9" max="9" width="10.7109375" style="67" customWidth="1"/>
    <col min="10" max="10" width="1.1484375" style="67" customWidth="1"/>
    <col min="11" max="11" width="11.140625" style="67" customWidth="1"/>
    <col min="12" max="12" width="12.00390625" style="67" customWidth="1"/>
    <col min="13" max="13" width="2.28125" style="68" customWidth="1"/>
    <col min="14" max="14" width="7.28125" style="183" customWidth="1"/>
    <col min="15" max="20" width="21.00390625" style="62" customWidth="1"/>
    <col min="21" max="21" width="0.9921875" style="68" customWidth="1"/>
    <col min="22" max="27" width="21.00390625" style="62" customWidth="1"/>
    <col min="28" max="28" width="0.9921875" style="68" customWidth="1"/>
    <col min="29" max="34" width="21.00390625" style="62" customWidth="1"/>
    <col min="35" max="35" width="30.28125" style="68" customWidth="1"/>
    <col min="36" max="36" width="7.28125" style="183" customWidth="1"/>
    <col min="37" max="42" width="21.00390625" style="62" customWidth="1"/>
    <col min="43" max="43" width="4.00390625" style="67" customWidth="1"/>
    <col min="44" max="46" width="10.8515625" style="62" customWidth="1"/>
    <col min="47" max="16384" width="9.140625" style="67" customWidth="1"/>
  </cols>
  <sheetData>
    <row r="1" spans="1:46" ht="2.2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69"/>
      <c r="N1" s="173"/>
      <c r="O1" s="29"/>
      <c r="P1" s="29"/>
      <c r="Q1" s="29"/>
      <c r="R1" s="29"/>
      <c r="S1" s="29"/>
      <c r="T1" s="29"/>
      <c r="U1" s="69"/>
      <c r="V1" s="29"/>
      <c r="W1" s="29"/>
      <c r="X1" s="29"/>
      <c r="Y1" s="29"/>
      <c r="Z1" s="29"/>
      <c r="AA1" s="29"/>
      <c r="AB1" s="69"/>
      <c r="AC1" s="29"/>
      <c r="AD1" s="29"/>
      <c r="AE1" s="29"/>
      <c r="AF1" s="29"/>
      <c r="AG1" s="29"/>
      <c r="AH1" s="29"/>
      <c r="AI1" s="69"/>
      <c r="AJ1" s="337"/>
      <c r="AK1" s="29"/>
      <c r="AL1" s="29"/>
      <c r="AM1" s="29"/>
      <c r="AN1" s="29"/>
      <c r="AO1" s="29"/>
      <c r="AP1" s="29"/>
      <c r="AR1" s="29"/>
      <c r="AS1" s="29"/>
      <c r="AT1" s="29"/>
    </row>
    <row r="2" spans="1:46" ht="18" customHeight="1" thickBot="1">
      <c r="A2" s="3" t="s">
        <v>930</v>
      </c>
      <c r="B2" s="4"/>
      <c r="C2" s="5"/>
      <c r="D2" s="4"/>
      <c r="E2" s="1033"/>
      <c r="F2" s="1034"/>
      <c r="G2" s="1034"/>
      <c r="H2" s="1034"/>
      <c r="I2" s="1034"/>
      <c r="J2" s="1034"/>
      <c r="K2" s="1034"/>
      <c r="L2" s="1035"/>
      <c r="M2" s="70"/>
      <c r="N2" s="174"/>
      <c r="O2" s="30" t="s">
        <v>493</v>
      </c>
      <c r="P2" s="31" t="str">
        <f>+IF(+P726=0,"O K","НЕРАВНЕНИЕ !")</f>
        <v>O K</v>
      </c>
      <c r="Q2" s="32" t="s">
        <v>490</v>
      </c>
      <c r="R2" s="31" t="str">
        <f>+IF(+R726=0,"O K","НЕРАВНЕНИЕ !")</f>
        <v>O K</v>
      </c>
      <c r="S2" s="32" t="s">
        <v>494</v>
      </c>
      <c r="T2" s="33" t="str">
        <f>+IF(+T726=0,"O K","НЕРАВНЕНИЕ !")</f>
        <v>O K</v>
      </c>
      <c r="U2" s="70"/>
      <c r="V2" s="87" t="s">
        <v>493</v>
      </c>
      <c r="W2" s="99" t="str">
        <f>+IF(+W726=0,"O K","НЕРАВНЕНИЕ !")</f>
        <v>O K</v>
      </c>
      <c r="X2" s="101" t="s">
        <v>490</v>
      </c>
      <c r="Y2" s="102" t="str">
        <f>+IF(+Y726=0,"O K","НЕРАВНЕНИЕ !")</f>
        <v>O K</v>
      </c>
      <c r="Z2" s="100" t="s">
        <v>494</v>
      </c>
      <c r="AA2" s="88" t="str">
        <f>+IF(+AA726=0,"O K","НЕРАВНЕНИЕ !")</f>
        <v>O K</v>
      </c>
      <c r="AB2" s="70"/>
      <c r="AC2" s="113" t="s">
        <v>493</v>
      </c>
      <c r="AD2" s="111" t="str">
        <f>+IF(+AD726=0,"O K","НЕРАВНЕНИЕ !")</f>
        <v>O K</v>
      </c>
      <c r="AE2" s="112" t="s">
        <v>490</v>
      </c>
      <c r="AF2" s="111" t="str">
        <f>+IF(+AF726=0,"O K","НЕРАВНЕНИЕ !")</f>
        <v>O K</v>
      </c>
      <c r="AG2" s="112" t="s">
        <v>494</v>
      </c>
      <c r="AH2" s="110" t="str">
        <f>+IF(+AH726=0,"O K","НЕРАВНЕНИЕ !")</f>
        <v>O K</v>
      </c>
      <c r="AI2" s="70"/>
      <c r="AJ2" s="341"/>
      <c r="AK2" s="778" t="s">
        <v>493</v>
      </c>
      <c r="AL2" s="779" t="str">
        <f>+IF(+AL726=0,"O K","НЕРАВНЕНИЕ !")</f>
        <v>O K</v>
      </c>
      <c r="AM2" s="780" t="s">
        <v>490</v>
      </c>
      <c r="AN2" s="779" t="str">
        <f>+IF(+AN726=0,"O K","НЕРАВНЕНИЕ !")</f>
        <v>O K</v>
      </c>
      <c r="AO2" s="780" t="s">
        <v>494</v>
      </c>
      <c r="AP2" s="781" t="str">
        <f>+IF(+AP726=0,"O K","НЕРАВНЕНИЕ !")</f>
        <v>O K</v>
      </c>
      <c r="AR2" s="67"/>
      <c r="AS2" s="67"/>
      <c r="AT2" s="67"/>
    </row>
    <row r="3" spans="1:46" ht="3.75" customHeight="1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69"/>
      <c r="N3" s="173"/>
      <c r="O3" s="29"/>
      <c r="P3" s="29"/>
      <c r="Q3" s="29"/>
      <c r="R3" s="29"/>
      <c r="S3" s="29"/>
      <c r="T3" s="29"/>
      <c r="U3" s="69"/>
      <c r="V3" s="29"/>
      <c r="W3" s="29"/>
      <c r="X3" s="29"/>
      <c r="Y3" s="29"/>
      <c r="Z3" s="29"/>
      <c r="AA3" s="29"/>
      <c r="AB3" s="69"/>
      <c r="AC3" s="29"/>
      <c r="AD3" s="29"/>
      <c r="AE3" s="29"/>
      <c r="AF3" s="29"/>
      <c r="AG3" s="29"/>
      <c r="AH3" s="29"/>
      <c r="AI3" s="69"/>
      <c r="AJ3" s="337"/>
      <c r="AK3" s="29"/>
      <c r="AL3" s="29"/>
      <c r="AM3" s="29"/>
      <c r="AN3" s="29"/>
      <c r="AO3" s="29"/>
      <c r="AP3" s="29"/>
      <c r="AR3" s="67"/>
      <c r="AS3" s="67"/>
      <c r="AT3" s="67"/>
    </row>
    <row r="4" spans="1:46" ht="16.5" customHeight="1" thickBot="1">
      <c r="A4" s="3" t="s">
        <v>931</v>
      </c>
      <c r="B4" s="4"/>
      <c r="C4" s="1036"/>
      <c r="D4" s="1037"/>
      <c r="E4" s="1037"/>
      <c r="F4" s="1037"/>
      <c r="G4" s="1037"/>
      <c r="H4" s="1037"/>
      <c r="I4" s="1037"/>
      <c r="J4" s="1037"/>
      <c r="K4" s="1037"/>
      <c r="L4" s="1038"/>
      <c r="M4" s="71"/>
      <c r="N4" s="174"/>
      <c r="O4" s="30" t="s">
        <v>491</v>
      </c>
      <c r="P4" s="31" t="str">
        <f>+IF(+P728=0,"O K","НЕРАВНЕНИЕ !")</f>
        <v>O K</v>
      </c>
      <c r="Q4" s="32" t="s">
        <v>492</v>
      </c>
      <c r="R4" s="31" t="str">
        <f>+IF(+R728=0,"O K","НЕРАВНЕНИЕ !")</f>
        <v>O K</v>
      </c>
      <c r="S4" s="32" t="s">
        <v>495</v>
      </c>
      <c r="T4" s="33" t="str">
        <f>+IF(+T728=0,"O K","НЕРАВНЕНИЕ !")</f>
        <v>O K</v>
      </c>
      <c r="U4" s="71"/>
      <c r="V4" s="87" t="s">
        <v>491</v>
      </c>
      <c r="W4" s="99" t="str">
        <f>+IF(+W728=0,"O K","НЕРАВНЕНИЕ !")</f>
        <v>O K</v>
      </c>
      <c r="X4" s="101" t="s">
        <v>492</v>
      </c>
      <c r="Y4" s="102" t="str">
        <f>+IF(+Y728=0,"O K","НЕРАВНЕНИЕ !")</f>
        <v>O K</v>
      </c>
      <c r="Z4" s="100" t="s">
        <v>495</v>
      </c>
      <c r="AA4" s="89" t="str">
        <f>+IF(+AA728=0,"O K","НЕРАВНЕНИЕ !")</f>
        <v>O K</v>
      </c>
      <c r="AB4" s="71"/>
      <c r="AC4" s="113" t="s">
        <v>491</v>
      </c>
      <c r="AD4" s="111" t="str">
        <f>+IF(+AD728=0,"O K","НЕРАВНЕНИЕ !")</f>
        <v>O K</v>
      </c>
      <c r="AE4" s="112" t="s">
        <v>492</v>
      </c>
      <c r="AF4" s="111" t="str">
        <f>+IF(+AF728=0,"O K","НЕРАВНЕНИЕ !")</f>
        <v>O K</v>
      </c>
      <c r="AG4" s="112" t="s">
        <v>495</v>
      </c>
      <c r="AH4" s="110" t="str">
        <f>+IF(+AH728=0,"O K","НЕРАВНЕНИЕ !")</f>
        <v>O K</v>
      </c>
      <c r="AI4" s="71"/>
      <c r="AJ4" s="341"/>
      <c r="AK4" s="778" t="s">
        <v>491</v>
      </c>
      <c r="AL4" s="779" t="str">
        <f>+IF(+AL728=0,"O K","НЕРАВНЕНИЕ !")</f>
        <v>O K</v>
      </c>
      <c r="AM4" s="780" t="s">
        <v>492</v>
      </c>
      <c r="AN4" s="779" t="str">
        <f>+IF(+AN728=0,"O K","НЕРАВНЕНИЕ !")</f>
        <v>O K</v>
      </c>
      <c r="AO4" s="780" t="s">
        <v>495</v>
      </c>
      <c r="AP4" s="781" t="str">
        <f>+IF(+AP728=0,"O K","НЕРАВНЕНИЕ !")</f>
        <v>O K</v>
      </c>
      <c r="AR4" s="67"/>
      <c r="AS4" s="67"/>
      <c r="AT4" s="67"/>
    </row>
    <row r="5" spans="1:46" ht="3.7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69"/>
      <c r="N5" s="174"/>
      <c r="O5" s="29"/>
      <c r="P5" s="29"/>
      <c r="Q5" s="29"/>
      <c r="R5" s="29"/>
      <c r="S5" s="29"/>
      <c r="T5" s="29"/>
      <c r="U5" s="69"/>
      <c r="V5" s="29"/>
      <c r="W5" s="29"/>
      <c r="X5" s="29"/>
      <c r="Y5" s="29"/>
      <c r="Z5" s="29"/>
      <c r="AA5" s="29"/>
      <c r="AB5" s="69"/>
      <c r="AC5" s="29"/>
      <c r="AD5" s="29"/>
      <c r="AE5" s="29"/>
      <c r="AF5" s="29"/>
      <c r="AG5" s="29"/>
      <c r="AH5" s="29"/>
      <c r="AI5" s="69"/>
      <c r="AJ5" s="341"/>
      <c r="AK5" s="29"/>
      <c r="AL5" s="29"/>
      <c r="AM5" s="29"/>
      <c r="AN5" s="29"/>
      <c r="AO5" s="29"/>
      <c r="AP5" s="29"/>
      <c r="AR5" s="67"/>
      <c r="AS5" s="67"/>
      <c r="AT5" s="67"/>
    </row>
    <row r="6" spans="1:46" ht="18" customHeight="1" thickBot="1">
      <c r="A6" s="7" t="s">
        <v>932</v>
      </c>
      <c r="B6" s="4"/>
      <c r="C6" s="1039"/>
      <c r="D6" s="1040"/>
      <c r="E6" s="1041"/>
      <c r="F6" s="8" t="s">
        <v>510</v>
      </c>
      <c r="G6" s="1042"/>
      <c r="H6" s="1043"/>
      <c r="I6" s="1043"/>
      <c r="J6" s="1043"/>
      <c r="K6" s="1043"/>
      <c r="L6" s="1044"/>
      <c r="M6" s="72"/>
      <c r="N6" s="174"/>
      <c r="O6" s="1060" t="s">
        <v>1016</v>
      </c>
      <c r="P6" s="1061"/>
      <c r="Q6" s="1061"/>
      <c r="R6" s="1061"/>
      <c r="S6" s="1061"/>
      <c r="T6" s="1062"/>
      <c r="U6" s="72"/>
      <c r="V6" s="1054" t="s">
        <v>675</v>
      </c>
      <c r="W6" s="1055"/>
      <c r="X6" s="1055"/>
      <c r="Y6" s="1055"/>
      <c r="Z6" s="1055"/>
      <c r="AA6" s="1056"/>
      <c r="AB6" s="72"/>
      <c r="AC6" s="1066" t="s">
        <v>677</v>
      </c>
      <c r="AD6" s="1067"/>
      <c r="AE6" s="1067"/>
      <c r="AF6" s="1067"/>
      <c r="AG6" s="1067"/>
      <c r="AH6" s="1068"/>
      <c r="AI6" s="72"/>
      <c r="AJ6" s="341"/>
      <c r="AK6" s="1050">
        <f>+E2</f>
        <v>0</v>
      </c>
      <c r="AL6" s="1051"/>
      <c r="AM6" s="1051"/>
      <c r="AN6" s="782" t="s">
        <v>976</v>
      </c>
      <c r="AO6" s="1052" t="str">
        <f>+G12</f>
        <v> к ъ м   3 1  д е к е м в р и  2 0 0 6 г. (в лева)</v>
      </c>
      <c r="AP6" s="1053"/>
      <c r="AR6" s="67"/>
      <c r="AS6" s="67"/>
      <c r="AT6" s="67"/>
    </row>
    <row r="7" spans="1:46" ht="3.75" customHeight="1" thickBo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69"/>
      <c r="N7" s="174"/>
      <c r="O7" s="1063"/>
      <c r="P7" s="1064"/>
      <c r="Q7" s="1064"/>
      <c r="R7" s="1064"/>
      <c r="S7" s="1064"/>
      <c r="T7" s="1065"/>
      <c r="U7" s="69"/>
      <c r="V7" s="1057"/>
      <c r="W7" s="1058"/>
      <c r="X7" s="1058"/>
      <c r="Y7" s="1058"/>
      <c r="Z7" s="1058"/>
      <c r="AA7" s="1059"/>
      <c r="AB7" s="69"/>
      <c r="AC7" s="1069"/>
      <c r="AD7" s="1070"/>
      <c r="AE7" s="1070"/>
      <c r="AF7" s="1070"/>
      <c r="AG7" s="1070"/>
      <c r="AH7" s="1071"/>
      <c r="AI7" s="69"/>
      <c r="AJ7" s="341"/>
      <c r="AK7" s="783"/>
      <c r="AL7" s="784"/>
      <c r="AM7" s="784"/>
      <c r="AN7" s="784"/>
      <c r="AO7" s="784"/>
      <c r="AP7" s="785"/>
      <c r="AR7" s="67"/>
      <c r="AS7" s="67"/>
      <c r="AT7" s="67"/>
    </row>
    <row r="8" spans="1:46" ht="18" customHeight="1" thickBot="1" thickTop="1">
      <c r="A8" s="10" t="s">
        <v>934</v>
      </c>
      <c r="B8" s="11"/>
      <c r="C8" s="377"/>
      <c r="D8" s="3" t="s">
        <v>935</v>
      </c>
      <c r="E8" s="1046"/>
      <c r="F8" s="1047"/>
      <c r="G8" s="12" t="s">
        <v>936</v>
      </c>
      <c r="H8" s="1036"/>
      <c r="I8" s="1038"/>
      <c r="J8" s="6"/>
      <c r="K8" s="1036"/>
      <c r="L8" s="1038"/>
      <c r="M8" s="72"/>
      <c r="N8" s="211" t="s">
        <v>885</v>
      </c>
      <c r="O8" s="34" t="s">
        <v>1013</v>
      </c>
      <c r="P8" s="35"/>
      <c r="Q8" s="36" t="s">
        <v>1013</v>
      </c>
      <c r="R8" s="35"/>
      <c r="S8" s="37" t="s">
        <v>1013</v>
      </c>
      <c r="T8" s="38"/>
      <c r="U8" s="72"/>
      <c r="V8" s="84" t="s">
        <v>674</v>
      </c>
      <c r="W8" s="35"/>
      <c r="X8" s="85" t="s">
        <v>674</v>
      </c>
      <c r="Y8" s="35"/>
      <c r="Z8" s="86" t="s">
        <v>674</v>
      </c>
      <c r="AA8" s="83"/>
      <c r="AB8" s="72"/>
      <c r="AC8" s="107" t="s">
        <v>676</v>
      </c>
      <c r="AD8" s="35"/>
      <c r="AE8" s="108" t="s">
        <v>676</v>
      </c>
      <c r="AF8" s="35"/>
      <c r="AG8" s="109" t="s">
        <v>676</v>
      </c>
      <c r="AH8" s="83"/>
      <c r="AI8" s="72"/>
      <c r="AJ8" s="745" t="s">
        <v>885</v>
      </c>
      <c r="AK8" s="786" t="s">
        <v>977</v>
      </c>
      <c r="AL8" s="787"/>
      <c r="AM8" s="788" t="s">
        <v>977</v>
      </c>
      <c r="AN8" s="787"/>
      <c r="AO8" s="789" t="s">
        <v>977</v>
      </c>
      <c r="AP8" s="790"/>
      <c r="AR8" s="869" t="s">
        <v>982</v>
      </c>
      <c r="AS8" s="870"/>
      <c r="AT8" s="871"/>
    </row>
    <row r="9" spans="1:46" ht="3.75" customHeight="1" thickBo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69"/>
      <c r="N9" s="175"/>
      <c r="O9" s="39"/>
      <c r="P9" s="40"/>
      <c r="Q9" s="41"/>
      <c r="R9" s="42"/>
      <c r="S9" s="43"/>
      <c r="T9" s="44"/>
      <c r="U9" s="69"/>
      <c r="V9" s="39"/>
      <c r="W9" s="40"/>
      <c r="X9" s="41"/>
      <c r="Y9" s="42"/>
      <c r="Z9" s="43"/>
      <c r="AA9" s="44"/>
      <c r="AB9" s="69"/>
      <c r="AC9" s="39"/>
      <c r="AD9" s="40"/>
      <c r="AE9" s="41"/>
      <c r="AF9" s="42"/>
      <c r="AG9" s="43"/>
      <c r="AH9" s="44"/>
      <c r="AI9" s="69"/>
      <c r="AJ9" s="746"/>
      <c r="AK9" s="791"/>
      <c r="AL9" s="792"/>
      <c r="AM9" s="793"/>
      <c r="AN9" s="794"/>
      <c r="AO9" s="795"/>
      <c r="AP9" s="796"/>
      <c r="AR9" s="742"/>
      <c r="AS9" s="743"/>
      <c r="AT9" s="868"/>
    </row>
    <row r="10" spans="1:46" ht="18" customHeight="1" thickBot="1">
      <c r="A10" s="13" t="s">
        <v>937</v>
      </c>
      <c r="B10" s="9"/>
      <c r="C10" s="14" t="s">
        <v>938</v>
      </c>
      <c r="D10" s="13" t="s">
        <v>939</v>
      </c>
      <c r="E10" s="9"/>
      <c r="F10" s="15" t="s">
        <v>678</v>
      </c>
      <c r="G10" s="331" t="s">
        <v>887</v>
      </c>
      <c r="H10" s="233"/>
      <c r="I10" s="9"/>
      <c r="J10" s="9"/>
      <c r="K10" s="1048"/>
      <c r="L10" s="1049"/>
      <c r="M10" s="72"/>
      <c r="N10" s="361">
        <f>+C8</f>
        <v>0</v>
      </c>
      <c r="O10" s="228" t="s">
        <v>886</v>
      </c>
      <c r="P10" s="229"/>
      <c r="Q10" s="45" t="s">
        <v>1014</v>
      </c>
      <c r="R10" s="230"/>
      <c r="S10" s="231" t="s">
        <v>1015</v>
      </c>
      <c r="T10" s="232"/>
      <c r="U10" s="73"/>
      <c r="V10" s="228" t="s">
        <v>886</v>
      </c>
      <c r="W10" s="229"/>
      <c r="X10" s="45" t="s">
        <v>1014</v>
      </c>
      <c r="Y10" s="230"/>
      <c r="Z10" s="231" t="s">
        <v>1015</v>
      </c>
      <c r="AA10" s="232"/>
      <c r="AB10" s="73"/>
      <c r="AC10" s="228" t="s">
        <v>886</v>
      </c>
      <c r="AD10" s="229"/>
      <c r="AE10" s="45" t="s">
        <v>1014</v>
      </c>
      <c r="AF10" s="230"/>
      <c r="AG10" s="231" t="s">
        <v>1015</v>
      </c>
      <c r="AH10" s="232"/>
      <c r="AI10" s="72"/>
      <c r="AJ10" s="747">
        <f>+Y8</f>
        <v>0</v>
      </c>
      <c r="AK10" s="797" t="s">
        <v>886</v>
      </c>
      <c r="AL10" s="798"/>
      <c r="AM10" s="799" t="s">
        <v>1014</v>
      </c>
      <c r="AN10" s="800"/>
      <c r="AO10" s="801" t="s">
        <v>1015</v>
      </c>
      <c r="AP10" s="802"/>
      <c r="AR10" s="872" t="str">
        <f>+IF(+AR13=0,"O K","ERROR !")</f>
        <v>O K</v>
      </c>
      <c r="AS10" s="873" t="str">
        <f>+IF(+AS13=0,"O K","ERROR !")</f>
        <v>O K</v>
      </c>
      <c r="AT10" s="874" t="str">
        <f>+IF(+AT13=0,"O K","ERROR !")</f>
        <v>O K</v>
      </c>
    </row>
    <row r="11" spans="1:46" ht="3.75" customHeight="1" thickBot="1">
      <c r="A11" s="77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172"/>
      <c r="O11" s="212"/>
      <c r="P11" s="213"/>
      <c r="Q11" s="214"/>
      <c r="R11" s="215"/>
      <c r="S11" s="214"/>
      <c r="T11" s="216"/>
      <c r="U11" s="69"/>
      <c r="V11" s="212"/>
      <c r="W11" s="213"/>
      <c r="X11" s="214"/>
      <c r="Y11" s="215"/>
      <c r="Z11" s="214"/>
      <c r="AA11" s="216"/>
      <c r="AB11" s="69"/>
      <c r="AC11" s="217"/>
      <c r="AD11" s="218"/>
      <c r="AE11" s="219"/>
      <c r="AF11" s="220"/>
      <c r="AG11" s="219"/>
      <c r="AH11" s="221"/>
      <c r="AI11" s="69"/>
      <c r="AJ11" s="803"/>
      <c r="AK11" s="804"/>
      <c r="AL11" s="805"/>
      <c r="AM11" s="806"/>
      <c r="AN11" s="807"/>
      <c r="AO11" s="806"/>
      <c r="AP11" s="808"/>
      <c r="AR11" s="857"/>
      <c r="AS11" s="858"/>
      <c r="AT11" s="744"/>
    </row>
    <row r="12" spans="1:46" ht="19.5" customHeight="1" thickBot="1" thickTop="1">
      <c r="A12" s="128" t="s">
        <v>93</v>
      </c>
      <c r="B12" s="127"/>
      <c r="C12" s="78"/>
      <c r="D12" s="79"/>
      <c r="E12" s="1045" t="str">
        <f>+F10</f>
        <v>/СБОРНА/</v>
      </c>
      <c r="F12" s="1045"/>
      <c r="G12" s="78" t="s">
        <v>24</v>
      </c>
      <c r="H12" s="79"/>
      <c r="I12" s="79"/>
      <c r="J12" s="79"/>
      <c r="K12" s="79"/>
      <c r="L12" s="80"/>
      <c r="M12" s="74"/>
      <c r="N12" s="184" t="s">
        <v>679</v>
      </c>
      <c r="O12" s="222" t="s">
        <v>940</v>
      </c>
      <c r="P12" s="223" t="s">
        <v>941</v>
      </c>
      <c r="Q12" s="224" t="s">
        <v>192</v>
      </c>
      <c r="R12" s="225" t="s">
        <v>193</v>
      </c>
      <c r="S12" s="226" t="s">
        <v>940</v>
      </c>
      <c r="T12" s="227" t="s">
        <v>941</v>
      </c>
      <c r="U12" s="74"/>
      <c r="V12" s="222" t="s">
        <v>940</v>
      </c>
      <c r="W12" s="223" t="s">
        <v>941</v>
      </c>
      <c r="X12" s="224" t="s">
        <v>192</v>
      </c>
      <c r="Y12" s="225" t="s">
        <v>193</v>
      </c>
      <c r="Z12" s="226" t="s">
        <v>940</v>
      </c>
      <c r="AA12" s="227" t="s">
        <v>941</v>
      </c>
      <c r="AB12" s="74"/>
      <c r="AC12" s="222" t="s">
        <v>940</v>
      </c>
      <c r="AD12" s="223" t="s">
        <v>941</v>
      </c>
      <c r="AE12" s="224" t="s">
        <v>192</v>
      </c>
      <c r="AF12" s="225" t="s">
        <v>193</v>
      </c>
      <c r="AG12" s="226" t="s">
        <v>940</v>
      </c>
      <c r="AH12" s="227" t="s">
        <v>941</v>
      </c>
      <c r="AI12" s="74"/>
      <c r="AJ12" s="809" t="s">
        <v>679</v>
      </c>
      <c r="AK12" s="810" t="s">
        <v>940</v>
      </c>
      <c r="AL12" s="811" t="s">
        <v>941</v>
      </c>
      <c r="AM12" s="812" t="s">
        <v>192</v>
      </c>
      <c r="AN12" s="813" t="s">
        <v>193</v>
      </c>
      <c r="AO12" s="814" t="s">
        <v>940</v>
      </c>
      <c r="AP12" s="815" t="s">
        <v>941</v>
      </c>
      <c r="AR12" s="865" t="s">
        <v>979</v>
      </c>
      <c r="AS12" s="866" t="s">
        <v>980</v>
      </c>
      <c r="AT12" s="867" t="s">
        <v>981</v>
      </c>
    </row>
    <row r="13" spans="1:46" ht="17.25" thickBot="1" thickTop="1">
      <c r="A13" s="649" t="s">
        <v>1124</v>
      </c>
      <c r="B13" s="650" t="s">
        <v>942</v>
      </c>
      <c r="C13" s="81"/>
      <c r="D13" s="81"/>
      <c r="E13" s="81"/>
      <c r="F13" s="81"/>
      <c r="G13" s="81"/>
      <c r="H13" s="81"/>
      <c r="I13" s="81"/>
      <c r="J13" s="81"/>
      <c r="K13" s="81"/>
      <c r="L13" s="82"/>
      <c r="M13" s="73"/>
      <c r="N13" s="644" t="s">
        <v>1124</v>
      </c>
      <c r="O13" s="677">
        <f aca="true" t="shared" si="0" ref="O13:T13">+O724</f>
        <v>0</v>
      </c>
      <c r="P13" s="678">
        <f t="shared" si="0"/>
        <v>0</v>
      </c>
      <c r="Q13" s="679">
        <f t="shared" si="0"/>
        <v>0</v>
      </c>
      <c r="R13" s="678">
        <f t="shared" si="0"/>
        <v>0</v>
      </c>
      <c r="S13" s="679">
        <f t="shared" si="0"/>
        <v>0</v>
      </c>
      <c r="T13" s="680">
        <f t="shared" si="0"/>
        <v>0</v>
      </c>
      <c r="U13" s="681"/>
      <c r="V13" s="682">
        <f aca="true" t="shared" si="1" ref="V13:AA13">+V724</f>
        <v>0</v>
      </c>
      <c r="W13" s="683">
        <f t="shared" si="1"/>
        <v>0</v>
      </c>
      <c r="X13" s="684">
        <f t="shared" si="1"/>
        <v>0</v>
      </c>
      <c r="Y13" s="683">
        <f t="shared" si="1"/>
        <v>0</v>
      </c>
      <c r="Z13" s="684">
        <f t="shared" si="1"/>
        <v>0</v>
      </c>
      <c r="AA13" s="685">
        <f t="shared" si="1"/>
        <v>0</v>
      </c>
      <c r="AB13" s="681"/>
      <c r="AC13" s="686">
        <f aca="true" t="shared" si="2" ref="AC13:AH13">+AC724</f>
        <v>0</v>
      </c>
      <c r="AD13" s="687">
        <f t="shared" si="2"/>
        <v>0</v>
      </c>
      <c r="AE13" s="688">
        <f t="shared" si="2"/>
        <v>0</v>
      </c>
      <c r="AF13" s="687">
        <f t="shared" si="2"/>
        <v>0</v>
      </c>
      <c r="AG13" s="688">
        <f t="shared" si="2"/>
        <v>0</v>
      </c>
      <c r="AH13" s="689">
        <f t="shared" si="2"/>
        <v>0</v>
      </c>
      <c r="AI13" s="73"/>
      <c r="AJ13" s="816" t="s">
        <v>1124</v>
      </c>
      <c r="AK13" s="817">
        <f aca="true" t="shared" si="3" ref="AK13:AP13">+AK724</f>
        <v>0</v>
      </c>
      <c r="AL13" s="818">
        <f t="shared" si="3"/>
        <v>0</v>
      </c>
      <c r="AM13" s="819">
        <f t="shared" si="3"/>
        <v>0</v>
      </c>
      <c r="AN13" s="818">
        <f t="shared" si="3"/>
        <v>0</v>
      </c>
      <c r="AO13" s="819">
        <f t="shared" si="3"/>
        <v>0</v>
      </c>
      <c r="AP13" s="820">
        <f t="shared" si="3"/>
        <v>0</v>
      </c>
      <c r="AR13" s="875">
        <f>+ROUND(+AR724,2)</f>
        <v>0</v>
      </c>
      <c r="AS13" s="876">
        <f>+ROUND(+AS724,2)</f>
        <v>0</v>
      </c>
      <c r="AT13" s="877">
        <f>+ROUND(+AT724,2)</f>
        <v>0</v>
      </c>
    </row>
    <row r="14" spans="1:46" ht="16.5" thickTop="1">
      <c r="A14" s="129">
        <v>1001</v>
      </c>
      <c r="B14" s="130" t="s">
        <v>943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1"/>
      <c r="M14" s="75"/>
      <c r="N14" s="176">
        <f>+A14</f>
        <v>1001</v>
      </c>
      <c r="O14" s="639"/>
      <c r="P14" s="640"/>
      <c r="Q14" s="641"/>
      <c r="R14" s="640"/>
      <c r="S14" s="642">
        <f>+IF(ABS(+O14+Q14)&gt;=ABS(P14+R14),+O14-P14+Q14-R14,0)</f>
        <v>0</v>
      </c>
      <c r="T14" s="643">
        <f>+IF(ABS(+O14+Q14)&lt;=ABS(P14+R14),-O14+P14-Q14+R14,0)</f>
        <v>0</v>
      </c>
      <c r="U14" s="75"/>
      <c r="V14" s="645">
        <v>0</v>
      </c>
      <c r="W14" s="646">
        <v>0</v>
      </c>
      <c r="X14" s="647">
        <v>0</v>
      </c>
      <c r="Y14" s="646">
        <v>0</v>
      </c>
      <c r="Z14" s="647">
        <v>0</v>
      </c>
      <c r="AA14" s="648">
        <v>0</v>
      </c>
      <c r="AB14" s="75"/>
      <c r="AC14" s="645">
        <v>0</v>
      </c>
      <c r="AD14" s="646">
        <v>0</v>
      </c>
      <c r="AE14" s="647">
        <v>0</v>
      </c>
      <c r="AF14" s="646">
        <v>0</v>
      </c>
      <c r="AG14" s="647">
        <v>0</v>
      </c>
      <c r="AH14" s="648">
        <v>0</v>
      </c>
      <c r="AI14" s="75"/>
      <c r="AJ14" s="821">
        <f>+N14</f>
        <v>1001</v>
      </c>
      <c r="AK14" s="822">
        <f>+ROUND(+O14+V14+AC14,2)</f>
        <v>0</v>
      </c>
      <c r="AL14" s="823">
        <f>+ROUND(+P14+W14+AD14,2)</f>
        <v>0</v>
      </c>
      <c r="AM14" s="824">
        <f>+ROUND(+Q14+X14+AE14,2)</f>
        <v>0</v>
      </c>
      <c r="AN14" s="823">
        <f>+ROUND(+R14+Y14+AF14,2)</f>
        <v>0</v>
      </c>
      <c r="AO14" s="824">
        <f>+IF(ABS(+AK14+AM14)&gt;=ABS(AL14+AN14),+AK14-AL14+AM14-AN14,0)</f>
        <v>0</v>
      </c>
      <c r="AP14" s="825">
        <f>+IF(ABS(+AK14+AM14)&lt;=ABS(AL14+AN14),-AK14+AL14-AM14+AN14,0)</f>
        <v>0</v>
      </c>
      <c r="AR14" s="878">
        <f>+ROUND(+SUM(AK14-AL14)-SUM(O14-P14)-SUM(V14-W14)-SUM(AC14-AD14),2)</f>
        <v>0</v>
      </c>
      <c r="AS14" s="879">
        <f>+ROUND(+SUM(AM14-AN14)-SUM(Q14-R14)-SUM(X14-Y14)-SUM(AE14-AF14),2)</f>
        <v>0</v>
      </c>
      <c r="AT14" s="880">
        <f>+ROUND(+SUM(AO14-AP14)-SUM(S14-T14)-SUM(Z14-AA14)-SUM(AG14-AH14),2)</f>
        <v>0</v>
      </c>
    </row>
    <row r="15" spans="1:46" ht="15.75">
      <c r="A15" s="132">
        <v>1002</v>
      </c>
      <c r="B15" s="133" t="s">
        <v>944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4"/>
      <c r="M15" s="75"/>
      <c r="N15" s="177">
        <f aca="true" t="shared" si="4" ref="N15:N76">+A15</f>
        <v>1002</v>
      </c>
      <c r="O15" s="18">
        <v>0</v>
      </c>
      <c r="P15" s="19">
        <v>0</v>
      </c>
      <c r="Q15" s="50">
        <v>0</v>
      </c>
      <c r="R15" s="19">
        <v>0</v>
      </c>
      <c r="S15" s="50">
        <v>0</v>
      </c>
      <c r="T15" s="51">
        <v>0</v>
      </c>
      <c r="U15" s="75"/>
      <c r="V15" s="185"/>
      <c r="W15" s="186"/>
      <c r="X15" s="187"/>
      <c r="Y15" s="186"/>
      <c r="Z15" s="48">
        <f>+IF(ABS(+V15+X15)&gt;=ABS(W15+Y15),+V15-W15+X15-Y15,0)</f>
        <v>0</v>
      </c>
      <c r="AA15" s="49">
        <f>+IF(ABS(+V15+X15)&lt;=ABS(W15+Y15),-V15+W15-X15+Y15,0)</f>
        <v>0</v>
      </c>
      <c r="AB15" s="75"/>
      <c r="AC15" s="18">
        <v>0</v>
      </c>
      <c r="AD15" s="19">
        <v>0</v>
      </c>
      <c r="AE15" s="50">
        <v>0</v>
      </c>
      <c r="AF15" s="19">
        <v>0</v>
      </c>
      <c r="AG15" s="50">
        <v>0</v>
      </c>
      <c r="AH15" s="51">
        <v>0</v>
      </c>
      <c r="AI15" s="75"/>
      <c r="AJ15" s="826">
        <f aca="true" t="shared" si="5" ref="AJ15:AJ78">+N15</f>
        <v>1002</v>
      </c>
      <c r="AK15" s="822">
        <f aca="true" t="shared" si="6" ref="AK15:AN39">+ROUND(+O15+V15+AC15,2)</f>
        <v>0</v>
      </c>
      <c r="AL15" s="823">
        <f t="shared" si="6"/>
        <v>0</v>
      </c>
      <c r="AM15" s="824">
        <f t="shared" si="6"/>
        <v>0</v>
      </c>
      <c r="AN15" s="823">
        <f t="shared" si="6"/>
        <v>0</v>
      </c>
      <c r="AO15" s="824">
        <f aca="true" t="shared" si="7" ref="AO15:AO39">+IF(ABS(+AK15+AM15)&gt;=ABS(AL15+AN15),+AK15-AL15+AM15-AN15,0)</f>
        <v>0</v>
      </c>
      <c r="AP15" s="825">
        <f aca="true" t="shared" si="8" ref="AP15:AP39">+IF(ABS(+AK15+AM15)&lt;=ABS(AL15+AN15),-AK15+AL15-AM15+AN15,0)</f>
        <v>0</v>
      </c>
      <c r="AR15" s="878">
        <f aca="true" t="shared" si="9" ref="AR15:AR70">+ROUND(+SUM(AK15-AL15)-SUM(O15-P15)-SUM(V15-W15)-SUM(AC15-AD15),2)</f>
        <v>0</v>
      </c>
      <c r="AS15" s="879">
        <f aca="true" t="shared" si="10" ref="AS15:AS70">+ROUND(+SUM(AM15-AN15)-SUM(Q15-R15)-SUM(X15-Y15)-SUM(AE15-AF15),2)</f>
        <v>0</v>
      </c>
      <c r="AT15" s="880">
        <f aca="true" t="shared" si="11" ref="AT15:AT70">+ROUND(+SUM(AO15-AP15)-SUM(S15-T15)-SUM(Z15-AA15)-SUM(AG15-AH15),2)</f>
        <v>0</v>
      </c>
    </row>
    <row r="16" spans="1:46" ht="15.75">
      <c r="A16" s="132">
        <v>1009</v>
      </c>
      <c r="B16" s="133" t="s">
        <v>945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4"/>
      <c r="M16" s="75"/>
      <c r="N16" s="177">
        <f t="shared" si="4"/>
        <v>1009</v>
      </c>
      <c r="O16" s="18">
        <v>0</v>
      </c>
      <c r="P16" s="19">
        <v>0</v>
      </c>
      <c r="Q16" s="50">
        <v>0</v>
      </c>
      <c r="R16" s="19">
        <v>0</v>
      </c>
      <c r="S16" s="50">
        <v>0</v>
      </c>
      <c r="T16" s="51">
        <v>0</v>
      </c>
      <c r="U16" s="75"/>
      <c r="V16" s="18">
        <v>0</v>
      </c>
      <c r="W16" s="19">
        <v>0</v>
      </c>
      <c r="X16" s="50">
        <v>0</v>
      </c>
      <c r="Y16" s="19">
        <v>0</v>
      </c>
      <c r="Z16" s="50">
        <v>0</v>
      </c>
      <c r="AA16" s="51">
        <v>0</v>
      </c>
      <c r="AB16" s="75"/>
      <c r="AC16" s="185"/>
      <c r="AD16" s="186"/>
      <c r="AE16" s="187"/>
      <c r="AF16" s="186"/>
      <c r="AG16" s="48">
        <f>+IF(ABS(+AC16+AE16)&gt;=ABS(AD16+AF16),+AC16-AD16+AE16-AF16,0)</f>
        <v>0</v>
      </c>
      <c r="AH16" s="49">
        <f>+IF(ABS(+AC16+AE16)&lt;=ABS(AD16+AF16),-AC16+AD16-AE16+AF16,0)</f>
        <v>0</v>
      </c>
      <c r="AI16" s="75"/>
      <c r="AJ16" s="826">
        <f t="shared" si="5"/>
        <v>1009</v>
      </c>
      <c r="AK16" s="822">
        <f t="shared" si="6"/>
        <v>0</v>
      </c>
      <c r="AL16" s="823">
        <f t="shared" si="6"/>
        <v>0</v>
      </c>
      <c r="AM16" s="824">
        <f t="shared" si="6"/>
        <v>0</v>
      </c>
      <c r="AN16" s="823">
        <f t="shared" si="6"/>
        <v>0</v>
      </c>
      <c r="AO16" s="824">
        <f t="shared" si="7"/>
        <v>0</v>
      </c>
      <c r="AP16" s="825">
        <f t="shared" si="8"/>
        <v>0</v>
      </c>
      <c r="AR16" s="878">
        <f t="shared" si="9"/>
        <v>0</v>
      </c>
      <c r="AS16" s="879">
        <f t="shared" si="10"/>
        <v>0</v>
      </c>
      <c r="AT16" s="880">
        <f t="shared" si="11"/>
        <v>0</v>
      </c>
    </row>
    <row r="17" spans="1:46" ht="15.75">
      <c r="A17" s="132">
        <v>1101</v>
      </c>
      <c r="B17" s="133" t="s">
        <v>946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4"/>
      <c r="M17" s="75"/>
      <c r="N17" s="177">
        <f t="shared" si="4"/>
        <v>1101</v>
      </c>
      <c r="O17" s="185"/>
      <c r="P17" s="186"/>
      <c r="Q17" s="641"/>
      <c r="R17" s="640"/>
      <c r="S17" s="642">
        <f>+IF(ABS(+O17+Q17)&gt;=ABS(P17+R17),+O17-P17+Q17-R17,0)</f>
        <v>0</v>
      </c>
      <c r="T17" s="643">
        <f>+IF(ABS(+O17+Q17)&lt;=ABS(P17+R17),-O17+P17-Q17+R17,0)</f>
        <v>0</v>
      </c>
      <c r="U17" s="75"/>
      <c r="V17" s="18">
        <v>0</v>
      </c>
      <c r="W17" s="19">
        <v>0</v>
      </c>
      <c r="X17" s="50">
        <v>0</v>
      </c>
      <c r="Y17" s="19">
        <v>0</v>
      </c>
      <c r="Z17" s="50">
        <v>0</v>
      </c>
      <c r="AA17" s="51">
        <v>0</v>
      </c>
      <c r="AB17" s="75"/>
      <c r="AC17" s="18">
        <v>0</v>
      </c>
      <c r="AD17" s="19">
        <v>0</v>
      </c>
      <c r="AE17" s="50">
        <v>0</v>
      </c>
      <c r="AF17" s="19">
        <v>0</v>
      </c>
      <c r="AG17" s="50">
        <v>0</v>
      </c>
      <c r="AH17" s="51">
        <v>0</v>
      </c>
      <c r="AI17" s="75"/>
      <c r="AJ17" s="826">
        <f t="shared" si="5"/>
        <v>1101</v>
      </c>
      <c r="AK17" s="822">
        <f t="shared" si="6"/>
        <v>0</v>
      </c>
      <c r="AL17" s="823">
        <f t="shared" si="6"/>
        <v>0</v>
      </c>
      <c r="AM17" s="824">
        <f t="shared" si="6"/>
        <v>0</v>
      </c>
      <c r="AN17" s="823">
        <f t="shared" si="6"/>
        <v>0</v>
      </c>
      <c r="AO17" s="824">
        <f t="shared" si="7"/>
        <v>0</v>
      </c>
      <c r="AP17" s="825">
        <f t="shared" si="8"/>
        <v>0</v>
      </c>
      <c r="AR17" s="878">
        <f t="shared" si="9"/>
        <v>0</v>
      </c>
      <c r="AS17" s="879">
        <f t="shared" si="10"/>
        <v>0</v>
      </c>
      <c r="AT17" s="880">
        <f t="shared" si="11"/>
        <v>0</v>
      </c>
    </row>
    <row r="18" spans="1:46" ht="15.75">
      <c r="A18" s="132">
        <v>1102</v>
      </c>
      <c r="B18" s="133" t="s">
        <v>947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4"/>
      <c r="M18" s="75"/>
      <c r="N18" s="177">
        <f t="shared" si="4"/>
        <v>1102</v>
      </c>
      <c r="O18" s="18">
        <v>0</v>
      </c>
      <c r="P18" s="19">
        <v>0</v>
      </c>
      <c r="Q18" s="50">
        <v>0</v>
      </c>
      <c r="R18" s="19">
        <v>0</v>
      </c>
      <c r="S18" s="50">
        <v>0</v>
      </c>
      <c r="T18" s="51">
        <v>0</v>
      </c>
      <c r="U18" s="75"/>
      <c r="V18" s="185"/>
      <c r="W18" s="186"/>
      <c r="X18" s="641"/>
      <c r="Y18" s="640"/>
      <c r="Z18" s="642">
        <f>+IF(ABS(+V18+X18)&gt;=ABS(W18+Y18),+V18-W18+X18-Y18,0)</f>
        <v>0</v>
      </c>
      <c r="AA18" s="643">
        <f>+IF(ABS(+V18+X18)&lt;=ABS(W18+Y18),-V18+W18-X18+Y18,0)</f>
        <v>0</v>
      </c>
      <c r="AB18" s="75"/>
      <c r="AC18" s="18">
        <v>0</v>
      </c>
      <c r="AD18" s="19">
        <v>0</v>
      </c>
      <c r="AE18" s="50">
        <v>0</v>
      </c>
      <c r="AF18" s="19">
        <v>0</v>
      </c>
      <c r="AG18" s="50">
        <v>0</v>
      </c>
      <c r="AH18" s="51">
        <v>0</v>
      </c>
      <c r="AI18" s="75"/>
      <c r="AJ18" s="826">
        <f t="shared" si="5"/>
        <v>1102</v>
      </c>
      <c r="AK18" s="822">
        <f t="shared" si="6"/>
        <v>0</v>
      </c>
      <c r="AL18" s="823">
        <f t="shared" si="6"/>
        <v>0</v>
      </c>
      <c r="AM18" s="824">
        <f t="shared" si="6"/>
        <v>0</v>
      </c>
      <c r="AN18" s="823">
        <f t="shared" si="6"/>
        <v>0</v>
      </c>
      <c r="AO18" s="824">
        <f t="shared" si="7"/>
        <v>0</v>
      </c>
      <c r="AP18" s="825">
        <f t="shared" si="8"/>
        <v>0</v>
      </c>
      <c r="AR18" s="878">
        <f t="shared" si="9"/>
        <v>0</v>
      </c>
      <c r="AS18" s="879">
        <f t="shared" si="10"/>
        <v>0</v>
      </c>
      <c r="AT18" s="880">
        <f t="shared" si="11"/>
        <v>0</v>
      </c>
    </row>
    <row r="19" spans="1:46" ht="15.75">
      <c r="A19" s="132">
        <v>1108</v>
      </c>
      <c r="B19" s="133" t="s">
        <v>948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4"/>
      <c r="M19" s="75"/>
      <c r="N19" s="177">
        <f t="shared" si="4"/>
        <v>1108</v>
      </c>
      <c r="O19" s="18">
        <v>0</v>
      </c>
      <c r="P19" s="19">
        <v>0</v>
      </c>
      <c r="Q19" s="50">
        <v>0</v>
      </c>
      <c r="R19" s="19">
        <v>0</v>
      </c>
      <c r="S19" s="50">
        <v>0</v>
      </c>
      <c r="T19" s="51">
        <v>0</v>
      </c>
      <c r="U19" s="75"/>
      <c r="V19" s="18">
        <v>0</v>
      </c>
      <c r="W19" s="19">
        <v>0</v>
      </c>
      <c r="X19" s="50">
        <v>0</v>
      </c>
      <c r="Y19" s="19">
        <v>0</v>
      </c>
      <c r="Z19" s="50">
        <v>0</v>
      </c>
      <c r="AA19" s="51">
        <v>0</v>
      </c>
      <c r="AB19" s="75"/>
      <c r="AC19" s="185"/>
      <c r="AD19" s="186"/>
      <c r="AE19" s="641"/>
      <c r="AF19" s="640"/>
      <c r="AG19" s="642">
        <f>+IF(ABS(+AC19+AE19)&gt;=ABS(AD19+AF19),+AC19-AD19+AE19-AF19,0)</f>
        <v>0</v>
      </c>
      <c r="AH19" s="643">
        <f>+IF(ABS(+AC19+AE19)&lt;=ABS(AD19+AF19),-AC19+AD19-AE19+AF19,0)</f>
        <v>0</v>
      </c>
      <c r="AI19" s="75"/>
      <c r="AJ19" s="826">
        <f t="shared" si="5"/>
        <v>1108</v>
      </c>
      <c r="AK19" s="822">
        <f t="shared" si="6"/>
        <v>0</v>
      </c>
      <c r="AL19" s="823">
        <f t="shared" si="6"/>
        <v>0</v>
      </c>
      <c r="AM19" s="824">
        <f t="shared" si="6"/>
        <v>0</v>
      </c>
      <c r="AN19" s="823">
        <f t="shared" si="6"/>
        <v>0</v>
      </c>
      <c r="AO19" s="824">
        <f t="shared" si="7"/>
        <v>0</v>
      </c>
      <c r="AP19" s="825">
        <f t="shared" si="8"/>
        <v>0</v>
      </c>
      <c r="AR19" s="878">
        <f t="shared" si="9"/>
        <v>0</v>
      </c>
      <c r="AS19" s="879">
        <f t="shared" si="10"/>
        <v>0</v>
      </c>
      <c r="AT19" s="880">
        <f t="shared" si="11"/>
        <v>0</v>
      </c>
    </row>
    <row r="20" spans="1:46" ht="15.75">
      <c r="A20" s="132">
        <v>1109</v>
      </c>
      <c r="B20" s="133" t="s">
        <v>949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4"/>
      <c r="M20" s="75"/>
      <c r="N20" s="177">
        <f t="shared" si="4"/>
        <v>1109</v>
      </c>
      <c r="O20" s="185"/>
      <c r="P20" s="186"/>
      <c r="Q20" s="641"/>
      <c r="R20" s="640"/>
      <c r="S20" s="642">
        <f>+IF(ABS(+O20+Q20)&gt;=ABS(P20+R20),+O20-P20+Q20-R20,0)</f>
        <v>0</v>
      </c>
      <c r="T20" s="643">
        <f>+IF(ABS(+O20+Q20)&lt;=ABS(P20+R20),-O20+P20-Q20+R20,0)</f>
        <v>0</v>
      </c>
      <c r="U20" s="75"/>
      <c r="V20" s="185"/>
      <c r="W20" s="186"/>
      <c r="X20" s="641"/>
      <c r="Y20" s="640"/>
      <c r="Z20" s="642">
        <f>+IF(ABS(+V20+X20)&gt;=ABS(W20+Y20),+V20-W20+X20-Y20,0)</f>
        <v>0</v>
      </c>
      <c r="AA20" s="643">
        <f>+IF(ABS(+V20+X20)&lt;=ABS(W20+Y20),-V20+W20-X20+Y20,0)</f>
        <v>0</v>
      </c>
      <c r="AB20" s="75"/>
      <c r="AC20" s="185"/>
      <c r="AD20" s="186"/>
      <c r="AE20" s="641"/>
      <c r="AF20" s="640"/>
      <c r="AG20" s="642">
        <f>+IF(ABS(+AC20+AE20)&gt;=ABS(AD20+AF20),+AC20-AD20+AE20-AF20,0)</f>
        <v>0</v>
      </c>
      <c r="AH20" s="643">
        <f>+IF(ABS(+AC20+AE20)&lt;=ABS(AD20+AF20),-AC20+AD20-AE20+AF20,0)</f>
        <v>0</v>
      </c>
      <c r="AI20" s="75"/>
      <c r="AJ20" s="826">
        <f t="shared" si="5"/>
        <v>1109</v>
      </c>
      <c r="AK20" s="822">
        <f t="shared" si="6"/>
        <v>0</v>
      </c>
      <c r="AL20" s="823">
        <f t="shared" si="6"/>
        <v>0</v>
      </c>
      <c r="AM20" s="824">
        <f t="shared" si="6"/>
        <v>0</v>
      </c>
      <c r="AN20" s="823">
        <f t="shared" si="6"/>
        <v>0</v>
      </c>
      <c r="AO20" s="824">
        <f t="shared" si="7"/>
        <v>0</v>
      </c>
      <c r="AP20" s="825">
        <f t="shared" si="8"/>
        <v>0</v>
      </c>
      <c r="AR20" s="878">
        <f t="shared" si="9"/>
        <v>0</v>
      </c>
      <c r="AS20" s="879">
        <f t="shared" si="10"/>
        <v>0</v>
      </c>
      <c r="AT20" s="880">
        <f t="shared" si="11"/>
        <v>0</v>
      </c>
    </row>
    <row r="21" spans="1:46" ht="15.75">
      <c r="A21" s="132">
        <v>1201</v>
      </c>
      <c r="B21" s="133" t="s">
        <v>950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4"/>
      <c r="M21" s="75"/>
      <c r="N21" s="177">
        <f t="shared" si="4"/>
        <v>1201</v>
      </c>
      <c r="O21" s="18">
        <v>0</v>
      </c>
      <c r="P21" s="19">
        <v>0</v>
      </c>
      <c r="Q21" s="50">
        <v>0</v>
      </c>
      <c r="R21" s="19">
        <v>0</v>
      </c>
      <c r="S21" s="50">
        <v>0</v>
      </c>
      <c r="T21" s="51">
        <v>0</v>
      </c>
      <c r="U21" s="75"/>
      <c r="V21" s="18">
        <v>0</v>
      </c>
      <c r="W21" s="19">
        <v>0</v>
      </c>
      <c r="X21" s="50">
        <v>0</v>
      </c>
      <c r="Y21" s="19">
        <v>0</v>
      </c>
      <c r="Z21" s="50">
        <v>0</v>
      </c>
      <c r="AA21" s="51">
        <v>0</v>
      </c>
      <c r="AB21" s="75"/>
      <c r="AC21" s="18">
        <v>0</v>
      </c>
      <c r="AD21" s="19">
        <v>0</v>
      </c>
      <c r="AE21" s="50">
        <v>0</v>
      </c>
      <c r="AF21" s="19">
        <v>0</v>
      </c>
      <c r="AG21" s="50">
        <v>0</v>
      </c>
      <c r="AH21" s="51">
        <v>0</v>
      </c>
      <c r="AI21" s="75"/>
      <c r="AJ21" s="826">
        <f t="shared" si="5"/>
        <v>1201</v>
      </c>
      <c r="AK21" s="827">
        <v>0</v>
      </c>
      <c r="AL21" s="828">
        <v>0</v>
      </c>
      <c r="AM21" s="829">
        <v>0</v>
      </c>
      <c r="AN21" s="828">
        <v>0</v>
      </c>
      <c r="AO21" s="829">
        <v>0</v>
      </c>
      <c r="AP21" s="830">
        <v>0</v>
      </c>
      <c r="AR21" s="878">
        <f t="shared" si="9"/>
        <v>0</v>
      </c>
      <c r="AS21" s="879">
        <f t="shared" si="10"/>
        <v>0</v>
      </c>
      <c r="AT21" s="880">
        <f t="shared" si="11"/>
        <v>0</v>
      </c>
    </row>
    <row r="22" spans="1:46" ht="15.75">
      <c r="A22" s="132">
        <v>1202</v>
      </c>
      <c r="B22" s="133" t="s">
        <v>951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4"/>
      <c r="M22" s="75"/>
      <c r="N22" s="177">
        <f t="shared" si="4"/>
        <v>1202</v>
      </c>
      <c r="O22" s="18">
        <v>0</v>
      </c>
      <c r="P22" s="19">
        <v>0</v>
      </c>
      <c r="Q22" s="50">
        <v>0</v>
      </c>
      <c r="R22" s="19">
        <v>0</v>
      </c>
      <c r="S22" s="50">
        <v>0</v>
      </c>
      <c r="T22" s="51">
        <v>0</v>
      </c>
      <c r="U22" s="75"/>
      <c r="V22" s="18">
        <v>0</v>
      </c>
      <c r="W22" s="19">
        <v>0</v>
      </c>
      <c r="X22" s="50">
        <v>0</v>
      </c>
      <c r="Y22" s="19">
        <v>0</v>
      </c>
      <c r="Z22" s="50">
        <v>0</v>
      </c>
      <c r="AA22" s="51">
        <v>0</v>
      </c>
      <c r="AB22" s="75"/>
      <c r="AC22" s="18">
        <v>0</v>
      </c>
      <c r="AD22" s="19">
        <v>0</v>
      </c>
      <c r="AE22" s="50">
        <v>0</v>
      </c>
      <c r="AF22" s="19">
        <v>0</v>
      </c>
      <c r="AG22" s="50">
        <v>0</v>
      </c>
      <c r="AH22" s="51">
        <v>0</v>
      </c>
      <c r="AI22" s="75"/>
      <c r="AJ22" s="826">
        <f t="shared" si="5"/>
        <v>1202</v>
      </c>
      <c r="AK22" s="827">
        <v>0</v>
      </c>
      <c r="AL22" s="828">
        <v>0</v>
      </c>
      <c r="AM22" s="829">
        <v>0</v>
      </c>
      <c r="AN22" s="828">
        <v>0</v>
      </c>
      <c r="AO22" s="829">
        <v>0</v>
      </c>
      <c r="AP22" s="830">
        <v>0</v>
      </c>
      <c r="AR22" s="878">
        <f t="shared" si="9"/>
        <v>0</v>
      </c>
      <c r="AS22" s="879">
        <f t="shared" si="10"/>
        <v>0</v>
      </c>
      <c r="AT22" s="880">
        <f t="shared" si="11"/>
        <v>0</v>
      </c>
    </row>
    <row r="23" spans="1:46" ht="15.75">
      <c r="A23" s="132">
        <v>1209</v>
      </c>
      <c r="B23" s="133" t="s">
        <v>952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4"/>
      <c r="M23" s="75"/>
      <c r="N23" s="177">
        <f t="shared" si="4"/>
        <v>1209</v>
      </c>
      <c r="O23" s="18">
        <v>0</v>
      </c>
      <c r="P23" s="19">
        <v>0</v>
      </c>
      <c r="Q23" s="50">
        <v>0</v>
      </c>
      <c r="R23" s="19">
        <v>0</v>
      </c>
      <c r="S23" s="50">
        <v>0</v>
      </c>
      <c r="T23" s="51">
        <v>0</v>
      </c>
      <c r="U23" s="75"/>
      <c r="V23" s="18">
        <v>0</v>
      </c>
      <c r="W23" s="19">
        <v>0</v>
      </c>
      <c r="X23" s="50">
        <v>0</v>
      </c>
      <c r="Y23" s="19">
        <v>0</v>
      </c>
      <c r="Z23" s="50">
        <v>0</v>
      </c>
      <c r="AA23" s="51">
        <v>0</v>
      </c>
      <c r="AB23" s="75"/>
      <c r="AC23" s="18">
        <v>0</v>
      </c>
      <c r="AD23" s="19">
        <v>0</v>
      </c>
      <c r="AE23" s="50">
        <v>0</v>
      </c>
      <c r="AF23" s="19">
        <v>0</v>
      </c>
      <c r="AG23" s="50">
        <v>0</v>
      </c>
      <c r="AH23" s="51">
        <v>0</v>
      </c>
      <c r="AI23" s="75"/>
      <c r="AJ23" s="826">
        <f t="shared" si="5"/>
        <v>1209</v>
      </c>
      <c r="AK23" s="827">
        <v>0</v>
      </c>
      <c r="AL23" s="828">
        <v>0</v>
      </c>
      <c r="AM23" s="829">
        <v>0</v>
      </c>
      <c r="AN23" s="828">
        <v>0</v>
      </c>
      <c r="AO23" s="829">
        <v>0</v>
      </c>
      <c r="AP23" s="830">
        <v>0</v>
      </c>
      <c r="AR23" s="878">
        <f t="shared" si="9"/>
        <v>0</v>
      </c>
      <c r="AS23" s="879">
        <f t="shared" si="10"/>
        <v>0</v>
      </c>
      <c r="AT23" s="880">
        <f t="shared" si="11"/>
        <v>0</v>
      </c>
    </row>
    <row r="24" spans="1:46" ht="15.75">
      <c r="A24" s="132">
        <v>1301</v>
      </c>
      <c r="B24" s="133" t="s">
        <v>953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4"/>
      <c r="M24" s="75"/>
      <c r="N24" s="177">
        <f t="shared" si="4"/>
        <v>1301</v>
      </c>
      <c r="O24" s="18">
        <v>0</v>
      </c>
      <c r="P24" s="19">
        <v>0</v>
      </c>
      <c r="Q24" s="50">
        <v>0</v>
      </c>
      <c r="R24" s="19">
        <v>0</v>
      </c>
      <c r="S24" s="50">
        <v>0</v>
      </c>
      <c r="T24" s="51">
        <v>0</v>
      </c>
      <c r="U24" s="75"/>
      <c r="V24" s="18">
        <v>0</v>
      </c>
      <c r="W24" s="19">
        <v>0</v>
      </c>
      <c r="X24" s="50">
        <v>0</v>
      </c>
      <c r="Y24" s="19">
        <v>0</v>
      </c>
      <c r="Z24" s="50">
        <v>0</v>
      </c>
      <c r="AA24" s="51">
        <v>0</v>
      </c>
      <c r="AB24" s="75"/>
      <c r="AC24" s="18">
        <v>0</v>
      </c>
      <c r="AD24" s="19">
        <v>0</v>
      </c>
      <c r="AE24" s="50">
        <v>0</v>
      </c>
      <c r="AF24" s="19">
        <v>0</v>
      </c>
      <c r="AG24" s="50">
        <v>0</v>
      </c>
      <c r="AH24" s="51">
        <v>0</v>
      </c>
      <c r="AI24" s="75"/>
      <c r="AJ24" s="826">
        <f t="shared" si="5"/>
        <v>1301</v>
      </c>
      <c r="AK24" s="827">
        <v>0</v>
      </c>
      <c r="AL24" s="828">
        <v>0</v>
      </c>
      <c r="AM24" s="829">
        <v>0</v>
      </c>
      <c r="AN24" s="828">
        <v>0</v>
      </c>
      <c r="AO24" s="829">
        <v>0</v>
      </c>
      <c r="AP24" s="830">
        <v>0</v>
      </c>
      <c r="AR24" s="878">
        <f t="shared" si="9"/>
        <v>0</v>
      </c>
      <c r="AS24" s="879">
        <f t="shared" si="10"/>
        <v>0</v>
      </c>
      <c r="AT24" s="880">
        <f t="shared" si="11"/>
        <v>0</v>
      </c>
    </row>
    <row r="25" spans="1:46" ht="15.75">
      <c r="A25" s="132">
        <v>1309</v>
      </c>
      <c r="B25" s="133" t="s">
        <v>954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4"/>
      <c r="M25" s="75"/>
      <c r="N25" s="177">
        <f t="shared" si="4"/>
        <v>1309</v>
      </c>
      <c r="O25" s="18">
        <v>0</v>
      </c>
      <c r="P25" s="19">
        <v>0</v>
      </c>
      <c r="Q25" s="50">
        <v>0</v>
      </c>
      <c r="R25" s="19">
        <v>0</v>
      </c>
      <c r="S25" s="50">
        <v>0</v>
      </c>
      <c r="T25" s="51">
        <v>0</v>
      </c>
      <c r="U25" s="75"/>
      <c r="V25" s="18">
        <v>0</v>
      </c>
      <c r="W25" s="19">
        <v>0</v>
      </c>
      <c r="X25" s="50">
        <v>0</v>
      </c>
      <c r="Y25" s="19">
        <v>0</v>
      </c>
      <c r="Z25" s="50">
        <v>0</v>
      </c>
      <c r="AA25" s="51">
        <v>0</v>
      </c>
      <c r="AB25" s="75"/>
      <c r="AC25" s="18">
        <v>0</v>
      </c>
      <c r="AD25" s="19">
        <v>0</v>
      </c>
      <c r="AE25" s="50">
        <v>0</v>
      </c>
      <c r="AF25" s="19">
        <v>0</v>
      </c>
      <c r="AG25" s="50">
        <v>0</v>
      </c>
      <c r="AH25" s="51">
        <v>0</v>
      </c>
      <c r="AI25" s="75"/>
      <c r="AJ25" s="826">
        <f t="shared" si="5"/>
        <v>1309</v>
      </c>
      <c r="AK25" s="827">
        <v>0</v>
      </c>
      <c r="AL25" s="828">
        <v>0</v>
      </c>
      <c r="AM25" s="829">
        <v>0</v>
      </c>
      <c r="AN25" s="828">
        <v>0</v>
      </c>
      <c r="AO25" s="829">
        <v>0</v>
      </c>
      <c r="AP25" s="830">
        <v>0</v>
      </c>
      <c r="AR25" s="878">
        <f t="shared" si="9"/>
        <v>0</v>
      </c>
      <c r="AS25" s="879">
        <f t="shared" si="10"/>
        <v>0</v>
      </c>
      <c r="AT25" s="880">
        <f t="shared" si="11"/>
        <v>0</v>
      </c>
    </row>
    <row r="26" spans="1:46" ht="15.75">
      <c r="A26" s="132">
        <v>1511</v>
      </c>
      <c r="B26" s="133" t="s">
        <v>957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4"/>
      <c r="M26" s="75"/>
      <c r="N26" s="177">
        <f t="shared" si="4"/>
        <v>1511</v>
      </c>
      <c r="O26" s="18">
        <v>0</v>
      </c>
      <c r="P26" s="186"/>
      <c r="Q26" s="641"/>
      <c r="R26" s="640"/>
      <c r="S26" s="50">
        <v>0</v>
      </c>
      <c r="T26" s="49">
        <f>+IF(ABS(+O26+Q26)&lt;=ABS(P26+R26),-O26+P26-Q26+R26,0)</f>
        <v>0</v>
      </c>
      <c r="U26" s="75"/>
      <c r="V26" s="18">
        <v>0</v>
      </c>
      <c r="W26" s="19">
        <v>0</v>
      </c>
      <c r="X26" s="50">
        <v>0</v>
      </c>
      <c r="Y26" s="19">
        <v>0</v>
      </c>
      <c r="Z26" s="50">
        <v>0</v>
      </c>
      <c r="AA26" s="51">
        <v>0</v>
      </c>
      <c r="AB26" s="75"/>
      <c r="AC26" s="18">
        <v>0</v>
      </c>
      <c r="AD26" s="19">
        <v>0</v>
      </c>
      <c r="AE26" s="50">
        <v>0</v>
      </c>
      <c r="AF26" s="19">
        <v>0</v>
      </c>
      <c r="AG26" s="50">
        <v>0</v>
      </c>
      <c r="AH26" s="51">
        <v>0</v>
      </c>
      <c r="AI26" s="75"/>
      <c r="AJ26" s="826">
        <f t="shared" si="5"/>
        <v>1511</v>
      </c>
      <c r="AK26" s="827">
        <v>0</v>
      </c>
      <c r="AL26" s="823">
        <f t="shared" si="6"/>
        <v>0</v>
      </c>
      <c r="AM26" s="824">
        <f t="shared" si="6"/>
        <v>0</v>
      </c>
      <c r="AN26" s="823">
        <f t="shared" si="6"/>
        <v>0</v>
      </c>
      <c r="AO26" s="829">
        <v>0</v>
      </c>
      <c r="AP26" s="825">
        <f t="shared" si="8"/>
        <v>0</v>
      </c>
      <c r="AR26" s="878">
        <f t="shared" si="9"/>
        <v>0</v>
      </c>
      <c r="AS26" s="879">
        <f t="shared" si="10"/>
        <v>0</v>
      </c>
      <c r="AT26" s="880">
        <f t="shared" si="11"/>
        <v>0</v>
      </c>
    </row>
    <row r="27" spans="1:46" ht="15.75">
      <c r="A27" s="132">
        <v>1512</v>
      </c>
      <c r="B27" s="133" t="s">
        <v>958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4"/>
      <c r="M27" s="75"/>
      <c r="N27" s="177">
        <f t="shared" si="4"/>
        <v>1512</v>
      </c>
      <c r="O27" s="18">
        <v>0</v>
      </c>
      <c r="P27" s="186"/>
      <c r="Q27" s="641"/>
      <c r="R27" s="640"/>
      <c r="S27" s="50">
        <v>0</v>
      </c>
      <c r="T27" s="49">
        <f>+IF(ABS(+O27+Q27)&lt;=ABS(P27+R27),-O27+P27-Q27+R27,0)</f>
        <v>0</v>
      </c>
      <c r="U27" s="75"/>
      <c r="V27" s="18">
        <v>0</v>
      </c>
      <c r="W27" s="19">
        <v>0</v>
      </c>
      <c r="X27" s="50">
        <v>0</v>
      </c>
      <c r="Y27" s="19">
        <v>0</v>
      </c>
      <c r="Z27" s="50">
        <v>0</v>
      </c>
      <c r="AA27" s="51">
        <v>0</v>
      </c>
      <c r="AB27" s="75"/>
      <c r="AC27" s="18">
        <v>0</v>
      </c>
      <c r="AD27" s="19">
        <v>0</v>
      </c>
      <c r="AE27" s="50">
        <v>0</v>
      </c>
      <c r="AF27" s="19">
        <v>0</v>
      </c>
      <c r="AG27" s="50">
        <v>0</v>
      </c>
      <c r="AH27" s="51">
        <v>0</v>
      </c>
      <c r="AI27" s="75"/>
      <c r="AJ27" s="826">
        <f t="shared" si="5"/>
        <v>1512</v>
      </c>
      <c r="AK27" s="827">
        <v>0</v>
      </c>
      <c r="AL27" s="823">
        <f t="shared" si="6"/>
        <v>0</v>
      </c>
      <c r="AM27" s="824">
        <f t="shared" si="6"/>
        <v>0</v>
      </c>
      <c r="AN27" s="823">
        <f t="shared" si="6"/>
        <v>0</v>
      </c>
      <c r="AO27" s="829">
        <v>0</v>
      </c>
      <c r="AP27" s="825">
        <f t="shared" si="8"/>
        <v>0</v>
      </c>
      <c r="AR27" s="878">
        <f t="shared" si="9"/>
        <v>0</v>
      </c>
      <c r="AS27" s="879">
        <f t="shared" si="10"/>
        <v>0</v>
      </c>
      <c r="AT27" s="880">
        <f t="shared" si="11"/>
        <v>0</v>
      </c>
    </row>
    <row r="28" spans="1:46" ht="15.75">
      <c r="A28" s="132">
        <v>1517</v>
      </c>
      <c r="B28" s="135" t="s">
        <v>959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4"/>
      <c r="M28" s="75"/>
      <c r="N28" s="177">
        <f t="shared" si="4"/>
        <v>1517</v>
      </c>
      <c r="O28" s="185"/>
      <c r="P28" s="19">
        <v>0</v>
      </c>
      <c r="Q28" s="641"/>
      <c r="R28" s="640"/>
      <c r="S28" s="48">
        <f>+IF(ABS(+O28+Q28)&gt;=ABS(P28+R28),+O28-P28+Q28-R28,0)</f>
        <v>0</v>
      </c>
      <c r="T28" s="51">
        <v>0</v>
      </c>
      <c r="U28" s="75"/>
      <c r="V28" s="18">
        <v>0</v>
      </c>
      <c r="W28" s="19">
        <v>0</v>
      </c>
      <c r="X28" s="50">
        <v>0</v>
      </c>
      <c r="Y28" s="19">
        <v>0</v>
      </c>
      <c r="Z28" s="50">
        <v>0</v>
      </c>
      <c r="AA28" s="51">
        <v>0</v>
      </c>
      <c r="AB28" s="75"/>
      <c r="AC28" s="18">
        <v>0</v>
      </c>
      <c r="AD28" s="19">
        <v>0</v>
      </c>
      <c r="AE28" s="50">
        <v>0</v>
      </c>
      <c r="AF28" s="19">
        <v>0</v>
      </c>
      <c r="AG28" s="50">
        <v>0</v>
      </c>
      <c r="AH28" s="51">
        <v>0</v>
      </c>
      <c r="AI28" s="75"/>
      <c r="AJ28" s="826">
        <f t="shared" si="5"/>
        <v>1517</v>
      </c>
      <c r="AK28" s="822">
        <f t="shared" si="6"/>
        <v>0</v>
      </c>
      <c r="AL28" s="828">
        <v>0</v>
      </c>
      <c r="AM28" s="824">
        <f t="shared" si="6"/>
        <v>0</v>
      </c>
      <c r="AN28" s="823">
        <f t="shared" si="6"/>
        <v>0</v>
      </c>
      <c r="AO28" s="824">
        <f t="shared" si="7"/>
        <v>0</v>
      </c>
      <c r="AP28" s="830">
        <v>0</v>
      </c>
      <c r="AR28" s="878">
        <f t="shared" si="9"/>
        <v>0</v>
      </c>
      <c r="AS28" s="879">
        <f t="shared" si="10"/>
        <v>0</v>
      </c>
      <c r="AT28" s="880">
        <f t="shared" si="11"/>
        <v>0</v>
      </c>
    </row>
    <row r="29" spans="1:46" ht="15.75">
      <c r="A29" s="132">
        <v>1518</v>
      </c>
      <c r="B29" s="135" t="s">
        <v>960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4"/>
      <c r="M29" s="75"/>
      <c r="N29" s="177">
        <f t="shared" si="4"/>
        <v>1518</v>
      </c>
      <c r="O29" s="185"/>
      <c r="P29" s="19">
        <v>0</v>
      </c>
      <c r="Q29" s="641"/>
      <c r="R29" s="640"/>
      <c r="S29" s="48">
        <f>+IF(ABS(+O29+Q29)&gt;=ABS(P29+R29),+O29-P29+Q29-R29,0)</f>
        <v>0</v>
      </c>
      <c r="T29" s="51">
        <v>0</v>
      </c>
      <c r="U29" s="75"/>
      <c r="V29" s="18">
        <v>0</v>
      </c>
      <c r="W29" s="19">
        <v>0</v>
      </c>
      <c r="X29" s="50">
        <v>0</v>
      </c>
      <c r="Y29" s="19">
        <v>0</v>
      </c>
      <c r="Z29" s="50">
        <v>0</v>
      </c>
      <c r="AA29" s="51">
        <v>0</v>
      </c>
      <c r="AB29" s="75"/>
      <c r="AC29" s="18">
        <v>0</v>
      </c>
      <c r="AD29" s="19">
        <v>0</v>
      </c>
      <c r="AE29" s="50">
        <v>0</v>
      </c>
      <c r="AF29" s="19">
        <v>0</v>
      </c>
      <c r="AG29" s="50">
        <v>0</v>
      </c>
      <c r="AH29" s="51">
        <v>0</v>
      </c>
      <c r="AI29" s="75"/>
      <c r="AJ29" s="826">
        <f t="shared" si="5"/>
        <v>1518</v>
      </c>
      <c r="AK29" s="822">
        <f t="shared" si="6"/>
        <v>0</v>
      </c>
      <c r="AL29" s="828">
        <v>0</v>
      </c>
      <c r="AM29" s="824">
        <f t="shared" si="6"/>
        <v>0</v>
      </c>
      <c r="AN29" s="823">
        <f t="shared" si="6"/>
        <v>0</v>
      </c>
      <c r="AO29" s="824">
        <f t="shared" si="7"/>
        <v>0</v>
      </c>
      <c r="AP29" s="830">
        <v>0</v>
      </c>
      <c r="AR29" s="878">
        <f t="shared" si="9"/>
        <v>0</v>
      </c>
      <c r="AS29" s="879">
        <f t="shared" si="10"/>
        <v>0</v>
      </c>
      <c r="AT29" s="880">
        <f t="shared" si="11"/>
        <v>0</v>
      </c>
    </row>
    <row r="30" spans="1:46" ht="15.75">
      <c r="A30" s="132">
        <v>1521</v>
      </c>
      <c r="B30" s="133" t="s">
        <v>961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4"/>
      <c r="M30" s="75"/>
      <c r="N30" s="177">
        <f t="shared" si="4"/>
        <v>1521</v>
      </c>
      <c r="O30" s="18">
        <v>0</v>
      </c>
      <c r="P30" s="186"/>
      <c r="Q30" s="641"/>
      <c r="R30" s="640"/>
      <c r="S30" s="50">
        <v>0</v>
      </c>
      <c r="T30" s="49">
        <f>+IF(ABS(+O30+Q30)&lt;=ABS(P30+R30),-O30+P30-Q30+R30,0)</f>
        <v>0</v>
      </c>
      <c r="U30" s="75"/>
      <c r="V30" s="18">
        <v>0</v>
      </c>
      <c r="W30" s="19">
        <v>0</v>
      </c>
      <c r="X30" s="50">
        <v>0</v>
      </c>
      <c r="Y30" s="19">
        <v>0</v>
      </c>
      <c r="Z30" s="50">
        <v>0</v>
      </c>
      <c r="AA30" s="51">
        <v>0</v>
      </c>
      <c r="AB30" s="75"/>
      <c r="AC30" s="18">
        <v>0</v>
      </c>
      <c r="AD30" s="19">
        <v>0</v>
      </c>
      <c r="AE30" s="50">
        <v>0</v>
      </c>
      <c r="AF30" s="19">
        <v>0</v>
      </c>
      <c r="AG30" s="50">
        <v>0</v>
      </c>
      <c r="AH30" s="51">
        <v>0</v>
      </c>
      <c r="AI30" s="75"/>
      <c r="AJ30" s="826">
        <f t="shared" si="5"/>
        <v>1521</v>
      </c>
      <c r="AK30" s="827">
        <v>0</v>
      </c>
      <c r="AL30" s="823">
        <f t="shared" si="6"/>
        <v>0</v>
      </c>
      <c r="AM30" s="824">
        <f t="shared" si="6"/>
        <v>0</v>
      </c>
      <c r="AN30" s="823">
        <f t="shared" si="6"/>
        <v>0</v>
      </c>
      <c r="AO30" s="829">
        <v>0</v>
      </c>
      <c r="AP30" s="825">
        <f t="shared" si="8"/>
        <v>0</v>
      </c>
      <c r="AR30" s="878">
        <f t="shared" si="9"/>
        <v>0</v>
      </c>
      <c r="AS30" s="879">
        <f t="shared" si="10"/>
        <v>0</v>
      </c>
      <c r="AT30" s="880">
        <f t="shared" si="11"/>
        <v>0</v>
      </c>
    </row>
    <row r="31" spans="1:46" ht="15.75">
      <c r="A31" s="132">
        <v>1522</v>
      </c>
      <c r="B31" s="133" t="s">
        <v>962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4"/>
      <c r="M31" s="75"/>
      <c r="N31" s="177">
        <f t="shared" si="4"/>
        <v>1522</v>
      </c>
      <c r="O31" s="18">
        <v>0</v>
      </c>
      <c r="P31" s="186"/>
      <c r="Q31" s="641"/>
      <c r="R31" s="640"/>
      <c r="S31" s="50">
        <v>0</v>
      </c>
      <c r="T31" s="49">
        <f>+IF(ABS(+O31+Q31)&lt;=ABS(P31+R31),-O31+P31-Q31+R31,0)</f>
        <v>0</v>
      </c>
      <c r="U31" s="75"/>
      <c r="V31" s="18">
        <v>0</v>
      </c>
      <c r="W31" s="19">
        <v>0</v>
      </c>
      <c r="X31" s="50">
        <v>0</v>
      </c>
      <c r="Y31" s="19">
        <v>0</v>
      </c>
      <c r="Z31" s="50">
        <v>0</v>
      </c>
      <c r="AA31" s="51">
        <v>0</v>
      </c>
      <c r="AB31" s="75"/>
      <c r="AC31" s="18">
        <v>0</v>
      </c>
      <c r="AD31" s="19">
        <v>0</v>
      </c>
      <c r="AE31" s="50">
        <v>0</v>
      </c>
      <c r="AF31" s="19">
        <v>0</v>
      </c>
      <c r="AG31" s="50">
        <v>0</v>
      </c>
      <c r="AH31" s="51">
        <v>0</v>
      </c>
      <c r="AI31" s="75"/>
      <c r="AJ31" s="826">
        <f t="shared" si="5"/>
        <v>1522</v>
      </c>
      <c r="AK31" s="827">
        <v>0</v>
      </c>
      <c r="AL31" s="823">
        <f t="shared" si="6"/>
        <v>0</v>
      </c>
      <c r="AM31" s="824">
        <f t="shared" si="6"/>
        <v>0</v>
      </c>
      <c r="AN31" s="823">
        <f t="shared" si="6"/>
        <v>0</v>
      </c>
      <c r="AO31" s="829">
        <v>0</v>
      </c>
      <c r="AP31" s="825">
        <f t="shared" si="8"/>
        <v>0</v>
      </c>
      <c r="AR31" s="878">
        <f t="shared" si="9"/>
        <v>0</v>
      </c>
      <c r="AS31" s="879">
        <f t="shared" si="10"/>
        <v>0</v>
      </c>
      <c r="AT31" s="880">
        <f t="shared" si="11"/>
        <v>0</v>
      </c>
    </row>
    <row r="32" spans="1:46" ht="15.75">
      <c r="A32" s="132">
        <v>1523</v>
      </c>
      <c r="B32" s="137" t="s">
        <v>971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4"/>
      <c r="M32" s="75"/>
      <c r="N32" s="177">
        <f t="shared" si="4"/>
        <v>1523</v>
      </c>
      <c r="O32" s="18">
        <v>0</v>
      </c>
      <c r="P32" s="186"/>
      <c r="Q32" s="641"/>
      <c r="R32" s="640"/>
      <c r="S32" s="50">
        <v>0</v>
      </c>
      <c r="T32" s="49">
        <f>+IF(ABS(+O32+Q32)&lt;=ABS(P32+R32),-O32+P32-Q32+R32,0)</f>
        <v>0</v>
      </c>
      <c r="U32" s="75"/>
      <c r="V32" s="18">
        <v>0</v>
      </c>
      <c r="W32" s="19">
        <v>0</v>
      </c>
      <c r="X32" s="50">
        <v>0</v>
      </c>
      <c r="Y32" s="19">
        <v>0</v>
      </c>
      <c r="Z32" s="50">
        <v>0</v>
      </c>
      <c r="AA32" s="51">
        <v>0</v>
      </c>
      <c r="AB32" s="75"/>
      <c r="AC32" s="18">
        <v>0</v>
      </c>
      <c r="AD32" s="19">
        <v>0</v>
      </c>
      <c r="AE32" s="50">
        <v>0</v>
      </c>
      <c r="AF32" s="19">
        <v>0</v>
      </c>
      <c r="AG32" s="50">
        <v>0</v>
      </c>
      <c r="AH32" s="51">
        <v>0</v>
      </c>
      <c r="AI32" s="75"/>
      <c r="AJ32" s="826">
        <f t="shared" si="5"/>
        <v>1523</v>
      </c>
      <c r="AK32" s="827">
        <v>0</v>
      </c>
      <c r="AL32" s="823">
        <f t="shared" si="6"/>
        <v>0</v>
      </c>
      <c r="AM32" s="824">
        <f t="shared" si="6"/>
        <v>0</v>
      </c>
      <c r="AN32" s="823">
        <f t="shared" si="6"/>
        <v>0</v>
      </c>
      <c r="AO32" s="829">
        <v>0</v>
      </c>
      <c r="AP32" s="825">
        <f t="shared" si="8"/>
        <v>0</v>
      </c>
      <c r="AR32" s="878">
        <f t="shared" si="9"/>
        <v>0</v>
      </c>
      <c r="AS32" s="879">
        <f t="shared" si="10"/>
        <v>0</v>
      </c>
      <c r="AT32" s="880">
        <f t="shared" si="11"/>
        <v>0</v>
      </c>
    </row>
    <row r="33" spans="1:46" ht="15.75">
      <c r="A33" s="132">
        <v>1524</v>
      </c>
      <c r="B33" s="137" t="s">
        <v>972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4"/>
      <c r="M33" s="75"/>
      <c r="N33" s="177">
        <f t="shared" si="4"/>
        <v>1524</v>
      </c>
      <c r="O33" s="18">
        <v>0</v>
      </c>
      <c r="P33" s="186"/>
      <c r="Q33" s="641"/>
      <c r="R33" s="640"/>
      <c r="S33" s="50">
        <v>0</v>
      </c>
      <c r="T33" s="49">
        <f>+IF(ABS(+O33+Q33)&lt;=ABS(P33+R33),-O33+P33-Q33+R33,0)</f>
        <v>0</v>
      </c>
      <c r="U33" s="75"/>
      <c r="V33" s="18">
        <v>0</v>
      </c>
      <c r="W33" s="19">
        <v>0</v>
      </c>
      <c r="X33" s="50">
        <v>0</v>
      </c>
      <c r="Y33" s="19">
        <v>0</v>
      </c>
      <c r="Z33" s="50">
        <v>0</v>
      </c>
      <c r="AA33" s="51">
        <v>0</v>
      </c>
      <c r="AB33" s="75"/>
      <c r="AC33" s="18">
        <v>0</v>
      </c>
      <c r="AD33" s="19">
        <v>0</v>
      </c>
      <c r="AE33" s="50">
        <v>0</v>
      </c>
      <c r="AF33" s="19">
        <v>0</v>
      </c>
      <c r="AG33" s="50">
        <v>0</v>
      </c>
      <c r="AH33" s="51">
        <v>0</v>
      </c>
      <c r="AI33" s="75"/>
      <c r="AJ33" s="826">
        <f t="shared" si="5"/>
        <v>1524</v>
      </c>
      <c r="AK33" s="827">
        <v>0</v>
      </c>
      <c r="AL33" s="823">
        <f t="shared" si="6"/>
        <v>0</v>
      </c>
      <c r="AM33" s="824">
        <f t="shared" si="6"/>
        <v>0</v>
      </c>
      <c r="AN33" s="823">
        <f t="shared" si="6"/>
        <v>0</v>
      </c>
      <c r="AO33" s="829">
        <v>0</v>
      </c>
      <c r="AP33" s="825">
        <f t="shared" si="8"/>
        <v>0</v>
      </c>
      <c r="AR33" s="878">
        <f t="shared" si="9"/>
        <v>0</v>
      </c>
      <c r="AS33" s="879">
        <f t="shared" si="10"/>
        <v>0</v>
      </c>
      <c r="AT33" s="880">
        <f t="shared" si="11"/>
        <v>0</v>
      </c>
    </row>
    <row r="34" spans="1:46" ht="15.75">
      <c r="A34" s="132">
        <v>1527</v>
      </c>
      <c r="B34" s="135" t="s">
        <v>973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4"/>
      <c r="M34" s="75"/>
      <c r="N34" s="177">
        <f t="shared" si="4"/>
        <v>1527</v>
      </c>
      <c r="O34" s="185"/>
      <c r="P34" s="19">
        <v>0</v>
      </c>
      <c r="Q34" s="641"/>
      <c r="R34" s="640"/>
      <c r="S34" s="48">
        <f aca="true" t="shared" si="12" ref="S34:S39">+IF(ABS(+O34+Q34)&gt;=ABS(P34+R34),+O34-P34+Q34-R34,0)</f>
        <v>0</v>
      </c>
      <c r="T34" s="51">
        <v>0</v>
      </c>
      <c r="U34" s="75"/>
      <c r="V34" s="18">
        <v>0</v>
      </c>
      <c r="W34" s="19">
        <v>0</v>
      </c>
      <c r="X34" s="50">
        <v>0</v>
      </c>
      <c r="Y34" s="19">
        <v>0</v>
      </c>
      <c r="Z34" s="50">
        <v>0</v>
      </c>
      <c r="AA34" s="51">
        <v>0</v>
      </c>
      <c r="AB34" s="75"/>
      <c r="AC34" s="18">
        <v>0</v>
      </c>
      <c r="AD34" s="19">
        <v>0</v>
      </c>
      <c r="AE34" s="50">
        <v>0</v>
      </c>
      <c r="AF34" s="19">
        <v>0</v>
      </c>
      <c r="AG34" s="50">
        <v>0</v>
      </c>
      <c r="AH34" s="51">
        <v>0</v>
      </c>
      <c r="AI34" s="75"/>
      <c r="AJ34" s="826">
        <f t="shared" si="5"/>
        <v>1527</v>
      </c>
      <c r="AK34" s="822">
        <f t="shared" si="6"/>
        <v>0</v>
      </c>
      <c r="AL34" s="828">
        <v>0</v>
      </c>
      <c r="AM34" s="824">
        <f t="shared" si="6"/>
        <v>0</v>
      </c>
      <c r="AN34" s="823">
        <f t="shared" si="6"/>
        <v>0</v>
      </c>
      <c r="AO34" s="824">
        <f t="shared" si="7"/>
        <v>0</v>
      </c>
      <c r="AP34" s="830">
        <v>0</v>
      </c>
      <c r="AR34" s="878">
        <f t="shared" si="9"/>
        <v>0</v>
      </c>
      <c r="AS34" s="879">
        <f t="shared" si="10"/>
        <v>0</v>
      </c>
      <c r="AT34" s="880">
        <f t="shared" si="11"/>
        <v>0</v>
      </c>
    </row>
    <row r="35" spans="1:46" ht="15.75">
      <c r="A35" s="132">
        <v>1528</v>
      </c>
      <c r="B35" s="135" t="s">
        <v>974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4"/>
      <c r="M35" s="75"/>
      <c r="N35" s="177">
        <f t="shared" si="4"/>
        <v>1528</v>
      </c>
      <c r="O35" s="185"/>
      <c r="P35" s="19">
        <v>0</v>
      </c>
      <c r="Q35" s="641"/>
      <c r="R35" s="640"/>
      <c r="S35" s="48">
        <f t="shared" si="12"/>
        <v>0</v>
      </c>
      <c r="T35" s="51">
        <v>0</v>
      </c>
      <c r="U35" s="75"/>
      <c r="V35" s="18">
        <v>0</v>
      </c>
      <c r="W35" s="19">
        <v>0</v>
      </c>
      <c r="X35" s="50">
        <v>0</v>
      </c>
      <c r="Y35" s="19">
        <v>0</v>
      </c>
      <c r="Z35" s="50">
        <v>0</v>
      </c>
      <c r="AA35" s="51">
        <v>0</v>
      </c>
      <c r="AB35" s="75"/>
      <c r="AC35" s="18">
        <v>0</v>
      </c>
      <c r="AD35" s="19">
        <v>0</v>
      </c>
      <c r="AE35" s="50">
        <v>0</v>
      </c>
      <c r="AF35" s="19">
        <v>0</v>
      </c>
      <c r="AG35" s="50">
        <v>0</v>
      </c>
      <c r="AH35" s="51">
        <v>0</v>
      </c>
      <c r="AI35" s="75"/>
      <c r="AJ35" s="826">
        <f t="shared" si="5"/>
        <v>1528</v>
      </c>
      <c r="AK35" s="822">
        <f t="shared" si="6"/>
        <v>0</v>
      </c>
      <c r="AL35" s="828">
        <v>0</v>
      </c>
      <c r="AM35" s="824">
        <f t="shared" si="6"/>
        <v>0</v>
      </c>
      <c r="AN35" s="823">
        <f t="shared" si="6"/>
        <v>0</v>
      </c>
      <c r="AO35" s="824">
        <f t="shared" si="7"/>
        <v>0</v>
      </c>
      <c r="AP35" s="830">
        <v>0</v>
      </c>
      <c r="AR35" s="878">
        <f t="shared" si="9"/>
        <v>0</v>
      </c>
      <c r="AS35" s="879">
        <f t="shared" si="10"/>
        <v>0</v>
      </c>
      <c r="AT35" s="880">
        <f t="shared" si="11"/>
        <v>0</v>
      </c>
    </row>
    <row r="36" spans="1:46" ht="15.75">
      <c r="A36" s="132">
        <v>1591</v>
      </c>
      <c r="B36" s="133" t="s">
        <v>975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4"/>
      <c r="M36" s="75"/>
      <c r="N36" s="177">
        <f t="shared" si="4"/>
        <v>1591</v>
      </c>
      <c r="O36" s="185"/>
      <c r="P36" s="186"/>
      <c r="Q36" s="641"/>
      <c r="R36" s="640"/>
      <c r="S36" s="48">
        <f t="shared" si="12"/>
        <v>0</v>
      </c>
      <c r="T36" s="49">
        <f>+IF(ABS(+O36+Q36)&lt;=ABS(P36+R36),-O36+P36-Q36+R36,0)</f>
        <v>0</v>
      </c>
      <c r="U36" s="75"/>
      <c r="V36" s="18">
        <v>0</v>
      </c>
      <c r="W36" s="19">
        <v>0</v>
      </c>
      <c r="X36" s="50">
        <v>0</v>
      </c>
      <c r="Y36" s="19">
        <v>0</v>
      </c>
      <c r="Z36" s="50">
        <v>0</v>
      </c>
      <c r="AA36" s="51">
        <v>0</v>
      </c>
      <c r="AB36" s="75"/>
      <c r="AC36" s="18">
        <v>0</v>
      </c>
      <c r="AD36" s="19">
        <v>0</v>
      </c>
      <c r="AE36" s="50">
        <v>0</v>
      </c>
      <c r="AF36" s="19">
        <v>0</v>
      </c>
      <c r="AG36" s="50">
        <v>0</v>
      </c>
      <c r="AH36" s="51">
        <v>0</v>
      </c>
      <c r="AI36" s="75"/>
      <c r="AJ36" s="826">
        <f t="shared" si="5"/>
        <v>1591</v>
      </c>
      <c r="AK36" s="822">
        <f t="shared" si="6"/>
        <v>0</v>
      </c>
      <c r="AL36" s="823">
        <f t="shared" si="6"/>
        <v>0</v>
      </c>
      <c r="AM36" s="824">
        <f t="shared" si="6"/>
        <v>0</v>
      </c>
      <c r="AN36" s="823">
        <f t="shared" si="6"/>
        <v>0</v>
      </c>
      <c r="AO36" s="824">
        <f t="shared" si="7"/>
        <v>0</v>
      </c>
      <c r="AP36" s="825">
        <f t="shared" si="8"/>
        <v>0</v>
      </c>
      <c r="AR36" s="878">
        <f t="shared" si="9"/>
        <v>0</v>
      </c>
      <c r="AS36" s="879">
        <f t="shared" si="10"/>
        <v>0</v>
      </c>
      <c r="AT36" s="880">
        <f t="shared" si="11"/>
        <v>0</v>
      </c>
    </row>
    <row r="37" spans="1:46" ht="15.75">
      <c r="A37" s="132">
        <v>1592</v>
      </c>
      <c r="B37" s="133" t="s">
        <v>1008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4"/>
      <c r="M37" s="75"/>
      <c r="N37" s="177">
        <f t="shared" si="4"/>
        <v>1592</v>
      </c>
      <c r="O37" s="185"/>
      <c r="P37" s="186"/>
      <c r="Q37" s="641"/>
      <c r="R37" s="640"/>
      <c r="S37" s="48">
        <f t="shared" si="12"/>
        <v>0</v>
      </c>
      <c r="T37" s="49">
        <f>+IF(ABS(+O37+Q37)&lt;=ABS(P37+R37),-O37+P37-Q37+R37,0)</f>
        <v>0</v>
      </c>
      <c r="U37" s="75"/>
      <c r="V37" s="18">
        <v>0</v>
      </c>
      <c r="W37" s="19">
        <v>0</v>
      </c>
      <c r="X37" s="50">
        <v>0</v>
      </c>
      <c r="Y37" s="19">
        <v>0</v>
      </c>
      <c r="Z37" s="50">
        <v>0</v>
      </c>
      <c r="AA37" s="51">
        <v>0</v>
      </c>
      <c r="AB37" s="75"/>
      <c r="AC37" s="18">
        <v>0</v>
      </c>
      <c r="AD37" s="19">
        <v>0</v>
      </c>
      <c r="AE37" s="50">
        <v>0</v>
      </c>
      <c r="AF37" s="19">
        <v>0</v>
      </c>
      <c r="AG37" s="50">
        <v>0</v>
      </c>
      <c r="AH37" s="51">
        <v>0</v>
      </c>
      <c r="AI37" s="75"/>
      <c r="AJ37" s="826">
        <f t="shared" si="5"/>
        <v>1592</v>
      </c>
      <c r="AK37" s="822">
        <f t="shared" si="6"/>
        <v>0</v>
      </c>
      <c r="AL37" s="823">
        <f t="shared" si="6"/>
        <v>0</v>
      </c>
      <c r="AM37" s="824">
        <f t="shared" si="6"/>
        <v>0</v>
      </c>
      <c r="AN37" s="823">
        <f t="shared" si="6"/>
        <v>0</v>
      </c>
      <c r="AO37" s="824">
        <f t="shared" si="7"/>
        <v>0</v>
      </c>
      <c r="AP37" s="825">
        <f t="shared" si="8"/>
        <v>0</v>
      </c>
      <c r="AR37" s="878">
        <f t="shared" si="9"/>
        <v>0</v>
      </c>
      <c r="AS37" s="879">
        <f t="shared" si="10"/>
        <v>0</v>
      </c>
      <c r="AT37" s="880">
        <f t="shared" si="11"/>
        <v>0</v>
      </c>
    </row>
    <row r="38" spans="1:46" ht="15.75">
      <c r="A38" s="132">
        <v>1593</v>
      </c>
      <c r="B38" s="133" t="s">
        <v>1009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4"/>
      <c r="M38" s="75"/>
      <c r="N38" s="177">
        <f t="shared" si="4"/>
        <v>1593</v>
      </c>
      <c r="O38" s="185"/>
      <c r="P38" s="186"/>
      <c r="Q38" s="641"/>
      <c r="R38" s="640"/>
      <c r="S38" s="48">
        <f t="shared" si="12"/>
        <v>0</v>
      </c>
      <c r="T38" s="49">
        <f>+IF(ABS(+O38+Q38)&lt;=ABS(P38+R38),-O38+P38-Q38+R38,0)</f>
        <v>0</v>
      </c>
      <c r="U38" s="75"/>
      <c r="V38" s="18">
        <v>0</v>
      </c>
      <c r="W38" s="19">
        <v>0</v>
      </c>
      <c r="X38" s="50">
        <v>0</v>
      </c>
      <c r="Y38" s="19">
        <v>0</v>
      </c>
      <c r="Z38" s="50">
        <v>0</v>
      </c>
      <c r="AA38" s="51">
        <v>0</v>
      </c>
      <c r="AB38" s="75"/>
      <c r="AC38" s="18">
        <v>0</v>
      </c>
      <c r="AD38" s="19">
        <v>0</v>
      </c>
      <c r="AE38" s="50">
        <v>0</v>
      </c>
      <c r="AF38" s="19">
        <v>0</v>
      </c>
      <c r="AG38" s="50">
        <v>0</v>
      </c>
      <c r="AH38" s="51">
        <v>0</v>
      </c>
      <c r="AI38" s="75"/>
      <c r="AJ38" s="826">
        <f t="shared" si="5"/>
        <v>1593</v>
      </c>
      <c r="AK38" s="822">
        <f t="shared" si="6"/>
        <v>0</v>
      </c>
      <c r="AL38" s="823">
        <f t="shared" si="6"/>
        <v>0</v>
      </c>
      <c r="AM38" s="824">
        <f t="shared" si="6"/>
        <v>0</v>
      </c>
      <c r="AN38" s="823">
        <f t="shared" si="6"/>
        <v>0</v>
      </c>
      <c r="AO38" s="824">
        <f t="shared" si="7"/>
        <v>0</v>
      </c>
      <c r="AP38" s="825">
        <f t="shared" si="8"/>
        <v>0</v>
      </c>
      <c r="AR38" s="878">
        <f t="shared" si="9"/>
        <v>0</v>
      </c>
      <c r="AS38" s="879">
        <f t="shared" si="10"/>
        <v>0</v>
      </c>
      <c r="AT38" s="880">
        <f t="shared" si="11"/>
        <v>0</v>
      </c>
    </row>
    <row r="39" spans="1:46" ht="15.75">
      <c r="A39" s="132">
        <v>1594</v>
      </c>
      <c r="B39" s="133" t="s">
        <v>1010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4"/>
      <c r="M39" s="75"/>
      <c r="N39" s="177">
        <f t="shared" si="4"/>
        <v>1594</v>
      </c>
      <c r="O39" s="185"/>
      <c r="P39" s="186"/>
      <c r="Q39" s="641"/>
      <c r="R39" s="640"/>
      <c r="S39" s="48">
        <f t="shared" si="12"/>
        <v>0</v>
      </c>
      <c r="T39" s="49">
        <f>+IF(ABS(+O39+Q39)&lt;=ABS(P39+R39),-O39+P39-Q39+R39,0)</f>
        <v>0</v>
      </c>
      <c r="U39" s="75"/>
      <c r="V39" s="18">
        <v>0</v>
      </c>
      <c r="W39" s="19">
        <v>0</v>
      </c>
      <c r="X39" s="50">
        <v>0</v>
      </c>
      <c r="Y39" s="19">
        <v>0</v>
      </c>
      <c r="Z39" s="50">
        <v>0</v>
      </c>
      <c r="AA39" s="51">
        <v>0</v>
      </c>
      <c r="AB39" s="75"/>
      <c r="AC39" s="18">
        <v>0</v>
      </c>
      <c r="AD39" s="19">
        <v>0</v>
      </c>
      <c r="AE39" s="50">
        <v>0</v>
      </c>
      <c r="AF39" s="19">
        <v>0</v>
      </c>
      <c r="AG39" s="50">
        <v>0</v>
      </c>
      <c r="AH39" s="51">
        <v>0</v>
      </c>
      <c r="AI39" s="75"/>
      <c r="AJ39" s="826">
        <f t="shared" si="5"/>
        <v>1594</v>
      </c>
      <c r="AK39" s="822">
        <f t="shared" si="6"/>
        <v>0</v>
      </c>
      <c r="AL39" s="823">
        <f t="shared" si="6"/>
        <v>0</v>
      </c>
      <c r="AM39" s="824">
        <f t="shared" si="6"/>
        <v>0</v>
      </c>
      <c r="AN39" s="823">
        <f t="shared" si="6"/>
        <v>0</v>
      </c>
      <c r="AO39" s="824">
        <f t="shared" si="7"/>
        <v>0</v>
      </c>
      <c r="AP39" s="825">
        <f t="shared" si="8"/>
        <v>0</v>
      </c>
      <c r="AR39" s="878">
        <f t="shared" si="9"/>
        <v>0</v>
      </c>
      <c r="AS39" s="879">
        <f t="shared" si="10"/>
        <v>0</v>
      </c>
      <c r="AT39" s="880">
        <f t="shared" si="11"/>
        <v>0</v>
      </c>
    </row>
    <row r="40" spans="1:46" ht="15.75">
      <c r="A40" s="138">
        <v>1611</v>
      </c>
      <c r="B40" s="139" t="s">
        <v>1011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1"/>
      <c r="M40" s="75"/>
      <c r="N40" s="178">
        <f t="shared" si="4"/>
        <v>1611</v>
      </c>
      <c r="O40" s="20">
        <v>0</v>
      </c>
      <c r="P40" s="21">
        <v>0</v>
      </c>
      <c r="Q40" s="52">
        <v>0</v>
      </c>
      <c r="R40" s="21">
        <v>0</v>
      </c>
      <c r="S40" s="52">
        <v>0</v>
      </c>
      <c r="T40" s="53">
        <v>0</v>
      </c>
      <c r="U40" s="75"/>
      <c r="V40" s="20">
        <v>0</v>
      </c>
      <c r="W40" s="21">
        <v>0</v>
      </c>
      <c r="X40" s="52">
        <v>0</v>
      </c>
      <c r="Y40" s="21">
        <v>0</v>
      </c>
      <c r="Z40" s="52">
        <v>0</v>
      </c>
      <c r="AA40" s="53">
        <v>0</v>
      </c>
      <c r="AB40" s="75"/>
      <c r="AC40" s="20">
        <v>0</v>
      </c>
      <c r="AD40" s="21">
        <v>0</v>
      </c>
      <c r="AE40" s="52">
        <v>0</v>
      </c>
      <c r="AF40" s="21">
        <v>0</v>
      </c>
      <c r="AG40" s="52">
        <v>0</v>
      </c>
      <c r="AH40" s="53">
        <v>0</v>
      </c>
      <c r="AI40" s="75"/>
      <c r="AJ40" s="178">
        <f t="shared" si="5"/>
        <v>1611</v>
      </c>
      <c r="AK40" s="20">
        <v>0</v>
      </c>
      <c r="AL40" s="21">
        <v>0</v>
      </c>
      <c r="AM40" s="52">
        <v>0</v>
      </c>
      <c r="AN40" s="21">
        <v>0</v>
      </c>
      <c r="AO40" s="52">
        <v>0</v>
      </c>
      <c r="AP40" s="53">
        <v>0</v>
      </c>
      <c r="AR40" s="878">
        <f t="shared" si="9"/>
        <v>0</v>
      </c>
      <c r="AS40" s="879">
        <f t="shared" si="10"/>
        <v>0</v>
      </c>
      <c r="AT40" s="880">
        <f t="shared" si="11"/>
        <v>0</v>
      </c>
    </row>
    <row r="41" spans="1:46" ht="15.75">
      <c r="A41" s="138">
        <v>1612</v>
      </c>
      <c r="B41" s="142" t="s">
        <v>1012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1"/>
      <c r="M41" s="75"/>
      <c r="N41" s="178">
        <f t="shared" si="4"/>
        <v>1612</v>
      </c>
      <c r="O41" s="20">
        <v>0</v>
      </c>
      <c r="P41" s="21">
        <v>0</v>
      </c>
      <c r="Q41" s="52">
        <v>0</v>
      </c>
      <c r="R41" s="21">
        <v>0</v>
      </c>
      <c r="S41" s="52">
        <v>0</v>
      </c>
      <c r="T41" s="53">
        <v>0</v>
      </c>
      <c r="U41" s="75"/>
      <c r="V41" s="20">
        <v>0</v>
      </c>
      <c r="W41" s="21">
        <v>0</v>
      </c>
      <c r="X41" s="52">
        <v>0</v>
      </c>
      <c r="Y41" s="21">
        <v>0</v>
      </c>
      <c r="Z41" s="52">
        <v>0</v>
      </c>
      <c r="AA41" s="53">
        <v>0</v>
      </c>
      <c r="AB41" s="75"/>
      <c r="AC41" s="20">
        <v>0</v>
      </c>
      <c r="AD41" s="21">
        <v>0</v>
      </c>
      <c r="AE41" s="52">
        <v>0</v>
      </c>
      <c r="AF41" s="21">
        <v>0</v>
      </c>
      <c r="AG41" s="52">
        <v>0</v>
      </c>
      <c r="AH41" s="53">
        <v>0</v>
      </c>
      <c r="AI41" s="75"/>
      <c r="AJ41" s="178">
        <f t="shared" si="5"/>
        <v>1612</v>
      </c>
      <c r="AK41" s="20">
        <v>0</v>
      </c>
      <c r="AL41" s="21">
        <v>0</v>
      </c>
      <c r="AM41" s="52">
        <v>0</v>
      </c>
      <c r="AN41" s="21">
        <v>0</v>
      </c>
      <c r="AO41" s="52">
        <v>0</v>
      </c>
      <c r="AP41" s="53">
        <v>0</v>
      </c>
      <c r="AR41" s="878">
        <f t="shared" si="9"/>
        <v>0</v>
      </c>
      <c r="AS41" s="879">
        <f t="shared" si="10"/>
        <v>0</v>
      </c>
      <c r="AT41" s="880">
        <f t="shared" si="11"/>
        <v>0</v>
      </c>
    </row>
    <row r="42" spans="1:46" ht="15.75">
      <c r="A42" s="138">
        <v>1613</v>
      </c>
      <c r="B42" s="143" t="s">
        <v>1017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1"/>
      <c r="M42" s="75"/>
      <c r="N42" s="178">
        <f t="shared" si="4"/>
        <v>1613</v>
      </c>
      <c r="O42" s="20">
        <v>0</v>
      </c>
      <c r="P42" s="21">
        <v>0</v>
      </c>
      <c r="Q42" s="52">
        <v>0</v>
      </c>
      <c r="R42" s="21">
        <v>0</v>
      </c>
      <c r="S42" s="52">
        <v>0</v>
      </c>
      <c r="T42" s="53">
        <v>0</v>
      </c>
      <c r="U42" s="75"/>
      <c r="V42" s="20">
        <v>0</v>
      </c>
      <c r="W42" s="21">
        <v>0</v>
      </c>
      <c r="X42" s="52">
        <v>0</v>
      </c>
      <c r="Y42" s="21">
        <v>0</v>
      </c>
      <c r="Z42" s="52">
        <v>0</v>
      </c>
      <c r="AA42" s="53">
        <v>0</v>
      </c>
      <c r="AB42" s="75"/>
      <c r="AC42" s="20">
        <v>0</v>
      </c>
      <c r="AD42" s="21">
        <v>0</v>
      </c>
      <c r="AE42" s="52">
        <v>0</v>
      </c>
      <c r="AF42" s="21">
        <v>0</v>
      </c>
      <c r="AG42" s="52">
        <v>0</v>
      </c>
      <c r="AH42" s="53">
        <v>0</v>
      </c>
      <c r="AI42" s="75"/>
      <c r="AJ42" s="178">
        <f t="shared" si="5"/>
        <v>1613</v>
      </c>
      <c r="AK42" s="20">
        <v>0</v>
      </c>
      <c r="AL42" s="21">
        <v>0</v>
      </c>
      <c r="AM42" s="52">
        <v>0</v>
      </c>
      <c r="AN42" s="21">
        <v>0</v>
      </c>
      <c r="AO42" s="52">
        <v>0</v>
      </c>
      <c r="AP42" s="53">
        <v>0</v>
      </c>
      <c r="AR42" s="878">
        <f t="shared" si="9"/>
        <v>0</v>
      </c>
      <c r="AS42" s="879">
        <f t="shared" si="10"/>
        <v>0</v>
      </c>
      <c r="AT42" s="880">
        <f t="shared" si="11"/>
        <v>0</v>
      </c>
    </row>
    <row r="43" spans="1:46" ht="15.75">
      <c r="A43" s="132">
        <v>1621</v>
      </c>
      <c r="B43" s="135" t="s">
        <v>1018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4"/>
      <c r="M43" s="75"/>
      <c r="N43" s="177">
        <f t="shared" si="4"/>
        <v>1621</v>
      </c>
      <c r="O43" s="18">
        <v>0</v>
      </c>
      <c r="P43" s="186"/>
      <c r="Q43" s="187"/>
      <c r="R43" s="186"/>
      <c r="S43" s="50">
        <v>0</v>
      </c>
      <c r="T43" s="49">
        <f aca="true" t="shared" si="13" ref="T43:T57">+IF(ABS(+O43+Q43)&lt;=ABS(P43+R43),-O43+P43-Q43+R43,0)</f>
        <v>0</v>
      </c>
      <c r="U43" s="75"/>
      <c r="V43" s="18">
        <v>0</v>
      </c>
      <c r="W43" s="186"/>
      <c r="X43" s="187"/>
      <c r="Y43" s="186"/>
      <c r="Z43" s="50">
        <v>0</v>
      </c>
      <c r="AA43" s="49">
        <f aca="true" t="shared" si="14" ref="AA43:AA57">+IF(ABS(+V43+X43)&lt;=ABS(W43+Y43),-V43+W43-X43+Y43,0)</f>
        <v>0</v>
      </c>
      <c r="AB43" s="75"/>
      <c r="AC43" s="18">
        <v>0</v>
      </c>
      <c r="AD43" s="19">
        <v>0</v>
      </c>
      <c r="AE43" s="50">
        <v>0</v>
      </c>
      <c r="AF43" s="19">
        <v>0</v>
      </c>
      <c r="AG43" s="50">
        <v>0</v>
      </c>
      <c r="AH43" s="49">
        <f aca="true" t="shared" si="15" ref="AH43:AH57">+IF(ABS(+AC43+AE43)&lt;=ABS(AD43+AF43),-AC43+AD43-AE43+AF43,0)</f>
        <v>0</v>
      </c>
      <c r="AI43" s="75"/>
      <c r="AJ43" s="826">
        <f t="shared" si="5"/>
        <v>1621</v>
      </c>
      <c r="AK43" s="827">
        <v>0</v>
      </c>
      <c r="AL43" s="823">
        <f aca="true" t="shared" si="16" ref="AL43:AN57">+ROUND(+P43+W43+AD43,2)</f>
        <v>0</v>
      </c>
      <c r="AM43" s="824">
        <f t="shared" si="16"/>
        <v>0</v>
      </c>
      <c r="AN43" s="823">
        <f t="shared" si="16"/>
        <v>0</v>
      </c>
      <c r="AO43" s="829">
        <v>0</v>
      </c>
      <c r="AP43" s="825">
        <f aca="true" t="shared" si="17" ref="AP43:AP57">+IF(ABS(+AK43+AM43)&lt;=ABS(AL43+AN43),-AK43+AL43-AM43+AN43,0)</f>
        <v>0</v>
      </c>
      <c r="AR43" s="878">
        <f t="shared" si="9"/>
        <v>0</v>
      </c>
      <c r="AS43" s="879">
        <f t="shared" si="10"/>
        <v>0</v>
      </c>
      <c r="AT43" s="880">
        <f t="shared" si="11"/>
        <v>0</v>
      </c>
    </row>
    <row r="44" spans="1:46" ht="15.75">
      <c r="A44" s="132">
        <v>1623</v>
      </c>
      <c r="B44" s="144" t="s">
        <v>1019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4"/>
      <c r="M44" s="75"/>
      <c r="N44" s="177">
        <f t="shared" si="4"/>
        <v>1623</v>
      </c>
      <c r="O44" s="18">
        <v>0</v>
      </c>
      <c r="P44" s="186"/>
      <c r="Q44" s="187"/>
      <c r="R44" s="186"/>
      <c r="S44" s="50">
        <v>0</v>
      </c>
      <c r="T44" s="49">
        <f t="shared" si="13"/>
        <v>0</v>
      </c>
      <c r="U44" s="75"/>
      <c r="V44" s="18">
        <v>0</v>
      </c>
      <c r="W44" s="186"/>
      <c r="X44" s="187"/>
      <c r="Y44" s="186"/>
      <c r="Z44" s="50">
        <v>0</v>
      </c>
      <c r="AA44" s="49">
        <f t="shared" si="14"/>
        <v>0</v>
      </c>
      <c r="AB44" s="75"/>
      <c r="AC44" s="18">
        <v>0</v>
      </c>
      <c r="AD44" s="19">
        <v>0</v>
      </c>
      <c r="AE44" s="50">
        <v>0</v>
      </c>
      <c r="AF44" s="19">
        <v>0</v>
      </c>
      <c r="AG44" s="50">
        <v>0</v>
      </c>
      <c r="AH44" s="49">
        <f t="shared" si="15"/>
        <v>0</v>
      </c>
      <c r="AI44" s="75"/>
      <c r="AJ44" s="826">
        <f t="shared" si="5"/>
        <v>1623</v>
      </c>
      <c r="AK44" s="827">
        <v>0</v>
      </c>
      <c r="AL44" s="823">
        <f t="shared" si="16"/>
        <v>0</v>
      </c>
      <c r="AM44" s="824">
        <f t="shared" si="16"/>
        <v>0</v>
      </c>
      <c r="AN44" s="823">
        <f t="shared" si="16"/>
        <v>0</v>
      </c>
      <c r="AO44" s="829">
        <v>0</v>
      </c>
      <c r="AP44" s="825">
        <f t="shared" si="17"/>
        <v>0</v>
      </c>
      <c r="AR44" s="878">
        <f t="shared" si="9"/>
        <v>0</v>
      </c>
      <c r="AS44" s="879">
        <f t="shared" si="10"/>
        <v>0</v>
      </c>
      <c r="AT44" s="880">
        <f t="shared" si="11"/>
        <v>0</v>
      </c>
    </row>
    <row r="45" spans="1:46" ht="15.75">
      <c r="A45" s="132">
        <v>1625</v>
      </c>
      <c r="B45" s="137" t="s">
        <v>1020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4"/>
      <c r="M45" s="75"/>
      <c r="N45" s="177">
        <f t="shared" si="4"/>
        <v>1625</v>
      </c>
      <c r="O45" s="18">
        <v>0</v>
      </c>
      <c r="P45" s="186"/>
      <c r="Q45" s="187"/>
      <c r="R45" s="186"/>
      <c r="S45" s="50">
        <v>0</v>
      </c>
      <c r="T45" s="49">
        <f t="shared" si="13"/>
        <v>0</v>
      </c>
      <c r="U45" s="75"/>
      <c r="V45" s="18">
        <v>0</v>
      </c>
      <c r="W45" s="186"/>
      <c r="X45" s="187"/>
      <c r="Y45" s="186"/>
      <c r="Z45" s="50">
        <v>0</v>
      </c>
      <c r="AA45" s="49">
        <f t="shared" si="14"/>
        <v>0</v>
      </c>
      <c r="AB45" s="75"/>
      <c r="AC45" s="18">
        <v>0</v>
      </c>
      <c r="AD45" s="19">
        <v>0</v>
      </c>
      <c r="AE45" s="50">
        <v>0</v>
      </c>
      <c r="AF45" s="19">
        <v>0</v>
      </c>
      <c r="AG45" s="50">
        <v>0</v>
      </c>
      <c r="AH45" s="49">
        <f t="shared" si="15"/>
        <v>0</v>
      </c>
      <c r="AI45" s="75"/>
      <c r="AJ45" s="826">
        <f t="shared" si="5"/>
        <v>1625</v>
      </c>
      <c r="AK45" s="827">
        <v>0</v>
      </c>
      <c r="AL45" s="823">
        <f t="shared" si="16"/>
        <v>0</v>
      </c>
      <c r="AM45" s="824">
        <f t="shared" si="16"/>
        <v>0</v>
      </c>
      <c r="AN45" s="823">
        <f t="shared" si="16"/>
        <v>0</v>
      </c>
      <c r="AO45" s="829">
        <v>0</v>
      </c>
      <c r="AP45" s="825">
        <f t="shared" si="17"/>
        <v>0</v>
      </c>
      <c r="AR45" s="878">
        <f t="shared" si="9"/>
        <v>0</v>
      </c>
      <c r="AS45" s="879">
        <f t="shared" si="10"/>
        <v>0</v>
      </c>
      <c r="AT45" s="880">
        <f t="shared" si="11"/>
        <v>0</v>
      </c>
    </row>
    <row r="46" spans="1:46" ht="15.75">
      <c r="A46" s="132">
        <v>1651</v>
      </c>
      <c r="B46" s="135" t="s">
        <v>1021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4"/>
      <c r="M46" s="75"/>
      <c r="N46" s="177">
        <f t="shared" si="4"/>
        <v>1651</v>
      </c>
      <c r="O46" s="18">
        <v>0</v>
      </c>
      <c r="P46" s="186"/>
      <c r="Q46" s="187"/>
      <c r="R46" s="186"/>
      <c r="S46" s="50">
        <v>0</v>
      </c>
      <c r="T46" s="49">
        <f t="shared" si="13"/>
        <v>0</v>
      </c>
      <c r="U46" s="75"/>
      <c r="V46" s="18">
        <v>0</v>
      </c>
      <c r="W46" s="186"/>
      <c r="X46" s="187"/>
      <c r="Y46" s="186"/>
      <c r="Z46" s="50">
        <v>0</v>
      </c>
      <c r="AA46" s="49">
        <f t="shared" si="14"/>
        <v>0</v>
      </c>
      <c r="AB46" s="75"/>
      <c r="AC46" s="18">
        <v>0</v>
      </c>
      <c r="AD46" s="19">
        <v>0</v>
      </c>
      <c r="AE46" s="50">
        <v>0</v>
      </c>
      <c r="AF46" s="19">
        <v>0</v>
      </c>
      <c r="AG46" s="50">
        <v>0</v>
      </c>
      <c r="AH46" s="49">
        <f t="shared" si="15"/>
        <v>0</v>
      </c>
      <c r="AI46" s="75"/>
      <c r="AJ46" s="826">
        <f t="shared" si="5"/>
        <v>1651</v>
      </c>
      <c r="AK46" s="827">
        <v>0</v>
      </c>
      <c r="AL46" s="823">
        <f t="shared" si="16"/>
        <v>0</v>
      </c>
      <c r="AM46" s="824">
        <f t="shared" si="16"/>
        <v>0</v>
      </c>
      <c r="AN46" s="823">
        <f t="shared" si="16"/>
        <v>0</v>
      </c>
      <c r="AO46" s="829">
        <v>0</v>
      </c>
      <c r="AP46" s="825">
        <f t="shared" si="17"/>
        <v>0</v>
      </c>
      <c r="AR46" s="878">
        <f t="shared" si="9"/>
        <v>0</v>
      </c>
      <c r="AS46" s="879">
        <f t="shared" si="10"/>
        <v>0</v>
      </c>
      <c r="AT46" s="880">
        <f t="shared" si="11"/>
        <v>0</v>
      </c>
    </row>
    <row r="47" spans="1:46" ht="15.75">
      <c r="A47" s="132">
        <v>1652</v>
      </c>
      <c r="B47" s="135" t="s">
        <v>1022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4"/>
      <c r="M47" s="75"/>
      <c r="N47" s="177">
        <f t="shared" si="4"/>
        <v>1652</v>
      </c>
      <c r="O47" s="18">
        <v>0</v>
      </c>
      <c r="P47" s="186"/>
      <c r="Q47" s="187"/>
      <c r="R47" s="186"/>
      <c r="S47" s="50">
        <v>0</v>
      </c>
      <c r="T47" s="49">
        <f t="shared" si="13"/>
        <v>0</v>
      </c>
      <c r="U47" s="75"/>
      <c r="V47" s="18">
        <v>0</v>
      </c>
      <c r="W47" s="186"/>
      <c r="X47" s="187"/>
      <c r="Y47" s="186"/>
      <c r="Z47" s="50">
        <v>0</v>
      </c>
      <c r="AA47" s="49">
        <f t="shared" si="14"/>
        <v>0</v>
      </c>
      <c r="AB47" s="75"/>
      <c r="AC47" s="18">
        <v>0</v>
      </c>
      <c r="AD47" s="19">
        <v>0</v>
      </c>
      <c r="AE47" s="50">
        <v>0</v>
      </c>
      <c r="AF47" s="19">
        <v>0</v>
      </c>
      <c r="AG47" s="50">
        <v>0</v>
      </c>
      <c r="AH47" s="49">
        <f t="shared" si="15"/>
        <v>0</v>
      </c>
      <c r="AI47" s="75"/>
      <c r="AJ47" s="826">
        <f t="shared" si="5"/>
        <v>1652</v>
      </c>
      <c r="AK47" s="827">
        <v>0</v>
      </c>
      <c r="AL47" s="823">
        <f t="shared" si="16"/>
        <v>0</v>
      </c>
      <c r="AM47" s="824">
        <f t="shared" si="16"/>
        <v>0</v>
      </c>
      <c r="AN47" s="823">
        <f t="shared" si="16"/>
        <v>0</v>
      </c>
      <c r="AO47" s="829">
        <v>0</v>
      </c>
      <c r="AP47" s="825">
        <f t="shared" si="17"/>
        <v>0</v>
      </c>
      <c r="AR47" s="878">
        <f t="shared" si="9"/>
        <v>0</v>
      </c>
      <c r="AS47" s="879">
        <f t="shared" si="10"/>
        <v>0</v>
      </c>
      <c r="AT47" s="880">
        <f t="shared" si="11"/>
        <v>0</v>
      </c>
    </row>
    <row r="48" spans="1:46" ht="15.75">
      <c r="A48" s="132">
        <v>1654</v>
      </c>
      <c r="B48" s="144" t="s">
        <v>1023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4"/>
      <c r="M48" s="75"/>
      <c r="N48" s="177">
        <f t="shared" si="4"/>
        <v>1654</v>
      </c>
      <c r="O48" s="18">
        <v>0</v>
      </c>
      <c r="P48" s="186"/>
      <c r="Q48" s="187"/>
      <c r="R48" s="186"/>
      <c r="S48" s="50">
        <v>0</v>
      </c>
      <c r="T48" s="49">
        <f t="shared" si="13"/>
        <v>0</v>
      </c>
      <c r="U48" s="75"/>
      <c r="V48" s="18">
        <v>0</v>
      </c>
      <c r="W48" s="186"/>
      <c r="X48" s="187"/>
      <c r="Y48" s="186"/>
      <c r="Z48" s="50">
        <v>0</v>
      </c>
      <c r="AA48" s="49">
        <f t="shared" si="14"/>
        <v>0</v>
      </c>
      <c r="AB48" s="75"/>
      <c r="AC48" s="18">
        <v>0</v>
      </c>
      <c r="AD48" s="19">
        <v>0</v>
      </c>
      <c r="AE48" s="50">
        <v>0</v>
      </c>
      <c r="AF48" s="19">
        <v>0</v>
      </c>
      <c r="AG48" s="50">
        <v>0</v>
      </c>
      <c r="AH48" s="49">
        <f t="shared" si="15"/>
        <v>0</v>
      </c>
      <c r="AI48" s="75"/>
      <c r="AJ48" s="826">
        <f t="shared" si="5"/>
        <v>1654</v>
      </c>
      <c r="AK48" s="827">
        <v>0</v>
      </c>
      <c r="AL48" s="823">
        <f t="shared" si="16"/>
        <v>0</v>
      </c>
      <c r="AM48" s="824">
        <f t="shared" si="16"/>
        <v>0</v>
      </c>
      <c r="AN48" s="823">
        <f t="shared" si="16"/>
        <v>0</v>
      </c>
      <c r="AO48" s="829">
        <v>0</v>
      </c>
      <c r="AP48" s="825">
        <f t="shared" si="17"/>
        <v>0</v>
      </c>
      <c r="AR48" s="878">
        <f t="shared" si="9"/>
        <v>0</v>
      </c>
      <c r="AS48" s="879">
        <f t="shared" si="10"/>
        <v>0</v>
      </c>
      <c r="AT48" s="880">
        <f t="shared" si="11"/>
        <v>0</v>
      </c>
    </row>
    <row r="49" spans="1:46" ht="15.75">
      <c r="A49" s="132">
        <v>1655</v>
      </c>
      <c r="B49" s="144" t="s">
        <v>1024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4"/>
      <c r="M49" s="75"/>
      <c r="N49" s="177">
        <f t="shared" si="4"/>
        <v>1655</v>
      </c>
      <c r="O49" s="18">
        <v>0</v>
      </c>
      <c r="P49" s="186"/>
      <c r="Q49" s="187"/>
      <c r="R49" s="186"/>
      <c r="S49" s="50">
        <v>0</v>
      </c>
      <c r="T49" s="49">
        <f t="shared" si="13"/>
        <v>0</v>
      </c>
      <c r="U49" s="75"/>
      <c r="V49" s="18">
        <v>0</v>
      </c>
      <c r="W49" s="186"/>
      <c r="X49" s="187"/>
      <c r="Y49" s="186"/>
      <c r="Z49" s="50">
        <v>0</v>
      </c>
      <c r="AA49" s="49">
        <f t="shared" si="14"/>
        <v>0</v>
      </c>
      <c r="AB49" s="75"/>
      <c r="AC49" s="18">
        <v>0</v>
      </c>
      <c r="AD49" s="19">
        <v>0</v>
      </c>
      <c r="AE49" s="50">
        <v>0</v>
      </c>
      <c r="AF49" s="19">
        <v>0</v>
      </c>
      <c r="AG49" s="50">
        <v>0</v>
      </c>
      <c r="AH49" s="49">
        <f t="shared" si="15"/>
        <v>0</v>
      </c>
      <c r="AI49" s="75"/>
      <c r="AJ49" s="826">
        <f t="shared" si="5"/>
        <v>1655</v>
      </c>
      <c r="AK49" s="827">
        <v>0</v>
      </c>
      <c r="AL49" s="823">
        <f t="shared" si="16"/>
        <v>0</v>
      </c>
      <c r="AM49" s="824">
        <f t="shared" si="16"/>
        <v>0</v>
      </c>
      <c r="AN49" s="823">
        <f t="shared" si="16"/>
        <v>0</v>
      </c>
      <c r="AO49" s="829">
        <v>0</v>
      </c>
      <c r="AP49" s="825">
        <f t="shared" si="17"/>
        <v>0</v>
      </c>
      <c r="AR49" s="878">
        <f t="shared" si="9"/>
        <v>0</v>
      </c>
      <c r="AS49" s="879">
        <f t="shared" si="10"/>
        <v>0</v>
      </c>
      <c r="AT49" s="880">
        <f t="shared" si="11"/>
        <v>0</v>
      </c>
    </row>
    <row r="50" spans="1:46" ht="15.75">
      <c r="A50" s="132">
        <v>1657</v>
      </c>
      <c r="B50" s="137" t="s">
        <v>1025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4"/>
      <c r="M50" s="75"/>
      <c r="N50" s="177">
        <f t="shared" si="4"/>
        <v>1657</v>
      </c>
      <c r="O50" s="18">
        <v>0</v>
      </c>
      <c r="P50" s="186"/>
      <c r="Q50" s="187"/>
      <c r="R50" s="186"/>
      <c r="S50" s="50">
        <v>0</v>
      </c>
      <c r="T50" s="49">
        <f t="shared" si="13"/>
        <v>0</v>
      </c>
      <c r="U50" s="75"/>
      <c r="V50" s="18">
        <v>0</v>
      </c>
      <c r="W50" s="186"/>
      <c r="X50" s="187"/>
      <c r="Y50" s="186"/>
      <c r="Z50" s="50">
        <v>0</v>
      </c>
      <c r="AA50" s="49">
        <f t="shared" si="14"/>
        <v>0</v>
      </c>
      <c r="AB50" s="75"/>
      <c r="AC50" s="18">
        <v>0</v>
      </c>
      <c r="AD50" s="19">
        <v>0</v>
      </c>
      <c r="AE50" s="50">
        <v>0</v>
      </c>
      <c r="AF50" s="19">
        <v>0</v>
      </c>
      <c r="AG50" s="50">
        <v>0</v>
      </c>
      <c r="AH50" s="49">
        <f t="shared" si="15"/>
        <v>0</v>
      </c>
      <c r="AI50" s="75"/>
      <c r="AJ50" s="826">
        <f t="shared" si="5"/>
        <v>1657</v>
      </c>
      <c r="AK50" s="827">
        <v>0</v>
      </c>
      <c r="AL50" s="823">
        <f t="shared" si="16"/>
        <v>0</v>
      </c>
      <c r="AM50" s="824">
        <f t="shared" si="16"/>
        <v>0</v>
      </c>
      <c r="AN50" s="823">
        <f t="shared" si="16"/>
        <v>0</v>
      </c>
      <c r="AO50" s="829">
        <v>0</v>
      </c>
      <c r="AP50" s="825">
        <f t="shared" si="17"/>
        <v>0</v>
      </c>
      <c r="AR50" s="878">
        <f t="shared" si="9"/>
        <v>0</v>
      </c>
      <c r="AS50" s="879">
        <f t="shared" si="10"/>
        <v>0</v>
      </c>
      <c r="AT50" s="880">
        <f t="shared" si="11"/>
        <v>0</v>
      </c>
    </row>
    <row r="51" spans="1:46" ht="15.75">
      <c r="A51" s="132">
        <v>1658</v>
      </c>
      <c r="B51" s="137" t="s">
        <v>1026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4"/>
      <c r="M51" s="75"/>
      <c r="N51" s="177">
        <f t="shared" si="4"/>
        <v>1658</v>
      </c>
      <c r="O51" s="18">
        <v>0</v>
      </c>
      <c r="P51" s="186"/>
      <c r="Q51" s="187"/>
      <c r="R51" s="186"/>
      <c r="S51" s="50">
        <v>0</v>
      </c>
      <c r="T51" s="49">
        <f t="shared" si="13"/>
        <v>0</v>
      </c>
      <c r="U51" s="75"/>
      <c r="V51" s="18">
        <v>0</v>
      </c>
      <c r="W51" s="186"/>
      <c r="X51" s="187"/>
      <c r="Y51" s="186"/>
      <c r="Z51" s="50">
        <v>0</v>
      </c>
      <c r="AA51" s="49">
        <f t="shared" si="14"/>
        <v>0</v>
      </c>
      <c r="AB51" s="75"/>
      <c r="AC51" s="18">
        <v>0</v>
      </c>
      <c r="AD51" s="19">
        <v>0</v>
      </c>
      <c r="AE51" s="50">
        <v>0</v>
      </c>
      <c r="AF51" s="19">
        <v>0</v>
      </c>
      <c r="AG51" s="50">
        <v>0</v>
      </c>
      <c r="AH51" s="49">
        <f t="shared" si="15"/>
        <v>0</v>
      </c>
      <c r="AI51" s="75"/>
      <c r="AJ51" s="826">
        <f t="shared" si="5"/>
        <v>1658</v>
      </c>
      <c r="AK51" s="827">
        <v>0</v>
      </c>
      <c r="AL51" s="823">
        <f t="shared" si="16"/>
        <v>0</v>
      </c>
      <c r="AM51" s="824">
        <f t="shared" si="16"/>
        <v>0</v>
      </c>
      <c r="AN51" s="823">
        <f t="shared" si="16"/>
        <v>0</v>
      </c>
      <c r="AO51" s="829">
        <v>0</v>
      </c>
      <c r="AP51" s="825">
        <f t="shared" si="17"/>
        <v>0</v>
      </c>
      <c r="AR51" s="878">
        <f t="shared" si="9"/>
        <v>0</v>
      </c>
      <c r="AS51" s="879">
        <f t="shared" si="10"/>
        <v>0</v>
      </c>
      <c r="AT51" s="880">
        <f t="shared" si="11"/>
        <v>0</v>
      </c>
    </row>
    <row r="52" spans="1:46" ht="15.75">
      <c r="A52" s="132">
        <v>1661</v>
      </c>
      <c r="B52" s="135" t="s">
        <v>1027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4"/>
      <c r="M52" s="75"/>
      <c r="N52" s="177">
        <f t="shared" si="4"/>
        <v>1661</v>
      </c>
      <c r="O52" s="18">
        <v>0</v>
      </c>
      <c r="P52" s="186"/>
      <c r="Q52" s="187"/>
      <c r="R52" s="186"/>
      <c r="S52" s="50">
        <v>0</v>
      </c>
      <c r="T52" s="49">
        <f t="shared" si="13"/>
        <v>0</v>
      </c>
      <c r="U52" s="75"/>
      <c r="V52" s="18">
        <v>0</v>
      </c>
      <c r="W52" s="186"/>
      <c r="X52" s="187"/>
      <c r="Y52" s="186"/>
      <c r="Z52" s="50">
        <v>0</v>
      </c>
      <c r="AA52" s="49">
        <f t="shared" si="14"/>
        <v>0</v>
      </c>
      <c r="AB52" s="75"/>
      <c r="AC52" s="18">
        <v>0</v>
      </c>
      <c r="AD52" s="19">
        <v>0</v>
      </c>
      <c r="AE52" s="50">
        <v>0</v>
      </c>
      <c r="AF52" s="19">
        <v>0</v>
      </c>
      <c r="AG52" s="50">
        <v>0</v>
      </c>
      <c r="AH52" s="49">
        <f t="shared" si="15"/>
        <v>0</v>
      </c>
      <c r="AI52" s="75"/>
      <c r="AJ52" s="826">
        <f t="shared" si="5"/>
        <v>1661</v>
      </c>
      <c r="AK52" s="827">
        <v>0</v>
      </c>
      <c r="AL52" s="823">
        <f t="shared" si="16"/>
        <v>0</v>
      </c>
      <c r="AM52" s="824">
        <f t="shared" si="16"/>
        <v>0</v>
      </c>
      <c r="AN52" s="823">
        <f t="shared" si="16"/>
        <v>0</v>
      </c>
      <c r="AO52" s="829">
        <v>0</v>
      </c>
      <c r="AP52" s="825">
        <f t="shared" si="17"/>
        <v>0</v>
      </c>
      <c r="AR52" s="878">
        <f t="shared" si="9"/>
        <v>0</v>
      </c>
      <c r="AS52" s="879">
        <f t="shared" si="10"/>
        <v>0</v>
      </c>
      <c r="AT52" s="880">
        <f t="shared" si="11"/>
        <v>0</v>
      </c>
    </row>
    <row r="53" spans="1:46" ht="15.75">
      <c r="A53" s="132">
        <v>1663</v>
      </c>
      <c r="B53" s="145" t="s">
        <v>1028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4"/>
      <c r="M53" s="75"/>
      <c r="N53" s="177">
        <f t="shared" si="4"/>
        <v>1663</v>
      </c>
      <c r="O53" s="18">
        <v>0</v>
      </c>
      <c r="P53" s="186"/>
      <c r="Q53" s="187"/>
      <c r="R53" s="186"/>
      <c r="S53" s="50">
        <v>0</v>
      </c>
      <c r="T53" s="49">
        <f t="shared" si="13"/>
        <v>0</v>
      </c>
      <c r="U53" s="75"/>
      <c r="V53" s="18">
        <v>0</v>
      </c>
      <c r="W53" s="186"/>
      <c r="X53" s="187"/>
      <c r="Y53" s="186"/>
      <c r="Z53" s="50">
        <v>0</v>
      </c>
      <c r="AA53" s="49">
        <f t="shared" si="14"/>
        <v>0</v>
      </c>
      <c r="AB53" s="75"/>
      <c r="AC53" s="18">
        <v>0</v>
      </c>
      <c r="AD53" s="19">
        <v>0</v>
      </c>
      <c r="AE53" s="50">
        <v>0</v>
      </c>
      <c r="AF53" s="19">
        <v>0</v>
      </c>
      <c r="AG53" s="50">
        <v>0</v>
      </c>
      <c r="AH53" s="49">
        <f t="shared" si="15"/>
        <v>0</v>
      </c>
      <c r="AI53" s="75"/>
      <c r="AJ53" s="826">
        <f t="shared" si="5"/>
        <v>1663</v>
      </c>
      <c r="AK53" s="827">
        <v>0</v>
      </c>
      <c r="AL53" s="823">
        <f t="shared" si="16"/>
        <v>0</v>
      </c>
      <c r="AM53" s="824">
        <f t="shared" si="16"/>
        <v>0</v>
      </c>
      <c r="AN53" s="823">
        <f t="shared" si="16"/>
        <v>0</v>
      </c>
      <c r="AO53" s="829">
        <v>0</v>
      </c>
      <c r="AP53" s="825">
        <f t="shared" si="17"/>
        <v>0</v>
      </c>
      <c r="AR53" s="878">
        <f t="shared" si="9"/>
        <v>0</v>
      </c>
      <c r="AS53" s="879">
        <f t="shared" si="10"/>
        <v>0</v>
      </c>
      <c r="AT53" s="880">
        <f t="shared" si="11"/>
        <v>0</v>
      </c>
    </row>
    <row r="54" spans="1:46" ht="15.75">
      <c r="A54" s="132">
        <v>1664</v>
      </c>
      <c r="B54" s="144" t="s">
        <v>1029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4"/>
      <c r="M54" s="75"/>
      <c r="N54" s="177">
        <f t="shared" si="4"/>
        <v>1664</v>
      </c>
      <c r="O54" s="18">
        <v>0</v>
      </c>
      <c r="P54" s="186"/>
      <c r="Q54" s="187"/>
      <c r="R54" s="186"/>
      <c r="S54" s="50">
        <v>0</v>
      </c>
      <c r="T54" s="49">
        <f t="shared" si="13"/>
        <v>0</v>
      </c>
      <c r="U54" s="75"/>
      <c r="V54" s="18">
        <v>0</v>
      </c>
      <c r="W54" s="186"/>
      <c r="X54" s="187"/>
      <c r="Y54" s="186"/>
      <c r="Z54" s="50">
        <v>0</v>
      </c>
      <c r="AA54" s="49">
        <f t="shared" si="14"/>
        <v>0</v>
      </c>
      <c r="AB54" s="75"/>
      <c r="AC54" s="18">
        <v>0</v>
      </c>
      <c r="AD54" s="19">
        <v>0</v>
      </c>
      <c r="AE54" s="50">
        <v>0</v>
      </c>
      <c r="AF54" s="19">
        <v>0</v>
      </c>
      <c r="AG54" s="50">
        <v>0</v>
      </c>
      <c r="AH54" s="49">
        <f t="shared" si="15"/>
        <v>0</v>
      </c>
      <c r="AI54" s="75"/>
      <c r="AJ54" s="826">
        <f t="shared" si="5"/>
        <v>1664</v>
      </c>
      <c r="AK54" s="827">
        <v>0</v>
      </c>
      <c r="AL54" s="823">
        <f t="shared" si="16"/>
        <v>0</v>
      </c>
      <c r="AM54" s="824">
        <f t="shared" si="16"/>
        <v>0</v>
      </c>
      <c r="AN54" s="823">
        <f t="shared" si="16"/>
        <v>0</v>
      </c>
      <c r="AO54" s="829">
        <v>0</v>
      </c>
      <c r="AP54" s="825">
        <f t="shared" si="17"/>
        <v>0</v>
      </c>
      <c r="AR54" s="878">
        <f t="shared" si="9"/>
        <v>0</v>
      </c>
      <c r="AS54" s="879">
        <f t="shared" si="10"/>
        <v>0</v>
      </c>
      <c r="AT54" s="880">
        <f t="shared" si="11"/>
        <v>0</v>
      </c>
    </row>
    <row r="55" spans="1:46" ht="15.75">
      <c r="A55" s="132">
        <v>1666</v>
      </c>
      <c r="B55" s="145" t="s">
        <v>1030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4"/>
      <c r="M55" s="75"/>
      <c r="N55" s="177">
        <f t="shared" si="4"/>
        <v>1666</v>
      </c>
      <c r="O55" s="18">
        <v>0</v>
      </c>
      <c r="P55" s="186"/>
      <c r="Q55" s="641"/>
      <c r="R55" s="640"/>
      <c r="S55" s="50">
        <v>0</v>
      </c>
      <c r="T55" s="49">
        <f t="shared" si="13"/>
        <v>0</v>
      </c>
      <c r="U55" s="75"/>
      <c r="V55" s="18">
        <v>0</v>
      </c>
      <c r="W55" s="186"/>
      <c r="X55" s="187"/>
      <c r="Y55" s="186"/>
      <c r="Z55" s="50">
        <v>0</v>
      </c>
      <c r="AA55" s="49">
        <f t="shared" si="14"/>
        <v>0</v>
      </c>
      <c r="AB55" s="75"/>
      <c r="AC55" s="18">
        <v>0</v>
      </c>
      <c r="AD55" s="19">
        <v>0</v>
      </c>
      <c r="AE55" s="50">
        <v>0</v>
      </c>
      <c r="AF55" s="19">
        <v>0</v>
      </c>
      <c r="AG55" s="50">
        <v>0</v>
      </c>
      <c r="AH55" s="49">
        <f t="shared" si="15"/>
        <v>0</v>
      </c>
      <c r="AI55" s="75"/>
      <c r="AJ55" s="826">
        <f t="shared" si="5"/>
        <v>1666</v>
      </c>
      <c r="AK55" s="827">
        <v>0</v>
      </c>
      <c r="AL55" s="823">
        <f t="shared" si="16"/>
        <v>0</v>
      </c>
      <c r="AM55" s="824">
        <f t="shared" si="16"/>
        <v>0</v>
      </c>
      <c r="AN55" s="823">
        <f t="shared" si="16"/>
        <v>0</v>
      </c>
      <c r="AO55" s="829">
        <v>0</v>
      </c>
      <c r="AP55" s="825">
        <f t="shared" si="17"/>
        <v>0</v>
      </c>
      <c r="AR55" s="878">
        <f t="shared" si="9"/>
        <v>0</v>
      </c>
      <c r="AS55" s="879">
        <f t="shared" si="10"/>
        <v>0</v>
      </c>
      <c r="AT55" s="880">
        <f t="shared" si="11"/>
        <v>0</v>
      </c>
    </row>
    <row r="56" spans="1:46" ht="15.75">
      <c r="A56" s="132">
        <v>1667</v>
      </c>
      <c r="B56" s="137" t="s">
        <v>1031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4"/>
      <c r="M56" s="75"/>
      <c r="N56" s="177">
        <f t="shared" si="4"/>
        <v>1667</v>
      </c>
      <c r="O56" s="18">
        <v>0</v>
      </c>
      <c r="P56" s="186"/>
      <c r="Q56" s="641"/>
      <c r="R56" s="640"/>
      <c r="S56" s="50">
        <v>0</v>
      </c>
      <c r="T56" s="49">
        <f t="shared" si="13"/>
        <v>0</v>
      </c>
      <c r="U56" s="75"/>
      <c r="V56" s="18">
        <v>0</v>
      </c>
      <c r="W56" s="186"/>
      <c r="X56" s="187"/>
      <c r="Y56" s="186"/>
      <c r="Z56" s="50">
        <v>0</v>
      </c>
      <c r="AA56" s="49">
        <f t="shared" si="14"/>
        <v>0</v>
      </c>
      <c r="AB56" s="75"/>
      <c r="AC56" s="18">
        <v>0</v>
      </c>
      <c r="AD56" s="19">
        <v>0</v>
      </c>
      <c r="AE56" s="50">
        <v>0</v>
      </c>
      <c r="AF56" s="19">
        <v>0</v>
      </c>
      <c r="AG56" s="50">
        <v>0</v>
      </c>
      <c r="AH56" s="49">
        <f t="shared" si="15"/>
        <v>0</v>
      </c>
      <c r="AI56" s="75"/>
      <c r="AJ56" s="826">
        <f t="shared" si="5"/>
        <v>1667</v>
      </c>
      <c r="AK56" s="827">
        <v>0</v>
      </c>
      <c r="AL56" s="823">
        <f t="shared" si="16"/>
        <v>0</v>
      </c>
      <c r="AM56" s="824">
        <f t="shared" si="16"/>
        <v>0</v>
      </c>
      <c r="AN56" s="823">
        <f t="shared" si="16"/>
        <v>0</v>
      </c>
      <c r="AO56" s="829">
        <v>0</v>
      </c>
      <c r="AP56" s="825">
        <f t="shared" si="17"/>
        <v>0</v>
      </c>
      <c r="AR56" s="878">
        <f t="shared" si="9"/>
        <v>0</v>
      </c>
      <c r="AS56" s="879">
        <f t="shared" si="10"/>
        <v>0</v>
      </c>
      <c r="AT56" s="880">
        <f t="shared" si="11"/>
        <v>0</v>
      </c>
    </row>
    <row r="57" spans="1:46" ht="15.75">
      <c r="A57" s="132">
        <v>1669</v>
      </c>
      <c r="B57" s="137" t="s">
        <v>1032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4"/>
      <c r="M57" s="75"/>
      <c r="N57" s="177">
        <f t="shared" si="4"/>
        <v>1669</v>
      </c>
      <c r="O57" s="18">
        <v>0</v>
      </c>
      <c r="P57" s="186"/>
      <c r="Q57" s="641"/>
      <c r="R57" s="640"/>
      <c r="S57" s="50">
        <v>0</v>
      </c>
      <c r="T57" s="49">
        <f t="shared" si="13"/>
        <v>0</v>
      </c>
      <c r="U57" s="75"/>
      <c r="V57" s="18">
        <v>0</v>
      </c>
      <c r="W57" s="186"/>
      <c r="X57" s="187"/>
      <c r="Y57" s="186"/>
      <c r="Z57" s="50">
        <v>0</v>
      </c>
      <c r="AA57" s="49">
        <f t="shared" si="14"/>
        <v>0</v>
      </c>
      <c r="AB57" s="75"/>
      <c r="AC57" s="18">
        <v>0</v>
      </c>
      <c r="AD57" s="186"/>
      <c r="AE57" s="187"/>
      <c r="AF57" s="186"/>
      <c r="AG57" s="50">
        <v>0</v>
      </c>
      <c r="AH57" s="49">
        <f t="shared" si="15"/>
        <v>0</v>
      </c>
      <c r="AI57" s="75"/>
      <c r="AJ57" s="826">
        <f t="shared" si="5"/>
        <v>1669</v>
      </c>
      <c r="AK57" s="827">
        <v>0</v>
      </c>
      <c r="AL57" s="823">
        <f t="shared" si="16"/>
        <v>0</v>
      </c>
      <c r="AM57" s="824">
        <f t="shared" si="16"/>
        <v>0</v>
      </c>
      <c r="AN57" s="823">
        <f t="shared" si="16"/>
        <v>0</v>
      </c>
      <c r="AO57" s="829">
        <v>0</v>
      </c>
      <c r="AP57" s="825">
        <f t="shared" si="17"/>
        <v>0</v>
      </c>
      <c r="AR57" s="878">
        <f t="shared" si="9"/>
        <v>0</v>
      </c>
      <c r="AS57" s="879">
        <f t="shared" si="10"/>
        <v>0</v>
      </c>
      <c r="AT57" s="880">
        <f t="shared" si="11"/>
        <v>0</v>
      </c>
    </row>
    <row r="58" spans="1:46" ht="15.75">
      <c r="A58" s="138">
        <v>1690</v>
      </c>
      <c r="B58" s="140" t="s">
        <v>1033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1"/>
      <c r="M58" s="75"/>
      <c r="N58" s="178">
        <f t="shared" si="4"/>
        <v>1690</v>
      </c>
      <c r="O58" s="20">
        <v>0</v>
      </c>
      <c r="P58" s="21">
        <v>0</v>
      </c>
      <c r="Q58" s="52">
        <v>0</v>
      </c>
      <c r="R58" s="21">
        <v>0</v>
      </c>
      <c r="S58" s="52">
        <v>0</v>
      </c>
      <c r="T58" s="53">
        <v>0</v>
      </c>
      <c r="U58" s="75"/>
      <c r="V58" s="20">
        <v>0</v>
      </c>
      <c r="W58" s="21">
        <v>0</v>
      </c>
      <c r="X58" s="52">
        <v>0</v>
      </c>
      <c r="Y58" s="21">
        <v>0</v>
      </c>
      <c r="Z58" s="52">
        <v>0</v>
      </c>
      <c r="AA58" s="53">
        <v>0</v>
      </c>
      <c r="AB58" s="75"/>
      <c r="AC58" s="20">
        <v>0</v>
      </c>
      <c r="AD58" s="21">
        <v>0</v>
      </c>
      <c r="AE58" s="52">
        <v>0</v>
      </c>
      <c r="AF58" s="21">
        <v>0</v>
      </c>
      <c r="AG58" s="52">
        <v>0</v>
      </c>
      <c r="AH58" s="53">
        <v>0</v>
      </c>
      <c r="AI58" s="75"/>
      <c r="AJ58" s="178">
        <f t="shared" si="5"/>
        <v>1690</v>
      </c>
      <c r="AK58" s="20">
        <v>0</v>
      </c>
      <c r="AL58" s="21">
        <v>0</v>
      </c>
      <c r="AM58" s="52">
        <v>0</v>
      </c>
      <c r="AN58" s="21">
        <v>0</v>
      </c>
      <c r="AO58" s="52">
        <v>0</v>
      </c>
      <c r="AP58" s="53">
        <v>0</v>
      </c>
      <c r="AR58" s="878">
        <f t="shared" si="9"/>
        <v>0</v>
      </c>
      <c r="AS58" s="879">
        <f t="shared" si="10"/>
        <v>0</v>
      </c>
      <c r="AT58" s="880">
        <f t="shared" si="11"/>
        <v>0</v>
      </c>
    </row>
    <row r="59" spans="1:46" ht="15.75">
      <c r="A59" s="890">
        <v>1701</v>
      </c>
      <c r="B59" s="133" t="s">
        <v>1034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4"/>
      <c r="M59" s="75"/>
      <c r="N59" s="177">
        <f t="shared" si="4"/>
        <v>1701</v>
      </c>
      <c r="O59" s="18">
        <v>0</v>
      </c>
      <c r="P59" s="186"/>
      <c r="Q59" s="641"/>
      <c r="R59" s="640"/>
      <c r="S59" s="50">
        <v>0</v>
      </c>
      <c r="T59" s="49">
        <f>+IF(ABS(+O59+Q59)&lt;=ABS(P59+R59),-O59+P59-Q59+R59,0)</f>
        <v>0</v>
      </c>
      <c r="U59" s="75"/>
      <c r="V59" s="18">
        <v>0</v>
      </c>
      <c r="W59" s="186"/>
      <c r="X59" s="187"/>
      <c r="Y59" s="186"/>
      <c r="Z59" s="50">
        <v>0</v>
      </c>
      <c r="AA59" s="49">
        <f>+IF(ABS(+V59+X59)&lt;=ABS(W59+Y59),-V59+W59-X59+Y59,0)</f>
        <v>0</v>
      </c>
      <c r="AB59" s="75"/>
      <c r="AC59" s="18">
        <v>0</v>
      </c>
      <c r="AD59" s="186"/>
      <c r="AE59" s="187"/>
      <c r="AF59" s="186"/>
      <c r="AG59" s="50">
        <v>0</v>
      </c>
      <c r="AH59" s="49">
        <f>+IF(ABS(+AC59+AE59)&lt;=ABS(AD59+AF59),-AC59+AD59-AE59+AF59,0)</f>
        <v>0</v>
      </c>
      <c r="AI59" s="75"/>
      <c r="AJ59" s="826">
        <f t="shared" si="5"/>
        <v>1701</v>
      </c>
      <c r="AK59" s="827">
        <v>0</v>
      </c>
      <c r="AL59" s="823">
        <f>+ROUND(+P59+W59+AD59,2)</f>
        <v>0</v>
      </c>
      <c r="AM59" s="824">
        <f>+ROUND(+Q59+X59+AE59,2)</f>
        <v>0</v>
      </c>
      <c r="AN59" s="823">
        <f>+ROUND(+R59+Y59+AF59,2)</f>
        <v>0</v>
      </c>
      <c r="AO59" s="829">
        <v>0</v>
      </c>
      <c r="AP59" s="825">
        <f>+IF(ABS(+AK59+AM59)&lt;=ABS(AL59+AN59),-AK59+AL59-AM59+AN59,0)</f>
        <v>0</v>
      </c>
      <c r="AR59" s="878">
        <f t="shared" si="9"/>
        <v>0</v>
      </c>
      <c r="AS59" s="879">
        <f t="shared" si="10"/>
        <v>0</v>
      </c>
      <c r="AT59" s="880">
        <f t="shared" si="11"/>
        <v>0</v>
      </c>
    </row>
    <row r="60" spans="1:46" ht="15.75">
      <c r="A60" s="138">
        <v>1702</v>
      </c>
      <c r="B60" s="140" t="s">
        <v>1035</v>
      </c>
      <c r="C60" s="140"/>
      <c r="D60" s="140"/>
      <c r="E60" s="140"/>
      <c r="F60" s="140"/>
      <c r="G60" s="140"/>
      <c r="H60" s="140"/>
      <c r="I60" s="140"/>
      <c r="J60" s="140"/>
      <c r="K60" s="140"/>
      <c r="L60" s="141"/>
      <c r="M60" s="75"/>
      <c r="N60" s="178">
        <f t="shared" si="4"/>
        <v>1702</v>
      </c>
      <c r="O60" s="20">
        <v>0</v>
      </c>
      <c r="P60" s="21">
        <v>0</v>
      </c>
      <c r="Q60" s="52">
        <v>0</v>
      </c>
      <c r="R60" s="21">
        <v>0</v>
      </c>
      <c r="S60" s="52">
        <v>0</v>
      </c>
      <c r="T60" s="53">
        <v>0</v>
      </c>
      <c r="U60" s="75"/>
      <c r="V60" s="20">
        <v>0</v>
      </c>
      <c r="W60" s="21">
        <v>0</v>
      </c>
      <c r="X60" s="52">
        <v>0</v>
      </c>
      <c r="Y60" s="21">
        <v>0</v>
      </c>
      <c r="Z60" s="52">
        <v>0</v>
      </c>
      <c r="AA60" s="53">
        <v>0</v>
      </c>
      <c r="AB60" s="75"/>
      <c r="AC60" s="20">
        <v>0</v>
      </c>
      <c r="AD60" s="21">
        <v>0</v>
      </c>
      <c r="AE60" s="52">
        <v>0</v>
      </c>
      <c r="AF60" s="21">
        <v>0</v>
      </c>
      <c r="AG60" s="52">
        <v>0</v>
      </c>
      <c r="AH60" s="53">
        <v>0</v>
      </c>
      <c r="AI60" s="75"/>
      <c r="AJ60" s="178">
        <f t="shared" si="5"/>
        <v>1702</v>
      </c>
      <c r="AK60" s="20">
        <v>0</v>
      </c>
      <c r="AL60" s="21">
        <v>0</v>
      </c>
      <c r="AM60" s="52">
        <v>0</v>
      </c>
      <c r="AN60" s="21">
        <v>0</v>
      </c>
      <c r="AO60" s="52">
        <v>0</v>
      </c>
      <c r="AP60" s="53">
        <v>0</v>
      </c>
      <c r="AR60" s="878">
        <f t="shared" si="9"/>
        <v>0</v>
      </c>
      <c r="AS60" s="879">
        <f t="shared" si="10"/>
        <v>0</v>
      </c>
      <c r="AT60" s="880">
        <f t="shared" si="11"/>
        <v>0</v>
      </c>
    </row>
    <row r="61" spans="1:46" ht="15.75">
      <c r="A61" s="132">
        <v>1707</v>
      </c>
      <c r="B61" s="145" t="s">
        <v>1036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4"/>
      <c r="M61" s="75"/>
      <c r="N61" s="177">
        <f t="shared" si="4"/>
        <v>1707</v>
      </c>
      <c r="O61" s="18">
        <v>0</v>
      </c>
      <c r="P61" s="186"/>
      <c r="Q61" s="641"/>
      <c r="R61" s="640"/>
      <c r="S61" s="50">
        <v>0</v>
      </c>
      <c r="T61" s="49">
        <f>+IF(ABS(+O61+Q61)&lt;=ABS(P61+R61),-O61+P61-Q61+R61,0)</f>
        <v>0</v>
      </c>
      <c r="U61" s="75"/>
      <c r="V61" s="18">
        <v>0</v>
      </c>
      <c r="W61" s="186"/>
      <c r="X61" s="187"/>
      <c r="Y61" s="186"/>
      <c r="Z61" s="50">
        <v>0</v>
      </c>
      <c r="AA61" s="49">
        <f>+IF(ABS(+V61+X61)&lt;=ABS(W61+Y61),-V61+W61-X61+Y61,0)</f>
        <v>0</v>
      </c>
      <c r="AB61" s="75"/>
      <c r="AC61" s="18">
        <v>0</v>
      </c>
      <c r="AD61" s="186"/>
      <c r="AE61" s="187"/>
      <c r="AF61" s="186"/>
      <c r="AG61" s="50">
        <v>0</v>
      </c>
      <c r="AH61" s="49">
        <f>+IF(ABS(+AC61+AE61)&lt;=ABS(AD61+AF61),-AC61+AD61-AE61+AF61,0)</f>
        <v>0</v>
      </c>
      <c r="AI61" s="75"/>
      <c r="AJ61" s="826">
        <f t="shared" si="5"/>
        <v>1707</v>
      </c>
      <c r="AK61" s="827">
        <v>0</v>
      </c>
      <c r="AL61" s="823">
        <f>+ROUND(+P61+W61+AD61,2)</f>
        <v>0</v>
      </c>
      <c r="AM61" s="824">
        <f>+ROUND(+Q61+X61+AE61,2)</f>
        <v>0</v>
      </c>
      <c r="AN61" s="823">
        <f>+ROUND(+R61+Y61+AF61,2)</f>
        <v>0</v>
      </c>
      <c r="AO61" s="829">
        <v>0</v>
      </c>
      <c r="AP61" s="825">
        <f>+IF(ABS(+AK61+AM61)&lt;=ABS(AL61+AN61),-AK61+AL61-AM61+AN61,0)</f>
        <v>0</v>
      </c>
      <c r="AR61" s="878">
        <f t="shared" si="9"/>
        <v>0</v>
      </c>
      <c r="AS61" s="879">
        <f t="shared" si="10"/>
        <v>0</v>
      </c>
      <c r="AT61" s="880">
        <f t="shared" si="11"/>
        <v>0</v>
      </c>
    </row>
    <row r="62" spans="1:46" ht="15.75">
      <c r="A62" s="138">
        <v>1708</v>
      </c>
      <c r="B62" s="146" t="s">
        <v>1037</v>
      </c>
      <c r="C62" s="140"/>
      <c r="D62" s="140"/>
      <c r="E62" s="140"/>
      <c r="F62" s="140"/>
      <c r="G62" s="140"/>
      <c r="H62" s="140"/>
      <c r="I62" s="140"/>
      <c r="J62" s="140"/>
      <c r="K62" s="140"/>
      <c r="L62" s="141"/>
      <c r="M62" s="75"/>
      <c r="N62" s="178">
        <f t="shared" si="4"/>
        <v>1708</v>
      </c>
      <c r="O62" s="20">
        <v>0</v>
      </c>
      <c r="P62" s="21">
        <v>0</v>
      </c>
      <c r="Q62" s="52">
        <v>0</v>
      </c>
      <c r="R62" s="21">
        <v>0</v>
      </c>
      <c r="S62" s="52">
        <v>0</v>
      </c>
      <c r="T62" s="53">
        <v>0</v>
      </c>
      <c r="U62" s="75"/>
      <c r="V62" s="20">
        <v>0</v>
      </c>
      <c r="W62" s="21">
        <v>0</v>
      </c>
      <c r="X62" s="52">
        <v>0</v>
      </c>
      <c r="Y62" s="21">
        <v>0</v>
      </c>
      <c r="Z62" s="52">
        <v>0</v>
      </c>
      <c r="AA62" s="53">
        <v>0</v>
      </c>
      <c r="AB62" s="75"/>
      <c r="AC62" s="20">
        <v>0</v>
      </c>
      <c r="AD62" s="21">
        <v>0</v>
      </c>
      <c r="AE62" s="52">
        <v>0</v>
      </c>
      <c r="AF62" s="21">
        <v>0</v>
      </c>
      <c r="AG62" s="52">
        <v>0</v>
      </c>
      <c r="AH62" s="53">
        <v>0</v>
      </c>
      <c r="AI62" s="75"/>
      <c r="AJ62" s="178">
        <f t="shared" si="5"/>
        <v>1708</v>
      </c>
      <c r="AK62" s="20">
        <v>0</v>
      </c>
      <c r="AL62" s="21">
        <v>0</v>
      </c>
      <c r="AM62" s="52">
        <v>0</v>
      </c>
      <c r="AN62" s="21">
        <v>0</v>
      </c>
      <c r="AO62" s="52">
        <v>0</v>
      </c>
      <c r="AP62" s="53">
        <v>0</v>
      </c>
      <c r="AR62" s="878">
        <f t="shared" si="9"/>
        <v>0</v>
      </c>
      <c r="AS62" s="879">
        <f t="shared" si="10"/>
        <v>0</v>
      </c>
      <c r="AT62" s="880">
        <f t="shared" si="11"/>
        <v>0</v>
      </c>
    </row>
    <row r="63" spans="1:46" ht="15.75">
      <c r="A63" s="132">
        <v>1911</v>
      </c>
      <c r="B63" s="145" t="s">
        <v>1038</v>
      </c>
      <c r="C63" s="133"/>
      <c r="D63" s="133"/>
      <c r="E63" s="133"/>
      <c r="F63" s="133"/>
      <c r="G63" s="133"/>
      <c r="H63" s="133"/>
      <c r="I63" s="133"/>
      <c r="J63" s="133"/>
      <c r="K63" s="133"/>
      <c r="L63" s="134"/>
      <c r="M63" s="75"/>
      <c r="N63" s="177">
        <f t="shared" si="4"/>
        <v>1911</v>
      </c>
      <c r="O63" s="18">
        <v>0</v>
      </c>
      <c r="P63" s="186"/>
      <c r="Q63" s="187"/>
      <c r="R63" s="186"/>
      <c r="S63" s="50">
        <v>0</v>
      </c>
      <c r="T63" s="49">
        <f>+IF(ABS(+O63+Q63)&lt;=ABS(P63+R63),-O63+P63-Q63+R63,0)</f>
        <v>0</v>
      </c>
      <c r="U63" s="75"/>
      <c r="V63" s="18">
        <v>0</v>
      </c>
      <c r="W63" s="186"/>
      <c r="X63" s="187"/>
      <c r="Y63" s="186"/>
      <c r="Z63" s="50">
        <v>0</v>
      </c>
      <c r="AA63" s="49">
        <f>+IF(ABS(+V63+X63)&lt;=ABS(W63+Y63),-V63+W63-X63+Y63,0)</f>
        <v>0</v>
      </c>
      <c r="AB63" s="75"/>
      <c r="AC63" s="18">
        <v>0</v>
      </c>
      <c r="AD63" s="19">
        <v>0</v>
      </c>
      <c r="AE63" s="50">
        <v>0</v>
      </c>
      <c r="AF63" s="19">
        <v>0</v>
      </c>
      <c r="AG63" s="50">
        <v>0</v>
      </c>
      <c r="AH63" s="49">
        <f>+IF(ABS(+AC63+AE63)&lt;=ABS(AD63+AF63),-AC63+AD63-AE63+AF63,0)</f>
        <v>0</v>
      </c>
      <c r="AI63" s="75"/>
      <c r="AJ63" s="826">
        <f t="shared" si="5"/>
        <v>1911</v>
      </c>
      <c r="AK63" s="827">
        <v>0</v>
      </c>
      <c r="AL63" s="823">
        <f aca="true" t="shared" si="18" ref="AL63:AN70">+ROUND(+P63+W63+AD63,2)</f>
        <v>0</v>
      </c>
      <c r="AM63" s="824">
        <f t="shared" si="18"/>
        <v>0</v>
      </c>
      <c r="AN63" s="823">
        <f t="shared" si="18"/>
        <v>0</v>
      </c>
      <c r="AO63" s="829">
        <v>0</v>
      </c>
      <c r="AP63" s="825">
        <f aca="true" t="shared" si="19" ref="AP63:AP70">+IF(ABS(+AK63+AM63)&lt;=ABS(AL63+AN63),-AK63+AL63-AM63+AN63,0)</f>
        <v>0</v>
      </c>
      <c r="AR63" s="878">
        <f t="shared" si="9"/>
        <v>0</v>
      </c>
      <c r="AS63" s="879">
        <f t="shared" si="10"/>
        <v>0</v>
      </c>
      <c r="AT63" s="880">
        <f t="shared" si="11"/>
        <v>0</v>
      </c>
    </row>
    <row r="64" spans="1:46" ht="15.75">
      <c r="A64" s="132">
        <v>1912</v>
      </c>
      <c r="B64" s="145" t="s">
        <v>1039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4"/>
      <c r="M64" s="75"/>
      <c r="N64" s="177">
        <f t="shared" si="4"/>
        <v>1912</v>
      </c>
      <c r="O64" s="18">
        <v>0</v>
      </c>
      <c r="P64" s="186"/>
      <c r="Q64" s="187"/>
      <c r="R64" s="186"/>
      <c r="S64" s="50">
        <v>0</v>
      </c>
      <c r="T64" s="49">
        <f>+IF(ABS(+O64+Q64)&lt;=ABS(P64+R64),-O64+P64-Q64+R64,0)</f>
        <v>0</v>
      </c>
      <c r="U64" s="75"/>
      <c r="V64" s="18">
        <v>0</v>
      </c>
      <c r="W64" s="186"/>
      <c r="X64" s="187"/>
      <c r="Y64" s="186"/>
      <c r="Z64" s="50">
        <v>0</v>
      </c>
      <c r="AA64" s="49">
        <f>+IF(ABS(+V64+X64)&lt;=ABS(W64+Y64),-V64+W64-X64+Y64,0)</f>
        <v>0</v>
      </c>
      <c r="AB64" s="75"/>
      <c r="AC64" s="18">
        <v>0</v>
      </c>
      <c r="AD64" s="19">
        <v>0</v>
      </c>
      <c r="AE64" s="50">
        <v>0</v>
      </c>
      <c r="AF64" s="19">
        <v>0</v>
      </c>
      <c r="AG64" s="50">
        <v>0</v>
      </c>
      <c r="AH64" s="49">
        <f>+IF(ABS(+AC64+AE64)&lt;=ABS(AD64+AF64),-AC64+AD64-AE64+AF64,0)</f>
        <v>0</v>
      </c>
      <c r="AI64" s="75"/>
      <c r="AJ64" s="826">
        <f t="shared" si="5"/>
        <v>1912</v>
      </c>
      <c r="AK64" s="827">
        <v>0</v>
      </c>
      <c r="AL64" s="823">
        <f t="shared" si="18"/>
        <v>0</v>
      </c>
      <c r="AM64" s="824">
        <f t="shared" si="18"/>
        <v>0</v>
      </c>
      <c r="AN64" s="823">
        <f t="shared" si="18"/>
        <v>0</v>
      </c>
      <c r="AO64" s="829">
        <v>0</v>
      </c>
      <c r="AP64" s="825">
        <f t="shared" si="19"/>
        <v>0</v>
      </c>
      <c r="AR64" s="878">
        <f t="shared" si="9"/>
        <v>0</v>
      </c>
      <c r="AS64" s="879">
        <f t="shared" si="10"/>
        <v>0</v>
      </c>
      <c r="AT64" s="880">
        <f t="shared" si="11"/>
        <v>0</v>
      </c>
    </row>
    <row r="65" spans="1:46" ht="15.75">
      <c r="A65" s="132">
        <v>1913</v>
      </c>
      <c r="B65" s="137" t="s">
        <v>1040</v>
      </c>
      <c r="C65" s="133"/>
      <c r="D65" s="133"/>
      <c r="E65" s="133"/>
      <c r="F65" s="133"/>
      <c r="G65" s="133"/>
      <c r="H65" s="133"/>
      <c r="I65" s="133"/>
      <c r="J65" s="133"/>
      <c r="K65" s="133"/>
      <c r="L65" s="134"/>
      <c r="M65" s="75"/>
      <c r="N65" s="177">
        <f t="shared" si="4"/>
        <v>1913</v>
      </c>
      <c r="O65" s="18">
        <v>0</v>
      </c>
      <c r="P65" s="186"/>
      <c r="Q65" s="187"/>
      <c r="R65" s="186"/>
      <c r="S65" s="50">
        <v>0</v>
      </c>
      <c r="T65" s="49">
        <f>+IF(ABS(+O65+Q65)&lt;=ABS(P65+R65),-O65+P65-Q65+R65,0)</f>
        <v>0</v>
      </c>
      <c r="U65" s="75"/>
      <c r="V65" s="18">
        <v>0</v>
      </c>
      <c r="W65" s="186"/>
      <c r="X65" s="187"/>
      <c r="Y65" s="186"/>
      <c r="Z65" s="50">
        <v>0</v>
      </c>
      <c r="AA65" s="49">
        <f>+IF(ABS(+V65+X65)&lt;=ABS(W65+Y65),-V65+W65-X65+Y65,0)</f>
        <v>0</v>
      </c>
      <c r="AB65" s="75"/>
      <c r="AC65" s="18">
        <v>0</v>
      </c>
      <c r="AD65" s="19">
        <v>0</v>
      </c>
      <c r="AE65" s="50">
        <v>0</v>
      </c>
      <c r="AF65" s="19">
        <v>0</v>
      </c>
      <c r="AG65" s="50">
        <v>0</v>
      </c>
      <c r="AH65" s="49">
        <f>+IF(ABS(+AC65+AE65)&lt;=ABS(AD65+AF65),-AC65+AD65-AE65+AF65,0)</f>
        <v>0</v>
      </c>
      <c r="AI65" s="75"/>
      <c r="AJ65" s="826">
        <f t="shared" si="5"/>
        <v>1913</v>
      </c>
      <c r="AK65" s="827">
        <v>0</v>
      </c>
      <c r="AL65" s="823">
        <f t="shared" si="18"/>
        <v>0</v>
      </c>
      <c r="AM65" s="824">
        <f t="shared" si="18"/>
        <v>0</v>
      </c>
      <c r="AN65" s="823">
        <f t="shared" si="18"/>
        <v>0</v>
      </c>
      <c r="AO65" s="829">
        <v>0</v>
      </c>
      <c r="AP65" s="825">
        <f t="shared" si="19"/>
        <v>0</v>
      </c>
      <c r="AR65" s="878">
        <f t="shared" si="9"/>
        <v>0</v>
      </c>
      <c r="AS65" s="879">
        <f t="shared" si="10"/>
        <v>0</v>
      </c>
      <c r="AT65" s="880">
        <f t="shared" si="11"/>
        <v>0</v>
      </c>
    </row>
    <row r="66" spans="1:46" ht="15.75">
      <c r="A66" s="132">
        <v>1914</v>
      </c>
      <c r="B66" s="137" t="s">
        <v>1041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34"/>
      <c r="M66" s="75"/>
      <c r="N66" s="177">
        <f t="shared" si="4"/>
        <v>1914</v>
      </c>
      <c r="O66" s="18">
        <v>0</v>
      </c>
      <c r="P66" s="186"/>
      <c r="Q66" s="187"/>
      <c r="R66" s="186"/>
      <c r="S66" s="50">
        <v>0</v>
      </c>
      <c r="T66" s="49">
        <f>+IF(ABS(+O66+Q66)&lt;=ABS(P66+R66),-O66+P66-Q66+R66,0)</f>
        <v>0</v>
      </c>
      <c r="U66" s="75"/>
      <c r="V66" s="18">
        <v>0</v>
      </c>
      <c r="W66" s="186"/>
      <c r="X66" s="187"/>
      <c r="Y66" s="186"/>
      <c r="Z66" s="50">
        <v>0</v>
      </c>
      <c r="AA66" s="49">
        <f>+IF(ABS(+V66+X66)&lt;=ABS(W66+Y66),-V66+W66-X66+Y66,0)</f>
        <v>0</v>
      </c>
      <c r="AB66" s="75"/>
      <c r="AC66" s="18">
        <v>0</v>
      </c>
      <c r="AD66" s="19">
        <v>0</v>
      </c>
      <c r="AE66" s="50">
        <v>0</v>
      </c>
      <c r="AF66" s="19">
        <v>0</v>
      </c>
      <c r="AG66" s="50">
        <v>0</v>
      </c>
      <c r="AH66" s="49">
        <f>+IF(ABS(+AC66+AE66)&lt;=ABS(AD66+AF66),-AC66+AD66-AE66+AF66,0)</f>
        <v>0</v>
      </c>
      <c r="AI66" s="75"/>
      <c r="AJ66" s="826">
        <f t="shared" si="5"/>
        <v>1914</v>
      </c>
      <c r="AK66" s="827">
        <v>0</v>
      </c>
      <c r="AL66" s="823">
        <f t="shared" si="18"/>
        <v>0</v>
      </c>
      <c r="AM66" s="824">
        <f t="shared" si="18"/>
        <v>0</v>
      </c>
      <c r="AN66" s="823">
        <f t="shared" si="18"/>
        <v>0</v>
      </c>
      <c r="AO66" s="829">
        <v>0</v>
      </c>
      <c r="AP66" s="825">
        <f t="shared" si="19"/>
        <v>0</v>
      </c>
      <c r="AR66" s="878">
        <f t="shared" si="9"/>
        <v>0</v>
      </c>
      <c r="AS66" s="879">
        <f t="shared" si="10"/>
        <v>0</v>
      </c>
      <c r="AT66" s="880">
        <f t="shared" si="11"/>
        <v>0</v>
      </c>
    </row>
    <row r="67" spans="1:46" ht="15.75">
      <c r="A67" s="132">
        <v>1917</v>
      </c>
      <c r="B67" s="144" t="s">
        <v>1042</v>
      </c>
      <c r="C67" s="133"/>
      <c r="D67" s="133"/>
      <c r="E67" s="133"/>
      <c r="F67" s="133"/>
      <c r="G67" s="133"/>
      <c r="H67" s="133"/>
      <c r="I67" s="133"/>
      <c r="J67" s="133"/>
      <c r="K67" s="133"/>
      <c r="L67" s="134"/>
      <c r="M67" s="75"/>
      <c r="N67" s="177">
        <f t="shared" si="4"/>
        <v>1917</v>
      </c>
      <c r="O67" s="185"/>
      <c r="P67" s="19">
        <v>0</v>
      </c>
      <c r="Q67" s="187"/>
      <c r="R67" s="186"/>
      <c r="S67" s="48">
        <f>+IF(ABS(+O67+Q67)&gt;=ABS(P67+R67),+O67-P67+Q67-R67,0)</f>
        <v>0</v>
      </c>
      <c r="T67" s="51">
        <v>0</v>
      </c>
      <c r="U67" s="75"/>
      <c r="V67" s="185"/>
      <c r="W67" s="19">
        <v>0</v>
      </c>
      <c r="X67" s="187"/>
      <c r="Y67" s="186"/>
      <c r="Z67" s="48">
        <f>+IF(ABS(+V67+X67)&gt;=ABS(W67+Y67),+V67-W67+X67-Y67,0)</f>
        <v>0</v>
      </c>
      <c r="AA67" s="51">
        <v>0</v>
      </c>
      <c r="AB67" s="75"/>
      <c r="AC67" s="18">
        <v>0</v>
      </c>
      <c r="AD67" s="19">
        <v>0</v>
      </c>
      <c r="AE67" s="50">
        <v>0</v>
      </c>
      <c r="AF67" s="19">
        <v>0</v>
      </c>
      <c r="AG67" s="50">
        <v>0</v>
      </c>
      <c r="AH67" s="51">
        <v>0</v>
      </c>
      <c r="AI67" s="75"/>
      <c r="AJ67" s="826">
        <f t="shared" si="5"/>
        <v>1917</v>
      </c>
      <c r="AK67" s="822">
        <f>+ROUND(+O67+V67+AC67,2)</f>
        <v>0</v>
      </c>
      <c r="AL67" s="828">
        <v>0</v>
      </c>
      <c r="AM67" s="824">
        <f t="shared" si="18"/>
        <v>0</v>
      </c>
      <c r="AN67" s="823">
        <f t="shared" si="18"/>
        <v>0</v>
      </c>
      <c r="AO67" s="824">
        <f>+IF(ABS(+AK67+AM67)&gt;=ABS(AL67+AN67),+AK67-AL67+AM67-AN67,0)</f>
        <v>0</v>
      </c>
      <c r="AP67" s="830">
        <v>0</v>
      </c>
      <c r="AR67" s="878">
        <f t="shared" si="9"/>
        <v>0</v>
      </c>
      <c r="AS67" s="879">
        <f t="shared" si="10"/>
        <v>0</v>
      </c>
      <c r="AT67" s="880">
        <f t="shared" si="11"/>
        <v>0</v>
      </c>
    </row>
    <row r="68" spans="1:46" ht="15.75">
      <c r="A68" s="132">
        <v>1918</v>
      </c>
      <c r="B68" s="144" t="s">
        <v>1045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4"/>
      <c r="M68" s="75"/>
      <c r="N68" s="177">
        <f t="shared" si="4"/>
        <v>1918</v>
      </c>
      <c r="O68" s="185"/>
      <c r="P68" s="19">
        <v>0</v>
      </c>
      <c r="Q68" s="187"/>
      <c r="R68" s="186"/>
      <c r="S68" s="48">
        <f>+IF(ABS(+O68+Q68)&gt;=ABS(P68+R68),+O68-P68+Q68-R68,0)</f>
        <v>0</v>
      </c>
      <c r="T68" s="51">
        <v>0</v>
      </c>
      <c r="U68" s="75"/>
      <c r="V68" s="185"/>
      <c r="W68" s="19">
        <v>0</v>
      </c>
      <c r="X68" s="187"/>
      <c r="Y68" s="186"/>
      <c r="Z68" s="48">
        <f>+IF(ABS(+V68+X68)&gt;=ABS(W68+Y68),+V68-W68+X68-Y68,0)</f>
        <v>0</v>
      </c>
      <c r="AA68" s="51">
        <v>0</v>
      </c>
      <c r="AB68" s="75"/>
      <c r="AC68" s="18">
        <v>0</v>
      </c>
      <c r="AD68" s="19">
        <v>0</v>
      </c>
      <c r="AE68" s="50">
        <v>0</v>
      </c>
      <c r="AF68" s="19">
        <v>0</v>
      </c>
      <c r="AG68" s="50">
        <v>0</v>
      </c>
      <c r="AH68" s="51">
        <v>0</v>
      </c>
      <c r="AI68" s="75"/>
      <c r="AJ68" s="826">
        <f t="shared" si="5"/>
        <v>1918</v>
      </c>
      <c r="AK68" s="822">
        <f>+ROUND(+O68+V68+AC68,2)</f>
        <v>0</v>
      </c>
      <c r="AL68" s="828">
        <v>0</v>
      </c>
      <c r="AM68" s="824">
        <f t="shared" si="18"/>
        <v>0</v>
      </c>
      <c r="AN68" s="823">
        <f t="shared" si="18"/>
        <v>0</v>
      </c>
      <c r="AO68" s="824">
        <f>+IF(ABS(+AK68+AM68)&gt;=ABS(AL68+AN68),+AK68-AL68+AM68-AN68,0)</f>
        <v>0</v>
      </c>
      <c r="AP68" s="830">
        <v>0</v>
      </c>
      <c r="AR68" s="878">
        <f t="shared" si="9"/>
        <v>0</v>
      </c>
      <c r="AS68" s="879">
        <f t="shared" si="10"/>
        <v>0</v>
      </c>
      <c r="AT68" s="880">
        <f t="shared" si="11"/>
        <v>0</v>
      </c>
    </row>
    <row r="69" spans="1:46" ht="15.75">
      <c r="A69" s="132">
        <v>1997</v>
      </c>
      <c r="B69" s="133" t="s">
        <v>1046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4"/>
      <c r="M69" s="75"/>
      <c r="N69" s="177">
        <f t="shared" si="4"/>
        <v>1997</v>
      </c>
      <c r="O69" s="18">
        <v>0</v>
      </c>
      <c r="P69" s="186"/>
      <c r="Q69" s="187"/>
      <c r="R69" s="186"/>
      <c r="S69" s="50">
        <v>0</v>
      </c>
      <c r="T69" s="49">
        <f>+IF(ABS(+O69+Q69)&lt;=ABS(P69+R69),-O69+P69-Q69+R69,0)</f>
        <v>0</v>
      </c>
      <c r="U69" s="75"/>
      <c r="V69" s="18">
        <v>0</v>
      </c>
      <c r="W69" s="186"/>
      <c r="X69" s="187"/>
      <c r="Y69" s="186"/>
      <c r="Z69" s="50">
        <v>0</v>
      </c>
      <c r="AA69" s="49">
        <f>+IF(ABS(+V69+X69)&lt;=ABS(W69+Y69),-V69+W69-X69+Y69,0)</f>
        <v>0</v>
      </c>
      <c r="AB69" s="75"/>
      <c r="AC69" s="18">
        <v>0</v>
      </c>
      <c r="AD69" s="186"/>
      <c r="AE69" s="187"/>
      <c r="AF69" s="186"/>
      <c r="AG69" s="50">
        <v>0</v>
      </c>
      <c r="AH69" s="49">
        <f>+IF(ABS(+AC69+AE69)&lt;=ABS(AD69+AF69),-AC69+AD69-AE69+AF69,0)</f>
        <v>0</v>
      </c>
      <c r="AI69" s="75"/>
      <c r="AJ69" s="826">
        <f t="shared" si="5"/>
        <v>1997</v>
      </c>
      <c r="AK69" s="827">
        <v>0</v>
      </c>
      <c r="AL69" s="823">
        <f t="shared" si="18"/>
        <v>0</v>
      </c>
      <c r="AM69" s="824">
        <f t="shared" si="18"/>
        <v>0</v>
      </c>
      <c r="AN69" s="823">
        <f t="shared" si="18"/>
        <v>0</v>
      </c>
      <c r="AO69" s="829">
        <v>0</v>
      </c>
      <c r="AP69" s="825">
        <f t="shared" si="19"/>
        <v>0</v>
      </c>
      <c r="AR69" s="878">
        <f t="shared" si="9"/>
        <v>0</v>
      </c>
      <c r="AS69" s="879">
        <f t="shared" si="10"/>
        <v>0</v>
      </c>
      <c r="AT69" s="880">
        <f t="shared" si="11"/>
        <v>0</v>
      </c>
    </row>
    <row r="70" spans="1:46" ht="15.75">
      <c r="A70" s="132">
        <v>1998</v>
      </c>
      <c r="B70" s="133" t="s">
        <v>1047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4"/>
      <c r="M70" s="75"/>
      <c r="N70" s="177">
        <f t="shared" si="4"/>
        <v>1998</v>
      </c>
      <c r="O70" s="18">
        <v>0</v>
      </c>
      <c r="P70" s="186"/>
      <c r="Q70" s="187"/>
      <c r="R70" s="186"/>
      <c r="S70" s="50">
        <v>0</v>
      </c>
      <c r="T70" s="49">
        <f>+IF(ABS(+O70+Q70)&lt;=ABS(P70+R70),-O70+P70-Q70+R70,0)</f>
        <v>0</v>
      </c>
      <c r="U70" s="75"/>
      <c r="V70" s="18">
        <v>0</v>
      </c>
      <c r="W70" s="186"/>
      <c r="X70" s="187"/>
      <c r="Y70" s="186"/>
      <c r="Z70" s="50">
        <v>0</v>
      </c>
      <c r="AA70" s="49">
        <f>+IF(ABS(+V70+X70)&lt;=ABS(W70+Y70),-V70+W70-X70+Y70,0)</f>
        <v>0</v>
      </c>
      <c r="AB70" s="75"/>
      <c r="AC70" s="18">
        <v>0</v>
      </c>
      <c r="AD70" s="186"/>
      <c r="AE70" s="187"/>
      <c r="AF70" s="186"/>
      <c r="AG70" s="50">
        <v>0</v>
      </c>
      <c r="AH70" s="49">
        <f>+IF(ABS(+AC70+AE70)&lt;=ABS(AD70+AF70),-AC70+AD70-AE70+AF70,0)</f>
        <v>0</v>
      </c>
      <c r="AI70" s="75"/>
      <c r="AJ70" s="826">
        <f t="shared" si="5"/>
        <v>1998</v>
      </c>
      <c r="AK70" s="827">
        <v>0</v>
      </c>
      <c r="AL70" s="823">
        <f t="shared" si="18"/>
        <v>0</v>
      </c>
      <c r="AM70" s="824">
        <f t="shared" si="18"/>
        <v>0</v>
      </c>
      <c r="AN70" s="823">
        <f t="shared" si="18"/>
        <v>0</v>
      </c>
      <c r="AO70" s="829">
        <v>0</v>
      </c>
      <c r="AP70" s="825">
        <f t="shared" si="19"/>
        <v>0</v>
      </c>
      <c r="AR70" s="878">
        <f t="shared" si="9"/>
        <v>0</v>
      </c>
      <c r="AS70" s="879">
        <f t="shared" si="10"/>
        <v>0</v>
      </c>
      <c r="AT70" s="880">
        <f t="shared" si="11"/>
        <v>0</v>
      </c>
    </row>
    <row r="71" spans="1:46" ht="15.75">
      <c r="A71" s="147" t="s">
        <v>1048</v>
      </c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9"/>
      <c r="M71" s="75"/>
      <c r="N71" s="209">
        <v>2</v>
      </c>
      <c r="O71" s="16"/>
      <c r="P71" s="17"/>
      <c r="Q71" s="46"/>
      <c r="R71" s="17"/>
      <c r="S71" s="46"/>
      <c r="T71" s="47"/>
      <c r="U71" s="75"/>
      <c r="V71" s="16"/>
      <c r="W71" s="17"/>
      <c r="X71" s="46"/>
      <c r="Y71" s="17"/>
      <c r="Z71" s="46"/>
      <c r="AA71" s="47"/>
      <c r="AB71" s="75"/>
      <c r="AC71" s="16"/>
      <c r="AD71" s="17"/>
      <c r="AE71" s="46"/>
      <c r="AF71" s="17"/>
      <c r="AG71" s="46"/>
      <c r="AH71" s="47"/>
      <c r="AI71" s="75"/>
      <c r="AJ71" s="831">
        <f t="shared" si="5"/>
        <v>2</v>
      </c>
      <c r="AK71" s="16"/>
      <c r="AL71" s="17"/>
      <c r="AM71" s="46"/>
      <c r="AN71" s="17"/>
      <c r="AO71" s="46"/>
      <c r="AP71" s="47"/>
      <c r="AR71" s="859"/>
      <c r="AS71" s="860"/>
      <c r="AT71" s="861"/>
    </row>
    <row r="72" spans="1:46" ht="15.75">
      <c r="A72" s="132">
        <v>2020</v>
      </c>
      <c r="B72" s="133" t="s">
        <v>1049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4"/>
      <c r="M72" s="75"/>
      <c r="N72" s="177">
        <f t="shared" si="4"/>
        <v>2020</v>
      </c>
      <c r="O72" s="185"/>
      <c r="P72" s="19">
        <v>0</v>
      </c>
      <c r="Q72" s="187"/>
      <c r="R72" s="186"/>
      <c r="S72" s="48">
        <f aca="true" t="shared" si="20" ref="S72:S87">+IF(ABS(+O72+Q72)&gt;=ABS(P72+R72),+O72-P72+Q72-R72,0)</f>
        <v>0</v>
      </c>
      <c r="T72" s="51">
        <v>0</v>
      </c>
      <c r="U72" s="75"/>
      <c r="V72" s="185"/>
      <c r="W72" s="19">
        <v>0</v>
      </c>
      <c r="X72" s="187"/>
      <c r="Y72" s="186"/>
      <c r="Z72" s="48">
        <f aca="true" t="shared" si="21" ref="Z72:Z87">+IF(ABS(+V72+X72)&gt;=ABS(W72+Y72),+V72-W72+X72-Y72,0)</f>
        <v>0</v>
      </c>
      <c r="AA72" s="51">
        <v>0</v>
      </c>
      <c r="AB72" s="75"/>
      <c r="AC72" s="185"/>
      <c r="AD72" s="19">
        <v>0</v>
      </c>
      <c r="AE72" s="187"/>
      <c r="AF72" s="186"/>
      <c r="AG72" s="48">
        <f aca="true" t="shared" si="22" ref="AG72:AG87">+IF(ABS(+AC72+AE72)&gt;=ABS(AD72+AF72),+AC72-AD72+AE72-AF72,0)</f>
        <v>0</v>
      </c>
      <c r="AH72" s="51">
        <v>0</v>
      </c>
      <c r="AI72" s="75"/>
      <c r="AJ72" s="826">
        <f t="shared" si="5"/>
        <v>2020</v>
      </c>
      <c r="AK72" s="822">
        <f aca="true" t="shared" si="23" ref="AK72:AK87">+ROUND(+O72+V72+AC72,2)</f>
        <v>0</v>
      </c>
      <c r="AL72" s="828">
        <v>0</v>
      </c>
      <c r="AM72" s="824">
        <f aca="true" t="shared" si="24" ref="AM72:AN87">+ROUND(+Q72+X72+AE72,2)</f>
        <v>0</v>
      </c>
      <c r="AN72" s="823">
        <f t="shared" si="24"/>
        <v>0</v>
      </c>
      <c r="AO72" s="824">
        <f aca="true" t="shared" si="25" ref="AO72:AO87">+IF(ABS(+AK72+AM72)&gt;=ABS(AL72+AN72),+AK72-AL72+AM72-AN72,0)</f>
        <v>0</v>
      </c>
      <c r="AP72" s="830">
        <v>0</v>
      </c>
      <c r="AR72" s="878">
        <f aca="true" t="shared" si="26" ref="AR72:AR94">+ROUND(+SUM(AK72-AL72)-SUM(O72-P72)-SUM(V72-W72)-SUM(AC72-AD72),2)</f>
        <v>0</v>
      </c>
      <c r="AS72" s="879">
        <f aca="true" t="shared" si="27" ref="AS72:AS94">+ROUND(+SUM(AM72-AN72)-SUM(Q72-R72)-SUM(X72-Y72)-SUM(AE72-AF72),2)</f>
        <v>0</v>
      </c>
      <c r="AT72" s="880">
        <f aca="true" t="shared" si="28" ref="AT72:AT94">+ROUND(+SUM(AO72-AP72)-SUM(S72-T72)-SUM(Z72-AA72)-SUM(AG72-AH72),2)</f>
        <v>0</v>
      </c>
    </row>
    <row r="73" spans="1:46" ht="15.75">
      <c r="A73" s="132">
        <v>2031</v>
      </c>
      <c r="B73" s="135" t="s">
        <v>1064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4"/>
      <c r="M73" s="75"/>
      <c r="N73" s="177">
        <f t="shared" si="4"/>
        <v>2031</v>
      </c>
      <c r="O73" s="185"/>
      <c r="P73" s="19">
        <v>0</v>
      </c>
      <c r="Q73" s="187"/>
      <c r="R73" s="186"/>
      <c r="S73" s="48">
        <f t="shared" si="20"/>
        <v>0</v>
      </c>
      <c r="T73" s="51">
        <v>0</v>
      </c>
      <c r="U73" s="75"/>
      <c r="V73" s="185"/>
      <c r="W73" s="19">
        <v>0</v>
      </c>
      <c r="X73" s="187"/>
      <c r="Y73" s="186"/>
      <c r="Z73" s="48">
        <f t="shared" si="21"/>
        <v>0</v>
      </c>
      <c r="AA73" s="51">
        <v>0</v>
      </c>
      <c r="AB73" s="75"/>
      <c r="AC73" s="185"/>
      <c r="AD73" s="19">
        <v>0</v>
      </c>
      <c r="AE73" s="187"/>
      <c r="AF73" s="186"/>
      <c r="AG73" s="48">
        <f t="shared" si="22"/>
        <v>0</v>
      </c>
      <c r="AH73" s="51">
        <v>0</v>
      </c>
      <c r="AI73" s="75"/>
      <c r="AJ73" s="826">
        <f t="shared" si="5"/>
        <v>2031</v>
      </c>
      <c r="AK73" s="822">
        <f t="shared" si="23"/>
        <v>0</v>
      </c>
      <c r="AL73" s="828">
        <v>0</v>
      </c>
      <c r="AM73" s="824">
        <f t="shared" si="24"/>
        <v>0</v>
      </c>
      <c r="AN73" s="823">
        <f t="shared" si="24"/>
        <v>0</v>
      </c>
      <c r="AO73" s="824">
        <f t="shared" si="25"/>
        <v>0</v>
      </c>
      <c r="AP73" s="830">
        <v>0</v>
      </c>
      <c r="AR73" s="878">
        <f t="shared" si="26"/>
        <v>0</v>
      </c>
      <c r="AS73" s="879">
        <f t="shared" si="27"/>
        <v>0</v>
      </c>
      <c r="AT73" s="880">
        <f t="shared" si="28"/>
        <v>0</v>
      </c>
    </row>
    <row r="74" spans="1:46" ht="15.75">
      <c r="A74" s="132">
        <v>2032</v>
      </c>
      <c r="B74" s="135" t="s">
        <v>1065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4"/>
      <c r="M74" s="75"/>
      <c r="N74" s="177">
        <f t="shared" si="4"/>
        <v>2032</v>
      </c>
      <c r="O74" s="185"/>
      <c r="P74" s="19">
        <v>0</v>
      </c>
      <c r="Q74" s="187"/>
      <c r="R74" s="186"/>
      <c r="S74" s="48">
        <f t="shared" si="20"/>
        <v>0</v>
      </c>
      <c r="T74" s="51">
        <v>0</v>
      </c>
      <c r="U74" s="75"/>
      <c r="V74" s="185"/>
      <c r="W74" s="19">
        <v>0</v>
      </c>
      <c r="X74" s="187"/>
      <c r="Y74" s="186"/>
      <c r="Z74" s="48">
        <f t="shared" si="21"/>
        <v>0</v>
      </c>
      <c r="AA74" s="51">
        <v>0</v>
      </c>
      <c r="AB74" s="75"/>
      <c r="AC74" s="185"/>
      <c r="AD74" s="19">
        <v>0</v>
      </c>
      <c r="AE74" s="187"/>
      <c r="AF74" s="186"/>
      <c r="AG74" s="48">
        <f t="shared" si="22"/>
        <v>0</v>
      </c>
      <c r="AH74" s="51">
        <v>0</v>
      </c>
      <c r="AI74" s="75"/>
      <c r="AJ74" s="826">
        <f t="shared" si="5"/>
        <v>2032</v>
      </c>
      <c r="AK74" s="822">
        <f t="shared" si="23"/>
        <v>0</v>
      </c>
      <c r="AL74" s="828">
        <v>0</v>
      </c>
      <c r="AM74" s="824">
        <f t="shared" si="24"/>
        <v>0</v>
      </c>
      <c r="AN74" s="823">
        <f t="shared" si="24"/>
        <v>0</v>
      </c>
      <c r="AO74" s="824">
        <f t="shared" si="25"/>
        <v>0</v>
      </c>
      <c r="AP74" s="830">
        <v>0</v>
      </c>
      <c r="AR74" s="878">
        <f t="shared" si="26"/>
        <v>0</v>
      </c>
      <c r="AS74" s="879">
        <f t="shared" si="27"/>
        <v>0</v>
      </c>
      <c r="AT74" s="880">
        <f t="shared" si="28"/>
        <v>0</v>
      </c>
    </row>
    <row r="75" spans="1:46" ht="15.75">
      <c r="A75" s="132">
        <v>2039</v>
      </c>
      <c r="B75" s="135" t="s">
        <v>1066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4"/>
      <c r="M75" s="75"/>
      <c r="N75" s="177">
        <f t="shared" si="4"/>
        <v>2039</v>
      </c>
      <c r="O75" s="185"/>
      <c r="P75" s="19">
        <v>0</v>
      </c>
      <c r="Q75" s="187"/>
      <c r="R75" s="186"/>
      <c r="S75" s="48">
        <f t="shared" si="20"/>
        <v>0</v>
      </c>
      <c r="T75" s="51">
        <v>0</v>
      </c>
      <c r="U75" s="75"/>
      <c r="V75" s="185"/>
      <c r="W75" s="19">
        <v>0</v>
      </c>
      <c r="X75" s="187"/>
      <c r="Y75" s="186"/>
      <c r="Z75" s="48">
        <f t="shared" si="21"/>
        <v>0</v>
      </c>
      <c r="AA75" s="51">
        <v>0</v>
      </c>
      <c r="AB75" s="75"/>
      <c r="AC75" s="185"/>
      <c r="AD75" s="19">
        <v>0</v>
      </c>
      <c r="AE75" s="187"/>
      <c r="AF75" s="186"/>
      <c r="AG75" s="48">
        <f t="shared" si="22"/>
        <v>0</v>
      </c>
      <c r="AH75" s="51">
        <v>0</v>
      </c>
      <c r="AI75" s="75"/>
      <c r="AJ75" s="826">
        <f t="shared" si="5"/>
        <v>2039</v>
      </c>
      <c r="AK75" s="822">
        <f t="shared" si="23"/>
        <v>0</v>
      </c>
      <c r="AL75" s="828">
        <v>0</v>
      </c>
      <c r="AM75" s="824">
        <f t="shared" si="24"/>
        <v>0</v>
      </c>
      <c r="AN75" s="823">
        <f t="shared" si="24"/>
        <v>0</v>
      </c>
      <c r="AO75" s="824">
        <f t="shared" si="25"/>
        <v>0</v>
      </c>
      <c r="AP75" s="830">
        <v>0</v>
      </c>
      <c r="AR75" s="878">
        <f t="shared" si="26"/>
        <v>0</v>
      </c>
      <c r="AS75" s="879">
        <f t="shared" si="27"/>
        <v>0</v>
      </c>
      <c r="AT75" s="880">
        <f t="shared" si="28"/>
        <v>0</v>
      </c>
    </row>
    <row r="76" spans="1:46" ht="15.75">
      <c r="A76" s="132">
        <v>2041</v>
      </c>
      <c r="B76" s="135" t="s">
        <v>1067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4"/>
      <c r="M76" s="75"/>
      <c r="N76" s="177">
        <f t="shared" si="4"/>
        <v>2041</v>
      </c>
      <c r="O76" s="185"/>
      <c r="P76" s="19">
        <v>0</v>
      </c>
      <c r="Q76" s="187"/>
      <c r="R76" s="186"/>
      <c r="S76" s="48">
        <f t="shared" si="20"/>
        <v>0</v>
      </c>
      <c r="T76" s="51">
        <v>0</v>
      </c>
      <c r="U76" s="75"/>
      <c r="V76" s="185"/>
      <c r="W76" s="19">
        <v>0</v>
      </c>
      <c r="X76" s="187"/>
      <c r="Y76" s="186"/>
      <c r="Z76" s="48">
        <f t="shared" si="21"/>
        <v>0</v>
      </c>
      <c r="AA76" s="51">
        <v>0</v>
      </c>
      <c r="AB76" s="75"/>
      <c r="AC76" s="185"/>
      <c r="AD76" s="19">
        <v>0</v>
      </c>
      <c r="AE76" s="187"/>
      <c r="AF76" s="186"/>
      <c r="AG76" s="48">
        <f t="shared" si="22"/>
        <v>0</v>
      </c>
      <c r="AH76" s="51">
        <v>0</v>
      </c>
      <c r="AI76" s="75"/>
      <c r="AJ76" s="826">
        <f t="shared" si="5"/>
        <v>2041</v>
      </c>
      <c r="AK76" s="822">
        <f t="shared" si="23"/>
        <v>0</v>
      </c>
      <c r="AL76" s="828">
        <v>0</v>
      </c>
      <c r="AM76" s="824">
        <f t="shared" si="24"/>
        <v>0</v>
      </c>
      <c r="AN76" s="823">
        <f t="shared" si="24"/>
        <v>0</v>
      </c>
      <c r="AO76" s="824">
        <f t="shared" si="25"/>
        <v>0</v>
      </c>
      <c r="AP76" s="830">
        <v>0</v>
      </c>
      <c r="AR76" s="878">
        <f t="shared" si="26"/>
        <v>0</v>
      </c>
      <c r="AS76" s="879">
        <f t="shared" si="27"/>
        <v>0</v>
      </c>
      <c r="AT76" s="880">
        <f t="shared" si="28"/>
        <v>0</v>
      </c>
    </row>
    <row r="77" spans="1:46" ht="15.75">
      <c r="A77" s="132">
        <v>2049</v>
      </c>
      <c r="B77" s="135" t="s">
        <v>1068</v>
      </c>
      <c r="C77" s="133"/>
      <c r="D77" s="133"/>
      <c r="E77" s="133"/>
      <c r="F77" s="133"/>
      <c r="G77" s="133"/>
      <c r="H77" s="133"/>
      <c r="I77" s="133"/>
      <c r="J77" s="133"/>
      <c r="K77" s="133"/>
      <c r="L77" s="134"/>
      <c r="M77" s="75"/>
      <c r="N77" s="177">
        <f aca="true" t="shared" si="29" ref="N77:N94">+A77</f>
        <v>2049</v>
      </c>
      <c r="O77" s="185"/>
      <c r="P77" s="19">
        <v>0</v>
      </c>
      <c r="Q77" s="187"/>
      <c r="R77" s="186"/>
      <c r="S77" s="48">
        <f t="shared" si="20"/>
        <v>0</v>
      </c>
      <c r="T77" s="51">
        <v>0</v>
      </c>
      <c r="U77" s="75"/>
      <c r="V77" s="185"/>
      <c r="W77" s="19">
        <v>0</v>
      </c>
      <c r="X77" s="187"/>
      <c r="Y77" s="186"/>
      <c r="Z77" s="48">
        <f t="shared" si="21"/>
        <v>0</v>
      </c>
      <c r="AA77" s="51">
        <v>0</v>
      </c>
      <c r="AB77" s="75"/>
      <c r="AC77" s="185"/>
      <c r="AD77" s="19">
        <v>0</v>
      </c>
      <c r="AE77" s="187"/>
      <c r="AF77" s="186"/>
      <c r="AG77" s="48">
        <f t="shared" si="22"/>
        <v>0</v>
      </c>
      <c r="AH77" s="51">
        <v>0</v>
      </c>
      <c r="AI77" s="75"/>
      <c r="AJ77" s="826">
        <f t="shared" si="5"/>
        <v>2049</v>
      </c>
      <c r="AK77" s="822">
        <f t="shared" si="23"/>
        <v>0</v>
      </c>
      <c r="AL77" s="828">
        <v>0</v>
      </c>
      <c r="AM77" s="824">
        <f t="shared" si="24"/>
        <v>0</v>
      </c>
      <c r="AN77" s="823">
        <f t="shared" si="24"/>
        <v>0</v>
      </c>
      <c r="AO77" s="824">
        <f t="shared" si="25"/>
        <v>0</v>
      </c>
      <c r="AP77" s="830">
        <v>0</v>
      </c>
      <c r="AR77" s="878">
        <f t="shared" si="26"/>
        <v>0</v>
      </c>
      <c r="AS77" s="879">
        <f t="shared" si="27"/>
        <v>0</v>
      </c>
      <c r="AT77" s="880">
        <f t="shared" si="28"/>
        <v>0</v>
      </c>
    </row>
    <row r="78" spans="1:46" ht="15.75">
      <c r="A78" s="132">
        <v>2051</v>
      </c>
      <c r="B78" s="135" t="s">
        <v>1069</v>
      </c>
      <c r="C78" s="133"/>
      <c r="D78" s="133"/>
      <c r="E78" s="133"/>
      <c r="F78" s="133"/>
      <c r="G78" s="133"/>
      <c r="H78" s="133"/>
      <c r="I78" s="133"/>
      <c r="J78" s="133"/>
      <c r="K78" s="133"/>
      <c r="L78" s="134"/>
      <c r="M78" s="75"/>
      <c r="N78" s="177">
        <f t="shared" si="29"/>
        <v>2051</v>
      </c>
      <c r="O78" s="185"/>
      <c r="P78" s="19">
        <v>0</v>
      </c>
      <c r="Q78" s="187"/>
      <c r="R78" s="186"/>
      <c r="S78" s="48">
        <f t="shared" si="20"/>
        <v>0</v>
      </c>
      <c r="T78" s="51">
        <v>0</v>
      </c>
      <c r="U78" s="75"/>
      <c r="V78" s="185"/>
      <c r="W78" s="19">
        <v>0</v>
      </c>
      <c r="X78" s="187"/>
      <c r="Y78" s="186"/>
      <c r="Z78" s="48">
        <f t="shared" si="21"/>
        <v>0</v>
      </c>
      <c r="AA78" s="51">
        <v>0</v>
      </c>
      <c r="AB78" s="75"/>
      <c r="AC78" s="185"/>
      <c r="AD78" s="19">
        <v>0</v>
      </c>
      <c r="AE78" s="187"/>
      <c r="AF78" s="186"/>
      <c r="AG78" s="48">
        <f t="shared" si="22"/>
        <v>0</v>
      </c>
      <c r="AH78" s="51">
        <v>0</v>
      </c>
      <c r="AI78" s="75"/>
      <c r="AJ78" s="826">
        <f t="shared" si="5"/>
        <v>2051</v>
      </c>
      <c r="AK78" s="822">
        <f t="shared" si="23"/>
        <v>0</v>
      </c>
      <c r="AL78" s="828">
        <v>0</v>
      </c>
      <c r="AM78" s="824">
        <f t="shared" si="24"/>
        <v>0</v>
      </c>
      <c r="AN78" s="823">
        <f t="shared" si="24"/>
        <v>0</v>
      </c>
      <c r="AO78" s="824">
        <f t="shared" si="25"/>
        <v>0</v>
      </c>
      <c r="AP78" s="830">
        <v>0</v>
      </c>
      <c r="AR78" s="878">
        <f t="shared" si="26"/>
        <v>0</v>
      </c>
      <c r="AS78" s="879">
        <f t="shared" si="27"/>
        <v>0</v>
      </c>
      <c r="AT78" s="880">
        <f t="shared" si="28"/>
        <v>0</v>
      </c>
    </row>
    <row r="79" spans="1:46" ht="15.75">
      <c r="A79" s="132">
        <v>2059</v>
      </c>
      <c r="B79" s="135" t="s">
        <v>1070</v>
      </c>
      <c r="C79" s="133"/>
      <c r="D79" s="133"/>
      <c r="E79" s="133"/>
      <c r="F79" s="133"/>
      <c r="G79" s="133"/>
      <c r="H79" s="133"/>
      <c r="I79" s="133"/>
      <c r="J79" s="133"/>
      <c r="K79" s="133"/>
      <c r="L79" s="134"/>
      <c r="M79" s="75"/>
      <c r="N79" s="177">
        <f t="shared" si="29"/>
        <v>2059</v>
      </c>
      <c r="O79" s="185"/>
      <c r="P79" s="19">
        <v>0</v>
      </c>
      <c r="Q79" s="187"/>
      <c r="R79" s="186"/>
      <c r="S79" s="48">
        <f t="shared" si="20"/>
        <v>0</v>
      </c>
      <c r="T79" s="51">
        <v>0</v>
      </c>
      <c r="U79" s="75"/>
      <c r="V79" s="185"/>
      <c r="W79" s="19">
        <v>0</v>
      </c>
      <c r="X79" s="187"/>
      <c r="Y79" s="186"/>
      <c r="Z79" s="48">
        <f t="shared" si="21"/>
        <v>0</v>
      </c>
      <c r="AA79" s="51">
        <v>0</v>
      </c>
      <c r="AB79" s="75"/>
      <c r="AC79" s="185"/>
      <c r="AD79" s="19">
        <v>0</v>
      </c>
      <c r="AE79" s="187"/>
      <c r="AF79" s="186"/>
      <c r="AG79" s="48">
        <f t="shared" si="22"/>
        <v>0</v>
      </c>
      <c r="AH79" s="51">
        <v>0</v>
      </c>
      <c r="AI79" s="75"/>
      <c r="AJ79" s="826">
        <f aca="true" t="shared" si="30" ref="AJ79:AJ142">+N79</f>
        <v>2059</v>
      </c>
      <c r="AK79" s="822">
        <f t="shared" si="23"/>
        <v>0</v>
      </c>
      <c r="AL79" s="828">
        <v>0</v>
      </c>
      <c r="AM79" s="824">
        <f t="shared" si="24"/>
        <v>0</v>
      </c>
      <c r="AN79" s="823">
        <f t="shared" si="24"/>
        <v>0</v>
      </c>
      <c r="AO79" s="824">
        <f t="shared" si="25"/>
        <v>0</v>
      </c>
      <c r="AP79" s="830">
        <v>0</v>
      </c>
      <c r="AR79" s="878">
        <f t="shared" si="26"/>
        <v>0</v>
      </c>
      <c r="AS79" s="879">
        <f t="shared" si="27"/>
        <v>0</v>
      </c>
      <c r="AT79" s="880">
        <f t="shared" si="28"/>
        <v>0</v>
      </c>
    </row>
    <row r="80" spans="1:46" ht="15.75">
      <c r="A80" s="132">
        <v>2060</v>
      </c>
      <c r="B80" s="133" t="s">
        <v>1071</v>
      </c>
      <c r="C80" s="133"/>
      <c r="D80" s="133"/>
      <c r="E80" s="133"/>
      <c r="F80" s="133"/>
      <c r="G80" s="133"/>
      <c r="H80" s="133"/>
      <c r="I80" s="133"/>
      <c r="J80" s="133"/>
      <c r="K80" s="133"/>
      <c r="L80" s="134"/>
      <c r="M80" s="75"/>
      <c r="N80" s="177">
        <f t="shared" si="29"/>
        <v>2060</v>
      </c>
      <c r="O80" s="185"/>
      <c r="P80" s="19">
        <v>0</v>
      </c>
      <c r="Q80" s="187"/>
      <c r="R80" s="186"/>
      <c r="S80" s="48">
        <f t="shared" si="20"/>
        <v>0</v>
      </c>
      <c r="T80" s="51">
        <v>0</v>
      </c>
      <c r="U80" s="75"/>
      <c r="V80" s="185"/>
      <c r="W80" s="19">
        <v>0</v>
      </c>
      <c r="X80" s="187"/>
      <c r="Y80" s="186"/>
      <c r="Z80" s="48">
        <f t="shared" si="21"/>
        <v>0</v>
      </c>
      <c r="AA80" s="51">
        <v>0</v>
      </c>
      <c r="AB80" s="75"/>
      <c r="AC80" s="185"/>
      <c r="AD80" s="19">
        <v>0</v>
      </c>
      <c r="AE80" s="187"/>
      <c r="AF80" s="186"/>
      <c r="AG80" s="48">
        <f t="shared" si="22"/>
        <v>0</v>
      </c>
      <c r="AH80" s="51">
        <v>0</v>
      </c>
      <c r="AI80" s="75"/>
      <c r="AJ80" s="826">
        <f t="shared" si="30"/>
        <v>2060</v>
      </c>
      <c r="AK80" s="822">
        <f t="shared" si="23"/>
        <v>0</v>
      </c>
      <c r="AL80" s="828">
        <v>0</v>
      </c>
      <c r="AM80" s="824">
        <f t="shared" si="24"/>
        <v>0</v>
      </c>
      <c r="AN80" s="823">
        <f t="shared" si="24"/>
        <v>0</v>
      </c>
      <c r="AO80" s="824">
        <f t="shared" si="25"/>
        <v>0</v>
      </c>
      <c r="AP80" s="830">
        <v>0</v>
      </c>
      <c r="AR80" s="878">
        <f t="shared" si="26"/>
        <v>0</v>
      </c>
      <c r="AS80" s="879">
        <f t="shared" si="27"/>
        <v>0</v>
      </c>
      <c r="AT80" s="880">
        <f t="shared" si="28"/>
        <v>0</v>
      </c>
    </row>
    <row r="81" spans="1:46" ht="15.75">
      <c r="A81" s="132">
        <v>2071</v>
      </c>
      <c r="B81" s="724" t="s">
        <v>136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4"/>
      <c r="M81" s="75"/>
      <c r="N81" s="177">
        <f t="shared" si="29"/>
        <v>2071</v>
      </c>
      <c r="O81" s="185"/>
      <c r="P81" s="19">
        <v>0</v>
      </c>
      <c r="Q81" s="187"/>
      <c r="R81" s="186"/>
      <c r="S81" s="48">
        <f t="shared" si="20"/>
        <v>0</v>
      </c>
      <c r="T81" s="51">
        <v>0</v>
      </c>
      <c r="U81" s="75"/>
      <c r="V81" s="185"/>
      <c r="W81" s="19">
        <v>0</v>
      </c>
      <c r="X81" s="187"/>
      <c r="Y81" s="186"/>
      <c r="Z81" s="48">
        <f t="shared" si="21"/>
        <v>0</v>
      </c>
      <c r="AA81" s="51">
        <v>0</v>
      </c>
      <c r="AB81" s="75"/>
      <c r="AC81" s="185"/>
      <c r="AD81" s="19">
        <v>0</v>
      </c>
      <c r="AE81" s="187"/>
      <c r="AF81" s="186"/>
      <c r="AG81" s="48">
        <f t="shared" si="22"/>
        <v>0</v>
      </c>
      <c r="AH81" s="51">
        <v>0</v>
      </c>
      <c r="AI81" s="75"/>
      <c r="AJ81" s="826">
        <f t="shared" si="30"/>
        <v>2071</v>
      </c>
      <c r="AK81" s="822">
        <f t="shared" si="23"/>
        <v>0</v>
      </c>
      <c r="AL81" s="828">
        <v>0</v>
      </c>
      <c r="AM81" s="824">
        <f t="shared" si="24"/>
        <v>0</v>
      </c>
      <c r="AN81" s="823">
        <f t="shared" si="24"/>
        <v>0</v>
      </c>
      <c r="AO81" s="824">
        <f t="shared" si="25"/>
        <v>0</v>
      </c>
      <c r="AP81" s="830">
        <v>0</v>
      </c>
      <c r="AR81" s="878">
        <f t="shared" si="26"/>
        <v>0</v>
      </c>
      <c r="AS81" s="879">
        <f t="shared" si="27"/>
        <v>0</v>
      </c>
      <c r="AT81" s="880">
        <f t="shared" si="28"/>
        <v>0</v>
      </c>
    </row>
    <row r="82" spans="1:46" ht="15.75">
      <c r="A82" s="132">
        <v>2079</v>
      </c>
      <c r="B82" s="135" t="s">
        <v>1072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4"/>
      <c r="M82" s="75"/>
      <c r="N82" s="177">
        <f t="shared" si="29"/>
        <v>2079</v>
      </c>
      <c r="O82" s="185"/>
      <c r="P82" s="19">
        <v>0</v>
      </c>
      <c r="Q82" s="187"/>
      <c r="R82" s="186"/>
      <c r="S82" s="48">
        <f t="shared" si="20"/>
        <v>0</v>
      </c>
      <c r="T82" s="51">
        <v>0</v>
      </c>
      <c r="U82" s="75"/>
      <c r="V82" s="185"/>
      <c r="W82" s="19">
        <v>0</v>
      </c>
      <c r="X82" s="187"/>
      <c r="Y82" s="186"/>
      <c r="Z82" s="48">
        <f t="shared" si="21"/>
        <v>0</v>
      </c>
      <c r="AA82" s="51">
        <v>0</v>
      </c>
      <c r="AB82" s="75"/>
      <c r="AC82" s="185"/>
      <c r="AD82" s="19">
        <v>0</v>
      </c>
      <c r="AE82" s="187"/>
      <c r="AF82" s="186"/>
      <c r="AG82" s="48">
        <f t="shared" si="22"/>
        <v>0</v>
      </c>
      <c r="AH82" s="51">
        <v>0</v>
      </c>
      <c r="AI82" s="75"/>
      <c r="AJ82" s="826">
        <f t="shared" si="30"/>
        <v>2079</v>
      </c>
      <c r="AK82" s="822">
        <f t="shared" si="23"/>
        <v>0</v>
      </c>
      <c r="AL82" s="828">
        <v>0</v>
      </c>
      <c r="AM82" s="824">
        <f t="shared" si="24"/>
        <v>0</v>
      </c>
      <c r="AN82" s="823">
        <f t="shared" si="24"/>
        <v>0</v>
      </c>
      <c r="AO82" s="824">
        <f t="shared" si="25"/>
        <v>0</v>
      </c>
      <c r="AP82" s="830">
        <v>0</v>
      </c>
      <c r="AR82" s="878">
        <f t="shared" si="26"/>
        <v>0</v>
      </c>
      <c r="AS82" s="879">
        <f t="shared" si="27"/>
        <v>0</v>
      </c>
      <c r="AT82" s="880">
        <f t="shared" si="28"/>
        <v>0</v>
      </c>
    </row>
    <row r="83" spans="1:46" ht="15.75">
      <c r="A83" s="132">
        <v>2091</v>
      </c>
      <c r="B83" s="135" t="s">
        <v>1073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4"/>
      <c r="M83" s="75"/>
      <c r="N83" s="177">
        <f t="shared" si="29"/>
        <v>2091</v>
      </c>
      <c r="O83" s="185"/>
      <c r="P83" s="19">
        <v>0</v>
      </c>
      <c r="Q83" s="187"/>
      <c r="R83" s="186"/>
      <c r="S83" s="48">
        <f t="shared" si="20"/>
        <v>0</v>
      </c>
      <c r="T83" s="51">
        <v>0</v>
      </c>
      <c r="U83" s="75"/>
      <c r="V83" s="185"/>
      <c r="W83" s="19">
        <v>0</v>
      </c>
      <c r="X83" s="187"/>
      <c r="Y83" s="186"/>
      <c r="Z83" s="48">
        <f t="shared" si="21"/>
        <v>0</v>
      </c>
      <c r="AA83" s="51">
        <v>0</v>
      </c>
      <c r="AB83" s="75"/>
      <c r="AC83" s="185"/>
      <c r="AD83" s="19">
        <v>0</v>
      </c>
      <c r="AE83" s="187"/>
      <c r="AF83" s="186"/>
      <c r="AG83" s="48">
        <f t="shared" si="22"/>
        <v>0</v>
      </c>
      <c r="AH83" s="51">
        <v>0</v>
      </c>
      <c r="AI83" s="75"/>
      <c r="AJ83" s="826">
        <f t="shared" si="30"/>
        <v>2091</v>
      </c>
      <c r="AK83" s="822">
        <f t="shared" si="23"/>
        <v>0</v>
      </c>
      <c r="AL83" s="828">
        <v>0</v>
      </c>
      <c r="AM83" s="824">
        <f t="shared" si="24"/>
        <v>0</v>
      </c>
      <c r="AN83" s="823">
        <f t="shared" si="24"/>
        <v>0</v>
      </c>
      <c r="AO83" s="824">
        <f t="shared" si="25"/>
        <v>0</v>
      </c>
      <c r="AP83" s="830">
        <v>0</v>
      </c>
      <c r="AR83" s="878">
        <f t="shared" si="26"/>
        <v>0</v>
      </c>
      <c r="AS83" s="879">
        <f t="shared" si="27"/>
        <v>0</v>
      </c>
      <c r="AT83" s="880">
        <f t="shared" si="28"/>
        <v>0</v>
      </c>
    </row>
    <row r="84" spans="1:46" ht="15.75">
      <c r="A84" s="132">
        <v>2099</v>
      </c>
      <c r="B84" s="135" t="s">
        <v>1074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4"/>
      <c r="M84" s="75"/>
      <c r="N84" s="177">
        <f t="shared" si="29"/>
        <v>2099</v>
      </c>
      <c r="O84" s="185"/>
      <c r="P84" s="19">
        <v>0</v>
      </c>
      <c r="Q84" s="187"/>
      <c r="R84" s="186"/>
      <c r="S84" s="48">
        <f t="shared" si="20"/>
        <v>0</v>
      </c>
      <c r="T84" s="51">
        <v>0</v>
      </c>
      <c r="U84" s="75"/>
      <c r="V84" s="185"/>
      <c r="W84" s="19">
        <v>0</v>
      </c>
      <c r="X84" s="187"/>
      <c r="Y84" s="186"/>
      <c r="Z84" s="48">
        <f t="shared" si="21"/>
        <v>0</v>
      </c>
      <c r="AA84" s="51">
        <v>0</v>
      </c>
      <c r="AB84" s="75"/>
      <c r="AC84" s="185"/>
      <c r="AD84" s="19">
        <v>0</v>
      </c>
      <c r="AE84" s="187"/>
      <c r="AF84" s="186"/>
      <c r="AG84" s="48">
        <f t="shared" si="22"/>
        <v>0</v>
      </c>
      <c r="AH84" s="51">
        <v>0</v>
      </c>
      <c r="AI84" s="75"/>
      <c r="AJ84" s="826">
        <f t="shared" si="30"/>
        <v>2099</v>
      </c>
      <c r="AK84" s="822">
        <f t="shared" si="23"/>
        <v>0</v>
      </c>
      <c r="AL84" s="828">
        <v>0</v>
      </c>
      <c r="AM84" s="824">
        <f t="shared" si="24"/>
        <v>0</v>
      </c>
      <c r="AN84" s="823">
        <f t="shared" si="24"/>
        <v>0</v>
      </c>
      <c r="AO84" s="824">
        <f t="shared" si="25"/>
        <v>0</v>
      </c>
      <c r="AP84" s="830">
        <v>0</v>
      </c>
      <c r="AR84" s="878">
        <f t="shared" si="26"/>
        <v>0</v>
      </c>
      <c r="AS84" s="879">
        <f t="shared" si="27"/>
        <v>0</v>
      </c>
      <c r="AT84" s="880">
        <f t="shared" si="28"/>
        <v>0</v>
      </c>
    </row>
    <row r="85" spans="1:46" ht="15.75">
      <c r="A85" s="132">
        <v>2101</v>
      </c>
      <c r="B85" s="135" t="s">
        <v>1075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4"/>
      <c r="M85" s="75"/>
      <c r="N85" s="177">
        <f t="shared" si="29"/>
        <v>2101</v>
      </c>
      <c r="O85" s="185"/>
      <c r="P85" s="19">
        <v>0</v>
      </c>
      <c r="Q85" s="187"/>
      <c r="R85" s="186"/>
      <c r="S85" s="48">
        <f t="shared" si="20"/>
        <v>0</v>
      </c>
      <c r="T85" s="51">
        <v>0</v>
      </c>
      <c r="U85" s="75"/>
      <c r="V85" s="185"/>
      <c r="W85" s="19">
        <v>0</v>
      </c>
      <c r="X85" s="187"/>
      <c r="Y85" s="186"/>
      <c r="Z85" s="48">
        <f t="shared" si="21"/>
        <v>0</v>
      </c>
      <c r="AA85" s="51">
        <v>0</v>
      </c>
      <c r="AB85" s="75"/>
      <c r="AC85" s="185"/>
      <c r="AD85" s="19">
        <v>0</v>
      </c>
      <c r="AE85" s="187"/>
      <c r="AF85" s="186"/>
      <c r="AG85" s="48">
        <f t="shared" si="22"/>
        <v>0</v>
      </c>
      <c r="AH85" s="51">
        <v>0</v>
      </c>
      <c r="AI85" s="75"/>
      <c r="AJ85" s="826">
        <f t="shared" si="30"/>
        <v>2101</v>
      </c>
      <c r="AK85" s="822">
        <f t="shared" si="23"/>
        <v>0</v>
      </c>
      <c r="AL85" s="828">
        <v>0</v>
      </c>
      <c r="AM85" s="824">
        <f t="shared" si="24"/>
        <v>0</v>
      </c>
      <c r="AN85" s="823">
        <f t="shared" si="24"/>
        <v>0</v>
      </c>
      <c r="AO85" s="824">
        <f t="shared" si="25"/>
        <v>0</v>
      </c>
      <c r="AP85" s="830">
        <v>0</v>
      </c>
      <c r="AR85" s="878">
        <f t="shared" si="26"/>
        <v>0</v>
      </c>
      <c r="AS85" s="879">
        <f t="shared" si="27"/>
        <v>0</v>
      </c>
      <c r="AT85" s="880">
        <f t="shared" si="28"/>
        <v>0</v>
      </c>
    </row>
    <row r="86" spans="1:46" ht="15.75">
      <c r="A86" s="132">
        <v>2102</v>
      </c>
      <c r="B86" s="135" t="s">
        <v>1076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4"/>
      <c r="M86" s="75"/>
      <c r="N86" s="177">
        <f t="shared" si="29"/>
        <v>2102</v>
      </c>
      <c r="O86" s="185"/>
      <c r="P86" s="19">
        <v>0</v>
      </c>
      <c r="Q86" s="187"/>
      <c r="R86" s="186"/>
      <c r="S86" s="48">
        <f t="shared" si="20"/>
        <v>0</v>
      </c>
      <c r="T86" s="51">
        <v>0</v>
      </c>
      <c r="U86" s="75"/>
      <c r="V86" s="185"/>
      <c r="W86" s="19">
        <v>0</v>
      </c>
      <c r="X86" s="187"/>
      <c r="Y86" s="186"/>
      <c r="Z86" s="48">
        <f t="shared" si="21"/>
        <v>0</v>
      </c>
      <c r="AA86" s="51">
        <v>0</v>
      </c>
      <c r="AB86" s="75"/>
      <c r="AC86" s="185"/>
      <c r="AD86" s="19">
        <v>0</v>
      </c>
      <c r="AE86" s="187"/>
      <c r="AF86" s="186"/>
      <c r="AG86" s="48">
        <f t="shared" si="22"/>
        <v>0</v>
      </c>
      <c r="AH86" s="51">
        <v>0</v>
      </c>
      <c r="AI86" s="75"/>
      <c r="AJ86" s="826">
        <f t="shared" si="30"/>
        <v>2102</v>
      </c>
      <c r="AK86" s="822">
        <f t="shared" si="23"/>
        <v>0</v>
      </c>
      <c r="AL86" s="828">
        <v>0</v>
      </c>
      <c r="AM86" s="824">
        <f t="shared" si="24"/>
        <v>0</v>
      </c>
      <c r="AN86" s="823">
        <f t="shared" si="24"/>
        <v>0</v>
      </c>
      <c r="AO86" s="824">
        <f t="shared" si="25"/>
        <v>0</v>
      </c>
      <c r="AP86" s="830">
        <v>0</v>
      </c>
      <c r="AR86" s="878">
        <f t="shared" si="26"/>
        <v>0</v>
      </c>
      <c r="AS86" s="879">
        <f t="shared" si="27"/>
        <v>0</v>
      </c>
      <c r="AT86" s="880">
        <f t="shared" si="28"/>
        <v>0</v>
      </c>
    </row>
    <row r="87" spans="1:46" ht="15.75">
      <c r="A87" s="132">
        <v>2109</v>
      </c>
      <c r="B87" s="135" t="s">
        <v>1077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4"/>
      <c r="M87" s="75"/>
      <c r="N87" s="177">
        <f t="shared" si="29"/>
        <v>2109</v>
      </c>
      <c r="O87" s="185"/>
      <c r="P87" s="19">
        <v>0</v>
      </c>
      <c r="Q87" s="187"/>
      <c r="R87" s="186"/>
      <c r="S87" s="48">
        <f t="shared" si="20"/>
        <v>0</v>
      </c>
      <c r="T87" s="51">
        <v>0</v>
      </c>
      <c r="U87" s="75"/>
      <c r="V87" s="185"/>
      <c r="W87" s="19">
        <v>0</v>
      </c>
      <c r="X87" s="187"/>
      <c r="Y87" s="186"/>
      <c r="Z87" s="48">
        <f t="shared" si="21"/>
        <v>0</v>
      </c>
      <c r="AA87" s="51">
        <v>0</v>
      </c>
      <c r="AB87" s="75"/>
      <c r="AC87" s="185"/>
      <c r="AD87" s="19">
        <v>0</v>
      </c>
      <c r="AE87" s="187"/>
      <c r="AF87" s="186"/>
      <c r="AG87" s="48">
        <f t="shared" si="22"/>
        <v>0</v>
      </c>
      <c r="AH87" s="51">
        <v>0</v>
      </c>
      <c r="AI87" s="75"/>
      <c r="AJ87" s="826">
        <f t="shared" si="30"/>
        <v>2109</v>
      </c>
      <c r="AK87" s="822">
        <f t="shared" si="23"/>
        <v>0</v>
      </c>
      <c r="AL87" s="828">
        <v>0</v>
      </c>
      <c r="AM87" s="824">
        <f t="shared" si="24"/>
        <v>0</v>
      </c>
      <c r="AN87" s="823">
        <f t="shared" si="24"/>
        <v>0</v>
      </c>
      <c r="AO87" s="824">
        <f t="shared" si="25"/>
        <v>0</v>
      </c>
      <c r="AP87" s="830">
        <v>0</v>
      </c>
      <c r="AR87" s="878">
        <f t="shared" si="26"/>
        <v>0</v>
      </c>
      <c r="AS87" s="879">
        <f t="shared" si="27"/>
        <v>0</v>
      </c>
      <c r="AT87" s="880">
        <f t="shared" si="28"/>
        <v>0</v>
      </c>
    </row>
    <row r="88" spans="1:46" ht="15.75">
      <c r="A88" s="138">
        <v>2412</v>
      </c>
      <c r="B88" s="140" t="s">
        <v>1078</v>
      </c>
      <c r="C88" s="140"/>
      <c r="D88" s="140"/>
      <c r="E88" s="140"/>
      <c r="F88" s="140"/>
      <c r="G88" s="140"/>
      <c r="H88" s="140"/>
      <c r="I88" s="140"/>
      <c r="J88" s="140"/>
      <c r="K88" s="140"/>
      <c r="L88" s="141"/>
      <c r="M88" s="75"/>
      <c r="N88" s="178">
        <f t="shared" si="29"/>
        <v>2412</v>
      </c>
      <c r="O88" s="20">
        <v>0</v>
      </c>
      <c r="P88" s="21">
        <v>0</v>
      </c>
      <c r="Q88" s="52">
        <v>0</v>
      </c>
      <c r="R88" s="21">
        <v>0</v>
      </c>
      <c r="S88" s="52">
        <v>0</v>
      </c>
      <c r="T88" s="53">
        <v>0</v>
      </c>
      <c r="U88" s="75"/>
      <c r="V88" s="20">
        <v>0</v>
      </c>
      <c r="W88" s="21">
        <v>0</v>
      </c>
      <c r="X88" s="52">
        <v>0</v>
      </c>
      <c r="Y88" s="21">
        <v>0</v>
      </c>
      <c r="Z88" s="52">
        <v>0</v>
      </c>
      <c r="AA88" s="53">
        <v>0</v>
      </c>
      <c r="AB88" s="75"/>
      <c r="AC88" s="20">
        <v>0</v>
      </c>
      <c r="AD88" s="21">
        <v>0</v>
      </c>
      <c r="AE88" s="52">
        <v>0</v>
      </c>
      <c r="AF88" s="21">
        <v>0</v>
      </c>
      <c r="AG88" s="52">
        <v>0</v>
      </c>
      <c r="AH88" s="53">
        <v>0</v>
      </c>
      <c r="AI88" s="75"/>
      <c r="AJ88" s="178">
        <f t="shared" si="30"/>
        <v>2412</v>
      </c>
      <c r="AK88" s="20">
        <v>0</v>
      </c>
      <c r="AL88" s="21">
        <v>0</v>
      </c>
      <c r="AM88" s="52">
        <v>0</v>
      </c>
      <c r="AN88" s="21">
        <v>0</v>
      </c>
      <c r="AO88" s="52">
        <v>0</v>
      </c>
      <c r="AP88" s="53">
        <v>0</v>
      </c>
      <c r="AR88" s="878">
        <f t="shared" si="26"/>
        <v>0</v>
      </c>
      <c r="AS88" s="879">
        <f t="shared" si="27"/>
        <v>0</v>
      </c>
      <c r="AT88" s="880">
        <f t="shared" si="28"/>
        <v>0</v>
      </c>
    </row>
    <row r="89" spans="1:46" ht="15.75">
      <c r="A89" s="138">
        <v>2413</v>
      </c>
      <c r="B89" s="140" t="s">
        <v>1079</v>
      </c>
      <c r="C89" s="140"/>
      <c r="D89" s="140"/>
      <c r="E89" s="140"/>
      <c r="F89" s="140"/>
      <c r="G89" s="140"/>
      <c r="H89" s="140"/>
      <c r="I89" s="140"/>
      <c r="J89" s="140"/>
      <c r="K89" s="140"/>
      <c r="L89" s="141"/>
      <c r="M89" s="75"/>
      <c r="N89" s="178">
        <f t="shared" si="29"/>
        <v>2413</v>
      </c>
      <c r="O89" s="20">
        <v>0</v>
      </c>
      <c r="P89" s="21">
        <v>0</v>
      </c>
      <c r="Q89" s="52">
        <v>0</v>
      </c>
      <c r="R89" s="21">
        <v>0</v>
      </c>
      <c r="S89" s="52">
        <v>0</v>
      </c>
      <c r="T89" s="53">
        <v>0</v>
      </c>
      <c r="U89" s="75"/>
      <c r="V89" s="20">
        <v>0</v>
      </c>
      <c r="W89" s="21">
        <v>0</v>
      </c>
      <c r="X89" s="52">
        <v>0</v>
      </c>
      <c r="Y89" s="21">
        <v>0</v>
      </c>
      <c r="Z89" s="52">
        <v>0</v>
      </c>
      <c r="AA89" s="53">
        <v>0</v>
      </c>
      <c r="AB89" s="75"/>
      <c r="AC89" s="20">
        <v>0</v>
      </c>
      <c r="AD89" s="21">
        <v>0</v>
      </c>
      <c r="AE89" s="52">
        <v>0</v>
      </c>
      <c r="AF89" s="21">
        <v>0</v>
      </c>
      <c r="AG89" s="52">
        <v>0</v>
      </c>
      <c r="AH89" s="53">
        <v>0</v>
      </c>
      <c r="AI89" s="75"/>
      <c r="AJ89" s="178">
        <f t="shared" si="30"/>
        <v>2413</v>
      </c>
      <c r="AK89" s="20">
        <v>0</v>
      </c>
      <c r="AL89" s="21">
        <v>0</v>
      </c>
      <c r="AM89" s="52">
        <v>0</v>
      </c>
      <c r="AN89" s="21">
        <v>0</v>
      </c>
      <c r="AO89" s="52">
        <v>0</v>
      </c>
      <c r="AP89" s="53">
        <v>0</v>
      </c>
      <c r="AR89" s="878">
        <f t="shared" si="26"/>
        <v>0</v>
      </c>
      <c r="AS89" s="879">
        <f t="shared" si="27"/>
        <v>0</v>
      </c>
      <c r="AT89" s="880">
        <f t="shared" si="28"/>
        <v>0</v>
      </c>
    </row>
    <row r="90" spans="1:46" ht="15.75">
      <c r="A90" s="138">
        <v>2414</v>
      </c>
      <c r="B90" s="140" t="s">
        <v>1080</v>
      </c>
      <c r="C90" s="140"/>
      <c r="D90" s="140"/>
      <c r="E90" s="140"/>
      <c r="F90" s="140"/>
      <c r="G90" s="140"/>
      <c r="H90" s="140"/>
      <c r="I90" s="140"/>
      <c r="J90" s="140"/>
      <c r="K90" s="140"/>
      <c r="L90" s="141"/>
      <c r="M90" s="75"/>
      <c r="N90" s="178">
        <f t="shared" si="29"/>
        <v>2414</v>
      </c>
      <c r="O90" s="20">
        <v>0</v>
      </c>
      <c r="P90" s="21">
        <v>0</v>
      </c>
      <c r="Q90" s="52">
        <v>0</v>
      </c>
      <c r="R90" s="21">
        <v>0</v>
      </c>
      <c r="S90" s="52">
        <v>0</v>
      </c>
      <c r="T90" s="53">
        <v>0</v>
      </c>
      <c r="U90" s="75"/>
      <c r="V90" s="20">
        <v>0</v>
      </c>
      <c r="W90" s="21">
        <v>0</v>
      </c>
      <c r="X90" s="52">
        <v>0</v>
      </c>
      <c r="Y90" s="21">
        <v>0</v>
      </c>
      <c r="Z90" s="52">
        <v>0</v>
      </c>
      <c r="AA90" s="53">
        <v>0</v>
      </c>
      <c r="AB90" s="75"/>
      <c r="AC90" s="20">
        <v>0</v>
      </c>
      <c r="AD90" s="21">
        <v>0</v>
      </c>
      <c r="AE90" s="52">
        <v>0</v>
      </c>
      <c r="AF90" s="21">
        <v>0</v>
      </c>
      <c r="AG90" s="52">
        <v>0</v>
      </c>
      <c r="AH90" s="53">
        <v>0</v>
      </c>
      <c r="AI90" s="75"/>
      <c r="AJ90" s="178">
        <f t="shared" si="30"/>
        <v>2414</v>
      </c>
      <c r="AK90" s="20">
        <v>0</v>
      </c>
      <c r="AL90" s="21">
        <v>0</v>
      </c>
      <c r="AM90" s="52">
        <v>0</v>
      </c>
      <c r="AN90" s="21">
        <v>0</v>
      </c>
      <c r="AO90" s="52">
        <v>0</v>
      </c>
      <c r="AP90" s="53">
        <v>0</v>
      </c>
      <c r="AR90" s="878">
        <f t="shared" si="26"/>
        <v>0</v>
      </c>
      <c r="AS90" s="879">
        <f t="shared" si="27"/>
        <v>0</v>
      </c>
      <c r="AT90" s="880">
        <f t="shared" si="28"/>
        <v>0</v>
      </c>
    </row>
    <row r="91" spans="1:46" ht="15.75">
      <c r="A91" s="138">
        <v>2415</v>
      </c>
      <c r="B91" s="140" t="s">
        <v>1097</v>
      </c>
      <c r="C91" s="140"/>
      <c r="D91" s="140"/>
      <c r="E91" s="140"/>
      <c r="F91" s="140"/>
      <c r="G91" s="140"/>
      <c r="H91" s="140"/>
      <c r="I91" s="140"/>
      <c r="J91" s="140"/>
      <c r="K91" s="140"/>
      <c r="L91" s="141"/>
      <c r="M91" s="75"/>
      <c r="N91" s="178">
        <f t="shared" si="29"/>
        <v>2415</v>
      </c>
      <c r="O91" s="20">
        <v>0</v>
      </c>
      <c r="P91" s="21">
        <v>0</v>
      </c>
      <c r="Q91" s="52">
        <v>0</v>
      </c>
      <c r="R91" s="21">
        <v>0</v>
      </c>
      <c r="S91" s="52">
        <v>0</v>
      </c>
      <c r="T91" s="53">
        <v>0</v>
      </c>
      <c r="U91" s="75"/>
      <c r="V91" s="20">
        <v>0</v>
      </c>
      <c r="W91" s="21">
        <v>0</v>
      </c>
      <c r="X91" s="52">
        <v>0</v>
      </c>
      <c r="Y91" s="21">
        <v>0</v>
      </c>
      <c r="Z91" s="52">
        <v>0</v>
      </c>
      <c r="AA91" s="53">
        <v>0</v>
      </c>
      <c r="AB91" s="75"/>
      <c r="AC91" s="20">
        <v>0</v>
      </c>
      <c r="AD91" s="21">
        <v>0</v>
      </c>
      <c r="AE91" s="52">
        <v>0</v>
      </c>
      <c r="AF91" s="21">
        <v>0</v>
      </c>
      <c r="AG91" s="52">
        <v>0</v>
      </c>
      <c r="AH91" s="53">
        <v>0</v>
      </c>
      <c r="AI91" s="75"/>
      <c r="AJ91" s="178">
        <f t="shared" si="30"/>
        <v>2415</v>
      </c>
      <c r="AK91" s="20">
        <v>0</v>
      </c>
      <c r="AL91" s="21">
        <v>0</v>
      </c>
      <c r="AM91" s="52">
        <v>0</v>
      </c>
      <c r="AN91" s="21">
        <v>0</v>
      </c>
      <c r="AO91" s="52">
        <v>0</v>
      </c>
      <c r="AP91" s="53">
        <v>0</v>
      </c>
      <c r="AR91" s="878">
        <f t="shared" si="26"/>
        <v>0</v>
      </c>
      <c r="AS91" s="879">
        <f t="shared" si="27"/>
        <v>0</v>
      </c>
      <c r="AT91" s="880">
        <f t="shared" si="28"/>
        <v>0</v>
      </c>
    </row>
    <row r="92" spans="1:46" ht="15.75">
      <c r="A92" s="138">
        <v>2416</v>
      </c>
      <c r="B92" s="140" t="s">
        <v>1098</v>
      </c>
      <c r="C92" s="140"/>
      <c r="D92" s="140"/>
      <c r="E92" s="140"/>
      <c r="F92" s="140"/>
      <c r="G92" s="140"/>
      <c r="H92" s="140"/>
      <c r="I92" s="140"/>
      <c r="J92" s="140"/>
      <c r="K92" s="140"/>
      <c r="L92" s="141"/>
      <c r="M92" s="75"/>
      <c r="N92" s="178">
        <f t="shared" si="29"/>
        <v>2416</v>
      </c>
      <c r="O92" s="20">
        <v>0</v>
      </c>
      <c r="P92" s="21">
        <v>0</v>
      </c>
      <c r="Q92" s="52">
        <v>0</v>
      </c>
      <c r="R92" s="21">
        <v>0</v>
      </c>
      <c r="S92" s="52">
        <v>0</v>
      </c>
      <c r="T92" s="53">
        <v>0</v>
      </c>
      <c r="U92" s="75"/>
      <c r="V92" s="20">
        <v>0</v>
      </c>
      <c r="W92" s="21">
        <v>0</v>
      </c>
      <c r="X92" s="52">
        <v>0</v>
      </c>
      <c r="Y92" s="21">
        <v>0</v>
      </c>
      <c r="Z92" s="52">
        <v>0</v>
      </c>
      <c r="AA92" s="53">
        <v>0</v>
      </c>
      <c r="AB92" s="75"/>
      <c r="AC92" s="20">
        <v>0</v>
      </c>
      <c r="AD92" s="21">
        <v>0</v>
      </c>
      <c r="AE92" s="52">
        <v>0</v>
      </c>
      <c r="AF92" s="21">
        <v>0</v>
      </c>
      <c r="AG92" s="52">
        <v>0</v>
      </c>
      <c r="AH92" s="53">
        <v>0</v>
      </c>
      <c r="AI92" s="75"/>
      <c r="AJ92" s="178">
        <f t="shared" si="30"/>
        <v>2416</v>
      </c>
      <c r="AK92" s="20">
        <v>0</v>
      </c>
      <c r="AL92" s="21">
        <v>0</v>
      </c>
      <c r="AM92" s="52">
        <v>0</v>
      </c>
      <c r="AN92" s="21">
        <v>0</v>
      </c>
      <c r="AO92" s="52">
        <v>0</v>
      </c>
      <c r="AP92" s="53">
        <v>0</v>
      </c>
      <c r="AR92" s="878">
        <f t="shared" si="26"/>
        <v>0</v>
      </c>
      <c r="AS92" s="879">
        <f t="shared" si="27"/>
        <v>0</v>
      </c>
      <c r="AT92" s="880">
        <f t="shared" si="28"/>
        <v>0</v>
      </c>
    </row>
    <row r="93" spans="1:46" ht="15.75">
      <c r="A93" s="138">
        <v>2419</v>
      </c>
      <c r="B93" s="140" t="s">
        <v>1099</v>
      </c>
      <c r="C93" s="140"/>
      <c r="D93" s="140"/>
      <c r="E93" s="140"/>
      <c r="F93" s="140"/>
      <c r="G93" s="140"/>
      <c r="H93" s="140"/>
      <c r="I93" s="140"/>
      <c r="J93" s="140"/>
      <c r="K93" s="140"/>
      <c r="L93" s="141"/>
      <c r="M93" s="75"/>
      <c r="N93" s="178">
        <f t="shared" si="29"/>
        <v>2419</v>
      </c>
      <c r="O93" s="20">
        <v>0</v>
      </c>
      <c r="P93" s="21">
        <v>0</v>
      </c>
      <c r="Q93" s="52">
        <v>0</v>
      </c>
      <c r="R93" s="21">
        <v>0</v>
      </c>
      <c r="S93" s="52">
        <v>0</v>
      </c>
      <c r="T93" s="53">
        <v>0</v>
      </c>
      <c r="U93" s="75"/>
      <c r="V93" s="20">
        <v>0</v>
      </c>
      <c r="W93" s="21">
        <v>0</v>
      </c>
      <c r="X93" s="52">
        <v>0</v>
      </c>
      <c r="Y93" s="21">
        <v>0</v>
      </c>
      <c r="Z93" s="52">
        <v>0</v>
      </c>
      <c r="AA93" s="53">
        <v>0</v>
      </c>
      <c r="AB93" s="75"/>
      <c r="AC93" s="20">
        <v>0</v>
      </c>
      <c r="AD93" s="21">
        <v>0</v>
      </c>
      <c r="AE93" s="52">
        <v>0</v>
      </c>
      <c r="AF93" s="21">
        <v>0</v>
      </c>
      <c r="AG93" s="52">
        <v>0</v>
      </c>
      <c r="AH93" s="53">
        <v>0</v>
      </c>
      <c r="AI93" s="75"/>
      <c r="AJ93" s="178">
        <f t="shared" si="30"/>
        <v>2419</v>
      </c>
      <c r="AK93" s="20">
        <v>0</v>
      </c>
      <c r="AL93" s="21">
        <v>0</v>
      </c>
      <c r="AM93" s="52">
        <v>0</v>
      </c>
      <c r="AN93" s="21">
        <v>0</v>
      </c>
      <c r="AO93" s="52">
        <v>0</v>
      </c>
      <c r="AP93" s="53">
        <v>0</v>
      </c>
      <c r="AR93" s="878">
        <f t="shared" si="26"/>
        <v>0</v>
      </c>
      <c r="AS93" s="879">
        <f t="shared" si="27"/>
        <v>0</v>
      </c>
      <c r="AT93" s="880">
        <f t="shared" si="28"/>
        <v>0</v>
      </c>
    </row>
    <row r="94" spans="1:46" ht="15.75">
      <c r="A94" s="138">
        <v>2420</v>
      </c>
      <c r="B94" s="140" t="s">
        <v>1100</v>
      </c>
      <c r="C94" s="140"/>
      <c r="D94" s="140"/>
      <c r="E94" s="140"/>
      <c r="F94" s="140"/>
      <c r="G94" s="140"/>
      <c r="H94" s="140"/>
      <c r="I94" s="140"/>
      <c r="J94" s="140"/>
      <c r="K94" s="140"/>
      <c r="L94" s="141"/>
      <c r="M94" s="75"/>
      <c r="N94" s="178">
        <f t="shared" si="29"/>
        <v>2420</v>
      </c>
      <c r="O94" s="20">
        <v>0</v>
      </c>
      <c r="P94" s="21">
        <v>0</v>
      </c>
      <c r="Q94" s="52">
        <v>0</v>
      </c>
      <c r="R94" s="21">
        <v>0</v>
      </c>
      <c r="S94" s="52">
        <v>0</v>
      </c>
      <c r="T94" s="53">
        <v>0</v>
      </c>
      <c r="U94" s="75"/>
      <c r="V94" s="20">
        <v>0</v>
      </c>
      <c r="W94" s="21">
        <v>0</v>
      </c>
      <c r="X94" s="52">
        <v>0</v>
      </c>
      <c r="Y94" s="21">
        <v>0</v>
      </c>
      <c r="Z94" s="52">
        <v>0</v>
      </c>
      <c r="AA94" s="53">
        <v>0</v>
      </c>
      <c r="AB94" s="75"/>
      <c r="AC94" s="20">
        <v>0</v>
      </c>
      <c r="AD94" s="21">
        <v>0</v>
      </c>
      <c r="AE94" s="52">
        <v>0</v>
      </c>
      <c r="AF94" s="21">
        <v>0</v>
      </c>
      <c r="AG94" s="52">
        <v>0</v>
      </c>
      <c r="AH94" s="53">
        <v>0</v>
      </c>
      <c r="AI94" s="75"/>
      <c r="AJ94" s="178">
        <f t="shared" si="30"/>
        <v>2420</v>
      </c>
      <c r="AK94" s="20">
        <v>0</v>
      </c>
      <c r="AL94" s="21">
        <v>0</v>
      </c>
      <c r="AM94" s="52">
        <v>0</v>
      </c>
      <c r="AN94" s="21">
        <v>0</v>
      </c>
      <c r="AO94" s="52">
        <v>0</v>
      </c>
      <c r="AP94" s="53">
        <v>0</v>
      </c>
      <c r="AR94" s="878">
        <f t="shared" si="26"/>
        <v>0</v>
      </c>
      <c r="AS94" s="879">
        <f t="shared" si="27"/>
        <v>0</v>
      </c>
      <c r="AT94" s="880">
        <f t="shared" si="28"/>
        <v>0</v>
      </c>
    </row>
    <row r="95" spans="1:46" ht="15.75">
      <c r="A95" s="147" t="s">
        <v>1101</v>
      </c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9"/>
      <c r="M95" s="75"/>
      <c r="N95" s="209">
        <v>3</v>
      </c>
      <c r="O95" s="16"/>
      <c r="P95" s="17"/>
      <c r="Q95" s="46"/>
      <c r="R95" s="17"/>
      <c r="S95" s="46"/>
      <c r="T95" s="47"/>
      <c r="U95" s="75"/>
      <c r="V95" s="16"/>
      <c r="W95" s="17"/>
      <c r="X95" s="46"/>
      <c r="Y95" s="17"/>
      <c r="Z95" s="46"/>
      <c r="AA95" s="47"/>
      <c r="AB95" s="75"/>
      <c r="AC95" s="16"/>
      <c r="AD95" s="17"/>
      <c r="AE95" s="46"/>
      <c r="AF95" s="17"/>
      <c r="AG95" s="46"/>
      <c r="AH95" s="47"/>
      <c r="AI95" s="75"/>
      <c r="AJ95" s="831">
        <f t="shared" si="30"/>
        <v>3</v>
      </c>
      <c r="AK95" s="16"/>
      <c r="AL95" s="17"/>
      <c r="AM95" s="46"/>
      <c r="AN95" s="17"/>
      <c r="AO95" s="46"/>
      <c r="AP95" s="47"/>
      <c r="AR95" s="859"/>
      <c r="AS95" s="860"/>
      <c r="AT95" s="861"/>
    </row>
    <row r="96" spans="1:46" ht="15.75">
      <c r="A96" s="132">
        <v>3010</v>
      </c>
      <c r="B96" s="133" t="s">
        <v>1102</v>
      </c>
      <c r="C96" s="133"/>
      <c r="D96" s="133"/>
      <c r="E96" s="133"/>
      <c r="F96" s="133"/>
      <c r="G96" s="133"/>
      <c r="H96" s="133"/>
      <c r="I96" s="133"/>
      <c r="J96" s="133"/>
      <c r="K96" s="133"/>
      <c r="L96" s="134"/>
      <c r="M96" s="75"/>
      <c r="N96" s="177">
        <f aca="true" t="shared" si="31" ref="N96:N114">+A96</f>
        <v>3010</v>
      </c>
      <c r="O96" s="185"/>
      <c r="P96" s="19">
        <v>0</v>
      </c>
      <c r="Q96" s="187"/>
      <c r="R96" s="186"/>
      <c r="S96" s="48">
        <f aca="true" t="shared" si="32" ref="S96:S114">+IF(ABS(+O96+Q96)&gt;=ABS(P96+R96),+O96-P96+Q96-R96,0)</f>
        <v>0</v>
      </c>
      <c r="T96" s="51">
        <v>0</v>
      </c>
      <c r="U96" s="75"/>
      <c r="V96" s="185"/>
      <c r="W96" s="19">
        <v>0</v>
      </c>
      <c r="X96" s="187"/>
      <c r="Y96" s="186"/>
      <c r="Z96" s="48">
        <f aca="true" t="shared" si="33" ref="Z96:Z114">+IF(ABS(+V96+X96)&gt;=ABS(W96+Y96),+V96-W96+X96-Y96,0)</f>
        <v>0</v>
      </c>
      <c r="AA96" s="51">
        <v>0</v>
      </c>
      <c r="AB96" s="75"/>
      <c r="AC96" s="185"/>
      <c r="AD96" s="19">
        <v>0</v>
      </c>
      <c r="AE96" s="187"/>
      <c r="AF96" s="186"/>
      <c r="AG96" s="48">
        <f aca="true" t="shared" si="34" ref="AG96:AG114">+IF(ABS(+AC96+AE96)&gt;=ABS(AD96+AF96),+AC96-AD96+AE96-AF96,0)</f>
        <v>0</v>
      </c>
      <c r="AH96" s="51">
        <v>0</v>
      </c>
      <c r="AI96" s="75"/>
      <c r="AJ96" s="826">
        <f t="shared" si="30"/>
        <v>3010</v>
      </c>
      <c r="AK96" s="822">
        <f aca="true" t="shared" si="35" ref="AK96:AK114">+ROUND(+O96+V96+AC96,2)</f>
        <v>0</v>
      </c>
      <c r="AL96" s="828">
        <v>0</v>
      </c>
      <c r="AM96" s="824">
        <f aca="true" t="shared" si="36" ref="AM96:AN114">+ROUND(+Q96+X96+AE96,2)</f>
        <v>0</v>
      </c>
      <c r="AN96" s="823">
        <f t="shared" si="36"/>
        <v>0</v>
      </c>
      <c r="AO96" s="824">
        <f aca="true" t="shared" si="37" ref="AO96:AO114">+IF(ABS(+AK96+AM96)&gt;=ABS(AL96+AN96),+AK96-AL96+AM96-AN96,0)</f>
        <v>0</v>
      </c>
      <c r="AP96" s="830">
        <v>0</v>
      </c>
      <c r="AR96" s="878">
        <f aca="true" t="shared" si="38" ref="AR96:AR114">+ROUND(+SUM(AK96-AL96)-SUM(O96-P96)-SUM(V96-W96)-SUM(AC96-AD96),2)</f>
        <v>0</v>
      </c>
      <c r="AS96" s="879">
        <f aca="true" t="shared" si="39" ref="AS96:AS114">+ROUND(+SUM(AM96-AN96)-SUM(Q96-R96)-SUM(X96-Y96)-SUM(AE96-AF96),2)</f>
        <v>0</v>
      </c>
      <c r="AT96" s="880">
        <f aca="true" t="shared" si="40" ref="AT96:AT114">+ROUND(+SUM(AO96-AP96)-SUM(S96-T96)-SUM(Z96-AA96)-SUM(AG96-AH96),2)</f>
        <v>0</v>
      </c>
    </row>
    <row r="97" spans="1:46" ht="15.75">
      <c r="A97" s="132">
        <v>3020</v>
      </c>
      <c r="B97" s="133" t="s">
        <v>1103</v>
      </c>
      <c r="C97" s="133"/>
      <c r="D97" s="133"/>
      <c r="E97" s="133"/>
      <c r="F97" s="133"/>
      <c r="G97" s="133"/>
      <c r="H97" s="133"/>
      <c r="I97" s="133"/>
      <c r="J97" s="133"/>
      <c r="K97" s="133"/>
      <c r="L97" s="134"/>
      <c r="M97" s="75"/>
      <c r="N97" s="177">
        <f t="shared" si="31"/>
        <v>3020</v>
      </c>
      <c r="O97" s="185"/>
      <c r="P97" s="19">
        <v>0</v>
      </c>
      <c r="Q97" s="187"/>
      <c r="R97" s="186"/>
      <c r="S97" s="48">
        <f t="shared" si="32"/>
        <v>0</v>
      </c>
      <c r="T97" s="51">
        <v>0</v>
      </c>
      <c r="U97" s="75"/>
      <c r="V97" s="185"/>
      <c r="W97" s="19">
        <v>0</v>
      </c>
      <c r="X97" s="187"/>
      <c r="Y97" s="186"/>
      <c r="Z97" s="48">
        <f t="shared" si="33"/>
        <v>0</v>
      </c>
      <c r="AA97" s="51">
        <v>0</v>
      </c>
      <c r="AB97" s="75"/>
      <c r="AC97" s="185"/>
      <c r="AD97" s="19">
        <v>0</v>
      </c>
      <c r="AE97" s="187"/>
      <c r="AF97" s="186"/>
      <c r="AG97" s="48">
        <f t="shared" si="34"/>
        <v>0</v>
      </c>
      <c r="AH97" s="51">
        <v>0</v>
      </c>
      <c r="AI97" s="75"/>
      <c r="AJ97" s="826">
        <f t="shared" si="30"/>
        <v>3020</v>
      </c>
      <c r="AK97" s="822">
        <f t="shared" si="35"/>
        <v>0</v>
      </c>
      <c r="AL97" s="828">
        <v>0</v>
      </c>
      <c r="AM97" s="824">
        <f t="shared" si="36"/>
        <v>0</v>
      </c>
      <c r="AN97" s="823">
        <f t="shared" si="36"/>
        <v>0</v>
      </c>
      <c r="AO97" s="824">
        <f t="shared" si="37"/>
        <v>0</v>
      </c>
      <c r="AP97" s="830">
        <v>0</v>
      </c>
      <c r="AR97" s="878">
        <f t="shared" si="38"/>
        <v>0</v>
      </c>
      <c r="AS97" s="879">
        <f t="shared" si="39"/>
        <v>0</v>
      </c>
      <c r="AT97" s="880">
        <f t="shared" si="40"/>
        <v>0</v>
      </c>
    </row>
    <row r="98" spans="1:46" ht="15.75">
      <c r="A98" s="132">
        <v>3021</v>
      </c>
      <c r="B98" s="133" t="s">
        <v>1104</v>
      </c>
      <c r="C98" s="133"/>
      <c r="D98" s="133"/>
      <c r="E98" s="133"/>
      <c r="F98" s="133"/>
      <c r="G98" s="133"/>
      <c r="H98" s="133"/>
      <c r="I98" s="133"/>
      <c r="J98" s="133"/>
      <c r="K98" s="133"/>
      <c r="L98" s="134"/>
      <c r="M98" s="75"/>
      <c r="N98" s="177">
        <f t="shared" si="31"/>
        <v>3021</v>
      </c>
      <c r="O98" s="185"/>
      <c r="P98" s="19">
        <v>0</v>
      </c>
      <c r="Q98" s="187"/>
      <c r="R98" s="186"/>
      <c r="S98" s="48">
        <f t="shared" si="32"/>
        <v>0</v>
      </c>
      <c r="T98" s="51">
        <v>0</v>
      </c>
      <c r="U98" s="75"/>
      <c r="V98" s="185"/>
      <c r="W98" s="19">
        <v>0</v>
      </c>
      <c r="X98" s="187"/>
      <c r="Y98" s="186"/>
      <c r="Z98" s="48">
        <f t="shared" si="33"/>
        <v>0</v>
      </c>
      <c r="AA98" s="51">
        <v>0</v>
      </c>
      <c r="AB98" s="75"/>
      <c r="AC98" s="185"/>
      <c r="AD98" s="19">
        <v>0</v>
      </c>
      <c r="AE98" s="187"/>
      <c r="AF98" s="186"/>
      <c r="AG98" s="48">
        <f t="shared" si="34"/>
        <v>0</v>
      </c>
      <c r="AH98" s="51">
        <v>0</v>
      </c>
      <c r="AI98" s="75"/>
      <c r="AJ98" s="826">
        <f t="shared" si="30"/>
        <v>3021</v>
      </c>
      <c r="AK98" s="822">
        <f t="shared" si="35"/>
        <v>0</v>
      </c>
      <c r="AL98" s="828">
        <v>0</v>
      </c>
      <c r="AM98" s="824">
        <f t="shared" si="36"/>
        <v>0</v>
      </c>
      <c r="AN98" s="823">
        <f t="shared" si="36"/>
        <v>0</v>
      </c>
      <c r="AO98" s="824">
        <f t="shared" si="37"/>
        <v>0</v>
      </c>
      <c r="AP98" s="830">
        <v>0</v>
      </c>
      <c r="AR98" s="878">
        <f t="shared" si="38"/>
        <v>0</v>
      </c>
      <c r="AS98" s="879">
        <f t="shared" si="39"/>
        <v>0</v>
      </c>
      <c r="AT98" s="880">
        <f t="shared" si="40"/>
        <v>0</v>
      </c>
    </row>
    <row r="99" spans="1:46" ht="15.75">
      <c r="A99" s="132">
        <v>3022</v>
      </c>
      <c r="B99" s="133" t="s">
        <v>1105</v>
      </c>
      <c r="C99" s="133"/>
      <c r="D99" s="133"/>
      <c r="E99" s="133"/>
      <c r="F99" s="133"/>
      <c r="G99" s="133"/>
      <c r="H99" s="133"/>
      <c r="I99" s="133"/>
      <c r="J99" s="133"/>
      <c r="K99" s="133"/>
      <c r="L99" s="134"/>
      <c r="M99" s="75"/>
      <c r="N99" s="177">
        <f t="shared" si="31"/>
        <v>3022</v>
      </c>
      <c r="O99" s="185"/>
      <c r="P99" s="19">
        <v>0</v>
      </c>
      <c r="Q99" s="187"/>
      <c r="R99" s="186"/>
      <c r="S99" s="48">
        <f t="shared" si="32"/>
        <v>0</v>
      </c>
      <c r="T99" s="51">
        <v>0</v>
      </c>
      <c r="U99" s="75"/>
      <c r="V99" s="185"/>
      <c r="W99" s="19">
        <v>0</v>
      </c>
      <c r="X99" s="187"/>
      <c r="Y99" s="186"/>
      <c r="Z99" s="48">
        <f t="shared" si="33"/>
        <v>0</v>
      </c>
      <c r="AA99" s="51">
        <v>0</v>
      </c>
      <c r="AB99" s="75"/>
      <c r="AC99" s="185"/>
      <c r="AD99" s="19">
        <v>0</v>
      </c>
      <c r="AE99" s="187"/>
      <c r="AF99" s="186"/>
      <c r="AG99" s="48">
        <f t="shared" si="34"/>
        <v>0</v>
      </c>
      <c r="AH99" s="51">
        <v>0</v>
      </c>
      <c r="AI99" s="75"/>
      <c r="AJ99" s="826">
        <f t="shared" si="30"/>
        <v>3022</v>
      </c>
      <c r="AK99" s="822">
        <f t="shared" si="35"/>
        <v>0</v>
      </c>
      <c r="AL99" s="828">
        <v>0</v>
      </c>
      <c r="AM99" s="824">
        <f t="shared" si="36"/>
        <v>0</v>
      </c>
      <c r="AN99" s="823">
        <f t="shared" si="36"/>
        <v>0</v>
      </c>
      <c r="AO99" s="824">
        <f t="shared" si="37"/>
        <v>0</v>
      </c>
      <c r="AP99" s="830">
        <v>0</v>
      </c>
      <c r="AR99" s="878">
        <f t="shared" si="38"/>
        <v>0</v>
      </c>
      <c r="AS99" s="879">
        <f t="shared" si="39"/>
        <v>0</v>
      </c>
      <c r="AT99" s="880">
        <f t="shared" si="40"/>
        <v>0</v>
      </c>
    </row>
    <row r="100" spans="1:46" ht="15.75">
      <c r="A100" s="132">
        <v>3023</v>
      </c>
      <c r="B100" s="133" t="s">
        <v>1106</v>
      </c>
      <c r="C100" s="133"/>
      <c r="D100" s="133"/>
      <c r="E100" s="133"/>
      <c r="F100" s="133"/>
      <c r="G100" s="133"/>
      <c r="H100" s="133"/>
      <c r="I100" s="133"/>
      <c r="J100" s="133"/>
      <c r="K100" s="133"/>
      <c r="L100" s="134"/>
      <c r="M100" s="75"/>
      <c r="N100" s="177">
        <f t="shared" si="31"/>
        <v>3023</v>
      </c>
      <c r="O100" s="185"/>
      <c r="P100" s="19">
        <v>0</v>
      </c>
      <c r="Q100" s="187"/>
      <c r="R100" s="186"/>
      <c r="S100" s="48">
        <f t="shared" si="32"/>
        <v>0</v>
      </c>
      <c r="T100" s="51">
        <v>0</v>
      </c>
      <c r="U100" s="75"/>
      <c r="V100" s="185"/>
      <c r="W100" s="19">
        <v>0</v>
      </c>
      <c r="X100" s="187"/>
      <c r="Y100" s="186"/>
      <c r="Z100" s="48">
        <f t="shared" si="33"/>
        <v>0</v>
      </c>
      <c r="AA100" s="51">
        <v>0</v>
      </c>
      <c r="AB100" s="75"/>
      <c r="AC100" s="185"/>
      <c r="AD100" s="19">
        <v>0</v>
      </c>
      <c r="AE100" s="187"/>
      <c r="AF100" s="186"/>
      <c r="AG100" s="48">
        <f t="shared" si="34"/>
        <v>0</v>
      </c>
      <c r="AH100" s="51">
        <v>0</v>
      </c>
      <c r="AI100" s="75"/>
      <c r="AJ100" s="826">
        <f t="shared" si="30"/>
        <v>3023</v>
      </c>
      <c r="AK100" s="822">
        <f t="shared" si="35"/>
        <v>0</v>
      </c>
      <c r="AL100" s="828">
        <v>0</v>
      </c>
      <c r="AM100" s="824">
        <f t="shared" si="36"/>
        <v>0</v>
      </c>
      <c r="AN100" s="823">
        <f t="shared" si="36"/>
        <v>0</v>
      </c>
      <c r="AO100" s="824">
        <f t="shared" si="37"/>
        <v>0</v>
      </c>
      <c r="AP100" s="830">
        <v>0</v>
      </c>
      <c r="AR100" s="878">
        <f t="shared" si="38"/>
        <v>0</v>
      </c>
      <c r="AS100" s="879">
        <f t="shared" si="39"/>
        <v>0</v>
      </c>
      <c r="AT100" s="880">
        <f t="shared" si="40"/>
        <v>0</v>
      </c>
    </row>
    <row r="101" spans="1:46" ht="15.75">
      <c r="A101" s="132">
        <v>3024</v>
      </c>
      <c r="B101" s="133" t="s">
        <v>1107</v>
      </c>
      <c r="C101" s="133"/>
      <c r="D101" s="133"/>
      <c r="E101" s="133"/>
      <c r="F101" s="133"/>
      <c r="G101" s="133"/>
      <c r="H101" s="133"/>
      <c r="I101" s="133"/>
      <c r="J101" s="133"/>
      <c r="K101" s="133"/>
      <c r="L101" s="134"/>
      <c r="M101" s="75"/>
      <c r="N101" s="177">
        <f t="shared" si="31"/>
        <v>3024</v>
      </c>
      <c r="O101" s="185"/>
      <c r="P101" s="19">
        <v>0</v>
      </c>
      <c r="Q101" s="187"/>
      <c r="R101" s="186"/>
      <c r="S101" s="48">
        <f t="shared" si="32"/>
        <v>0</v>
      </c>
      <c r="T101" s="51">
        <v>0</v>
      </c>
      <c r="U101" s="75"/>
      <c r="V101" s="185"/>
      <c r="W101" s="19">
        <v>0</v>
      </c>
      <c r="X101" s="187"/>
      <c r="Y101" s="186"/>
      <c r="Z101" s="48">
        <f t="shared" si="33"/>
        <v>0</v>
      </c>
      <c r="AA101" s="51">
        <v>0</v>
      </c>
      <c r="AB101" s="75"/>
      <c r="AC101" s="185"/>
      <c r="AD101" s="19">
        <v>0</v>
      </c>
      <c r="AE101" s="187"/>
      <c r="AF101" s="186"/>
      <c r="AG101" s="48">
        <f t="shared" si="34"/>
        <v>0</v>
      </c>
      <c r="AH101" s="51">
        <v>0</v>
      </c>
      <c r="AI101" s="75"/>
      <c r="AJ101" s="826">
        <f t="shared" si="30"/>
        <v>3024</v>
      </c>
      <c r="AK101" s="822">
        <f t="shared" si="35"/>
        <v>0</v>
      </c>
      <c r="AL101" s="828">
        <v>0</v>
      </c>
      <c r="AM101" s="824">
        <f t="shared" si="36"/>
        <v>0</v>
      </c>
      <c r="AN101" s="823">
        <f t="shared" si="36"/>
        <v>0</v>
      </c>
      <c r="AO101" s="824">
        <f t="shared" si="37"/>
        <v>0</v>
      </c>
      <c r="AP101" s="830">
        <v>0</v>
      </c>
      <c r="AR101" s="878">
        <f t="shared" si="38"/>
        <v>0</v>
      </c>
      <c r="AS101" s="879">
        <f t="shared" si="39"/>
        <v>0</v>
      </c>
      <c r="AT101" s="880">
        <f t="shared" si="40"/>
        <v>0</v>
      </c>
    </row>
    <row r="102" spans="1:46" ht="15.75">
      <c r="A102" s="132">
        <v>3025</v>
      </c>
      <c r="B102" s="133" t="s">
        <v>1108</v>
      </c>
      <c r="C102" s="133"/>
      <c r="D102" s="133"/>
      <c r="E102" s="133"/>
      <c r="F102" s="133"/>
      <c r="G102" s="133"/>
      <c r="H102" s="133"/>
      <c r="I102" s="133"/>
      <c r="J102" s="133"/>
      <c r="K102" s="133"/>
      <c r="L102" s="134"/>
      <c r="M102" s="75"/>
      <c r="N102" s="177">
        <f t="shared" si="31"/>
        <v>3025</v>
      </c>
      <c r="O102" s="185"/>
      <c r="P102" s="19">
        <v>0</v>
      </c>
      <c r="Q102" s="187"/>
      <c r="R102" s="186"/>
      <c r="S102" s="48">
        <f t="shared" si="32"/>
        <v>0</v>
      </c>
      <c r="T102" s="51">
        <v>0</v>
      </c>
      <c r="U102" s="75"/>
      <c r="V102" s="185"/>
      <c r="W102" s="19">
        <v>0</v>
      </c>
      <c r="X102" s="187"/>
      <c r="Y102" s="186"/>
      <c r="Z102" s="48">
        <f t="shared" si="33"/>
        <v>0</v>
      </c>
      <c r="AA102" s="51">
        <v>0</v>
      </c>
      <c r="AB102" s="75"/>
      <c r="AC102" s="185"/>
      <c r="AD102" s="19">
        <v>0</v>
      </c>
      <c r="AE102" s="187"/>
      <c r="AF102" s="186"/>
      <c r="AG102" s="48">
        <f t="shared" si="34"/>
        <v>0</v>
      </c>
      <c r="AH102" s="51">
        <v>0</v>
      </c>
      <c r="AI102" s="75"/>
      <c r="AJ102" s="826">
        <f t="shared" si="30"/>
        <v>3025</v>
      </c>
      <c r="AK102" s="822">
        <f t="shared" si="35"/>
        <v>0</v>
      </c>
      <c r="AL102" s="828">
        <v>0</v>
      </c>
      <c r="AM102" s="824">
        <f t="shared" si="36"/>
        <v>0</v>
      </c>
      <c r="AN102" s="823">
        <f t="shared" si="36"/>
        <v>0</v>
      </c>
      <c r="AO102" s="824">
        <f t="shared" si="37"/>
        <v>0</v>
      </c>
      <c r="AP102" s="830">
        <v>0</v>
      </c>
      <c r="AR102" s="878">
        <f t="shared" si="38"/>
        <v>0</v>
      </c>
      <c r="AS102" s="879">
        <f t="shared" si="39"/>
        <v>0</v>
      </c>
      <c r="AT102" s="880">
        <f t="shared" si="40"/>
        <v>0</v>
      </c>
    </row>
    <row r="103" spans="1:46" ht="15.75">
      <c r="A103" s="132">
        <v>3026</v>
      </c>
      <c r="B103" s="133" t="s">
        <v>1109</v>
      </c>
      <c r="C103" s="133"/>
      <c r="D103" s="133"/>
      <c r="E103" s="133"/>
      <c r="F103" s="133"/>
      <c r="G103" s="133"/>
      <c r="H103" s="133"/>
      <c r="I103" s="133"/>
      <c r="J103" s="133"/>
      <c r="K103" s="133"/>
      <c r="L103" s="134"/>
      <c r="M103" s="75"/>
      <c r="N103" s="177">
        <f t="shared" si="31"/>
        <v>3026</v>
      </c>
      <c r="O103" s="185"/>
      <c r="P103" s="19">
        <v>0</v>
      </c>
      <c r="Q103" s="187"/>
      <c r="R103" s="186"/>
      <c r="S103" s="48">
        <f t="shared" si="32"/>
        <v>0</v>
      </c>
      <c r="T103" s="51">
        <v>0</v>
      </c>
      <c r="U103" s="75"/>
      <c r="V103" s="185"/>
      <c r="W103" s="19">
        <v>0</v>
      </c>
      <c r="X103" s="187"/>
      <c r="Y103" s="186"/>
      <c r="Z103" s="48">
        <f t="shared" si="33"/>
        <v>0</v>
      </c>
      <c r="AA103" s="51">
        <v>0</v>
      </c>
      <c r="AB103" s="75"/>
      <c r="AC103" s="185"/>
      <c r="AD103" s="19">
        <v>0</v>
      </c>
      <c r="AE103" s="187"/>
      <c r="AF103" s="186"/>
      <c r="AG103" s="48">
        <f t="shared" si="34"/>
        <v>0</v>
      </c>
      <c r="AH103" s="51">
        <v>0</v>
      </c>
      <c r="AI103" s="75"/>
      <c r="AJ103" s="826">
        <f t="shared" si="30"/>
        <v>3026</v>
      </c>
      <c r="AK103" s="822">
        <f t="shared" si="35"/>
        <v>0</v>
      </c>
      <c r="AL103" s="828">
        <v>0</v>
      </c>
      <c r="AM103" s="824">
        <f t="shared" si="36"/>
        <v>0</v>
      </c>
      <c r="AN103" s="823">
        <f t="shared" si="36"/>
        <v>0</v>
      </c>
      <c r="AO103" s="824">
        <f t="shared" si="37"/>
        <v>0</v>
      </c>
      <c r="AP103" s="830">
        <v>0</v>
      </c>
      <c r="AR103" s="878">
        <f t="shared" si="38"/>
        <v>0</v>
      </c>
      <c r="AS103" s="879">
        <f t="shared" si="39"/>
        <v>0</v>
      </c>
      <c r="AT103" s="880">
        <f t="shared" si="40"/>
        <v>0</v>
      </c>
    </row>
    <row r="104" spans="1:46" ht="15.75">
      <c r="A104" s="132">
        <v>3027</v>
      </c>
      <c r="B104" s="133" t="s">
        <v>1110</v>
      </c>
      <c r="C104" s="133"/>
      <c r="D104" s="133"/>
      <c r="E104" s="133"/>
      <c r="F104" s="133"/>
      <c r="G104" s="133"/>
      <c r="H104" s="133"/>
      <c r="I104" s="133"/>
      <c r="J104" s="133"/>
      <c r="K104" s="133"/>
      <c r="L104" s="134"/>
      <c r="M104" s="75"/>
      <c r="N104" s="177">
        <f t="shared" si="31"/>
        <v>3027</v>
      </c>
      <c r="O104" s="185"/>
      <c r="P104" s="19">
        <v>0</v>
      </c>
      <c r="Q104" s="187"/>
      <c r="R104" s="186"/>
      <c r="S104" s="48">
        <f t="shared" si="32"/>
        <v>0</v>
      </c>
      <c r="T104" s="51">
        <v>0</v>
      </c>
      <c r="U104" s="75"/>
      <c r="V104" s="185"/>
      <c r="W104" s="19">
        <v>0</v>
      </c>
      <c r="X104" s="187"/>
      <c r="Y104" s="186"/>
      <c r="Z104" s="48">
        <f t="shared" si="33"/>
        <v>0</v>
      </c>
      <c r="AA104" s="51">
        <v>0</v>
      </c>
      <c r="AB104" s="75"/>
      <c r="AC104" s="185"/>
      <c r="AD104" s="19">
        <v>0</v>
      </c>
      <c r="AE104" s="187"/>
      <c r="AF104" s="186"/>
      <c r="AG104" s="48">
        <f t="shared" si="34"/>
        <v>0</v>
      </c>
      <c r="AH104" s="51">
        <v>0</v>
      </c>
      <c r="AI104" s="75"/>
      <c r="AJ104" s="826">
        <f t="shared" si="30"/>
        <v>3027</v>
      </c>
      <c r="AK104" s="822">
        <f t="shared" si="35"/>
        <v>0</v>
      </c>
      <c r="AL104" s="828">
        <v>0</v>
      </c>
      <c r="AM104" s="824">
        <f t="shared" si="36"/>
        <v>0</v>
      </c>
      <c r="AN104" s="823">
        <f t="shared" si="36"/>
        <v>0</v>
      </c>
      <c r="AO104" s="824">
        <f t="shared" si="37"/>
        <v>0</v>
      </c>
      <c r="AP104" s="830">
        <v>0</v>
      </c>
      <c r="AR104" s="878">
        <f t="shared" si="38"/>
        <v>0</v>
      </c>
      <c r="AS104" s="879">
        <f t="shared" si="39"/>
        <v>0</v>
      </c>
      <c r="AT104" s="880">
        <f t="shared" si="40"/>
        <v>0</v>
      </c>
    </row>
    <row r="105" spans="1:46" ht="15.75">
      <c r="A105" s="132">
        <v>3028</v>
      </c>
      <c r="B105" s="133" t="s">
        <v>1111</v>
      </c>
      <c r="C105" s="133"/>
      <c r="D105" s="133"/>
      <c r="E105" s="133"/>
      <c r="F105" s="133"/>
      <c r="G105" s="133"/>
      <c r="H105" s="133"/>
      <c r="I105" s="133"/>
      <c r="J105" s="133"/>
      <c r="K105" s="133"/>
      <c r="L105" s="134"/>
      <c r="M105" s="75"/>
      <c r="N105" s="177">
        <f t="shared" si="31"/>
        <v>3028</v>
      </c>
      <c r="O105" s="185"/>
      <c r="P105" s="19">
        <v>0</v>
      </c>
      <c r="Q105" s="187"/>
      <c r="R105" s="186"/>
      <c r="S105" s="48">
        <f t="shared" si="32"/>
        <v>0</v>
      </c>
      <c r="T105" s="51">
        <v>0</v>
      </c>
      <c r="U105" s="75"/>
      <c r="V105" s="185"/>
      <c r="W105" s="19">
        <v>0</v>
      </c>
      <c r="X105" s="187"/>
      <c r="Y105" s="186"/>
      <c r="Z105" s="48">
        <f t="shared" si="33"/>
        <v>0</v>
      </c>
      <c r="AA105" s="51">
        <v>0</v>
      </c>
      <c r="AB105" s="75"/>
      <c r="AC105" s="185"/>
      <c r="AD105" s="19">
        <v>0</v>
      </c>
      <c r="AE105" s="187"/>
      <c r="AF105" s="186"/>
      <c r="AG105" s="48">
        <f t="shared" si="34"/>
        <v>0</v>
      </c>
      <c r="AH105" s="51">
        <v>0</v>
      </c>
      <c r="AI105" s="75"/>
      <c r="AJ105" s="826">
        <f t="shared" si="30"/>
        <v>3028</v>
      </c>
      <c r="AK105" s="822">
        <f t="shared" si="35"/>
        <v>0</v>
      </c>
      <c r="AL105" s="828">
        <v>0</v>
      </c>
      <c r="AM105" s="824">
        <f t="shared" si="36"/>
        <v>0</v>
      </c>
      <c r="AN105" s="823">
        <f t="shared" si="36"/>
        <v>0</v>
      </c>
      <c r="AO105" s="824">
        <f t="shared" si="37"/>
        <v>0</v>
      </c>
      <c r="AP105" s="830">
        <v>0</v>
      </c>
      <c r="AR105" s="878">
        <f t="shared" si="38"/>
        <v>0</v>
      </c>
      <c r="AS105" s="879">
        <f t="shared" si="39"/>
        <v>0</v>
      </c>
      <c r="AT105" s="880">
        <f t="shared" si="40"/>
        <v>0</v>
      </c>
    </row>
    <row r="106" spans="1:46" ht="15.75">
      <c r="A106" s="132">
        <v>3029</v>
      </c>
      <c r="B106" s="133" t="s">
        <v>1112</v>
      </c>
      <c r="C106" s="133"/>
      <c r="D106" s="133"/>
      <c r="E106" s="133"/>
      <c r="F106" s="133"/>
      <c r="G106" s="133"/>
      <c r="H106" s="133"/>
      <c r="I106" s="133"/>
      <c r="J106" s="133"/>
      <c r="K106" s="133"/>
      <c r="L106" s="134"/>
      <c r="M106" s="75"/>
      <c r="N106" s="177">
        <f t="shared" si="31"/>
        <v>3029</v>
      </c>
      <c r="O106" s="185"/>
      <c r="P106" s="19">
        <v>0</v>
      </c>
      <c r="Q106" s="187"/>
      <c r="R106" s="186"/>
      <c r="S106" s="48">
        <f t="shared" si="32"/>
        <v>0</v>
      </c>
      <c r="T106" s="51">
        <v>0</v>
      </c>
      <c r="U106" s="75"/>
      <c r="V106" s="185"/>
      <c r="W106" s="19">
        <v>0</v>
      </c>
      <c r="X106" s="187"/>
      <c r="Y106" s="186"/>
      <c r="Z106" s="48">
        <f t="shared" si="33"/>
        <v>0</v>
      </c>
      <c r="AA106" s="51">
        <v>0</v>
      </c>
      <c r="AB106" s="75"/>
      <c r="AC106" s="185"/>
      <c r="AD106" s="19">
        <v>0</v>
      </c>
      <c r="AE106" s="187"/>
      <c r="AF106" s="186"/>
      <c r="AG106" s="48">
        <f t="shared" si="34"/>
        <v>0</v>
      </c>
      <c r="AH106" s="51">
        <v>0</v>
      </c>
      <c r="AI106" s="75"/>
      <c r="AJ106" s="826">
        <f t="shared" si="30"/>
        <v>3029</v>
      </c>
      <c r="AK106" s="822">
        <f t="shared" si="35"/>
        <v>0</v>
      </c>
      <c r="AL106" s="828">
        <v>0</v>
      </c>
      <c r="AM106" s="824">
        <f t="shared" si="36"/>
        <v>0</v>
      </c>
      <c r="AN106" s="823">
        <f t="shared" si="36"/>
        <v>0</v>
      </c>
      <c r="AO106" s="824">
        <f t="shared" si="37"/>
        <v>0</v>
      </c>
      <c r="AP106" s="830">
        <v>0</v>
      </c>
      <c r="AR106" s="878">
        <f t="shared" si="38"/>
        <v>0</v>
      </c>
      <c r="AS106" s="879">
        <f t="shared" si="39"/>
        <v>0</v>
      </c>
      <c r="AT106" s="880">
        <f t="shared" si="40"/>
        <v>0</v>
      </c>
    </row>
    <row r="107" spans="1:46" ht="15.75">
      <c r="A107" s="132">
        <v>3030</v>
      </c>
      <c r="B107" s="133" t="s">
        <v>1113</v>
      </c>
      <c r="C107" s="133"/>
      <c r="D107" s="133"/>
      <c r="E107" s="133"/>
      <c r="F107" s="133"/>
      <c r="G107" s="133"/>
      <c r="H107" s="133"/>
      <c r="I107" s="133"/>
      <c r="J107" s="133"/>
      <c r="K107" s="133"/>
      <c r="L107" s="134"/>
      <c r="M107" s="75"/>
      <c r="N107" s="177">
        <f t="shared" si="31"/>
        <v>3030</v>
      </c>
      <c r="O107" s="185"/>
      <c r="P107" s="19">
        <v>0</v>
      </c>
      <c r="Q107" s="187"/>
      <c r="R107" s="186"/>
      <c r="S107" s="48">
        <f t="shared" si="32"/>
        <v>0</v>
      </c>
      <c r="T107" s="51">
        <v>0</v>
      </c>
      <c r="U107" s="75"/>
      <c r="V107" s="185"/>
      <c r="W107" s="19">
        <v>0</v>
      </c>
      <c r="X107" s="187"/>
      <c r="Y107" s="186"/>
      <c r="Z107" s="48">
        <f t="shared" si="33"/>
        <v>0</v>
      </c>
      <c r="AA107" s="51">
        <v>0</v>
      </c>
      <c r="AB107" s="75"/>
      <c r="AC107" s="185"/>
      <c r="AD107" s="19">
        <v>0</v>
      </c>
      <c r="AE107" s="187"/>
      <c r="AF107" s="186"/>
      <c r="AG107" s="48">
        <f t="shared" si="34"/>
        <v>0</v>
      </c>
      <c r="AH107" s="51">
        <v>0</v>
      </c>
      <c r="AI107" s="75"/>
      <c r="AJ107" s="826">
        <f t="shared" si="30"/>
        <v>3030</v>
      </c>
      <c r="AK107" s="822">
        <f t="shared" si="35"/>
        <v>0</v>
      </c>
      <c r="AL107" s="828">
        <v>0</v>
      </c>
      <c r="AM107" s="824">
        <f t="shared" si="36"/>
        <v>0</v>
      </c>
      <c r="AN107" s="823">
        <f t="shared" si="36"/>
        <v>0</v>
      </c>
      <c r="AO107" s="824">
        <f t="shared" si="37"/>
        <v>0</v>
      </c>
      <c r="AP107" s="830">
        <v>0</v>
      </c>
      <c r="AR107" s="878">
        <f t="shared" si="38"/>
        <v>0</v>
      </c>
      <c r="AS107" s="879">
        <f t="shared" si="39"/>
        <v>0</v>
      </c>
      <c r="AT107" s="880">
        <f t="shared" si="40"/>
        <v>0</v>
      </c>
    </row>
    <row r="108" spans="1:46" ht="15.75">
      <c r="A108" s="132">
        <v>3040</v>
      </c>
      <c r="B108" s="133" t="s">
        <v>1114</v>
      </c>
      <c r="C108" s="133"/>
      <c r="D108" s="133"/>
      <c r="E108" s="133"/>
      <c r="F108" s="133"/>
      <c r="G108" s="133"/>
      <c r="H108" s="133"/>
      <c r="I108" s="133"/>
      <c r="J108" s="133"/>
      <c r="K108" s="133"/>
      <c r="L108" s="134"/>
      <c r="M108" s="75"/>
      <c r="N108" s="177">
        <f t="shared" si="31"/>
        <v>3040</v>
      </c>
      <c r="O108" s="185"/>
      <c r="P108" s="19">
        <v>0</v>
      </c>
      <c r="Q108" s="187"/>
      <c r="R108" s="186"/>
      <c r="S108" s="48">
        <f t="shared" si="32"/>
        <v>0</v>
      </c>
      <c r="T108" s="51">
        <v>0</v>
      </c>
      <c r="U108" s="75"/>
      <c r="V108" s="185"/>
      <c r="W108" s="19">
        <v>0</v>
      </c>
      <c r="X108" s="187"/>
      <c r="Y108" s="186"/>
      <c r="Z108" s="48">
        <f t="shared" si="33"/>
        <v>0</v>
      </c>
      <c r="AA108" s="51">
        <v>0</v>
      </c>
      <c r="AB108" s="75"/>
      <c r="AC108" s="185"/>
      <c r="AD108" s="19">
        <v>0</v>
      </c>
      <c r="AE108" s="187"/>
      <c r="AF108" s="186"/>
      <c r="AG108" s="48">
        <f t="shared" si="34"/>
        <v>0</v>
      </c>
      <c r="AH108" s="51">
        <v>0</v>
      </c>
      <c r="AI108" s="75"/>
      <c r="AJ108" s="826">
        <f t="shared" si="30"/>
        <v>3040</v>
      </c>
      <c r="AK108" s="822">
        <f t="shared" si="35"/>
        <v>0</v>
      </c>
      <c r="AL108" s="828">
        <v>0</v>
      </c>
      <c r="AM108" s="824">
        <f t="shared" si="36"/>
        <v>0</v>
      </c>
      <c r="AN108" s="823">
        <f t="shared" si="36"/>
        <v>0</v>
      </c>
      <c r="AO108" s="824">
        <f t="shared" si="37"/>
        <v>0</v>
      </c>
      <c r="AP108" s="830">
        <v>0</v>
      </c>
      <c r="AR108" s="878">
        <f t="shared" si="38"/>
        <v>0</v>
      </c>
      <c r="AS108" s="879">
        <f t="shared" si="39"/>
        <v>0</v>
      </c>
      <c r="AT108" s="880">
        <f t="shared" si="40"/>
        <v>0</v>
      </c>
    </row>
    <row r="109" spans="1:46" ht="15.75">
      <c r="A109" s="132">
        <v>3100</v>
      </c>
      <c r="B109" s="133" t="s">
        <v>1115</v>
      </c>
      <c r="C109" s="133"/>
      <c r="D109" s="133"/>
      <c r="E109" s="133"/>
      <c r="F109" s="133"/>
      <c r="G109" s="133"/>
      <c r="H109" s="133"/>
      <c r="I109" s="133"/>
      <c r="J109" s="133"/>
      <c r="K109" s="133"/>
      <c r="L109" s="134"/>
      <c r="M109" s="75"/>
      <c r="N109" s="177">
        <f t="shared" si="31"/>
        <v>3100</v>
      </c>
      <c r="O109" s="185"/>
      <c r="P109" s="19">
        <v>0</v>
      </c>
      <c r="Q109" s="187"/>
      <c r="R109" s="186"/>
      <c r="S109" s="48">
        <f t="shared" si="32"/>
        <v>0</v>
      </c>
      <c r="T109" s="51">
        <v>0</v>
      </c>
      <c r="U109" s="75"/>
      <c r="V109" s="185"/>
      <c r="W109" s="19">
        <v>0</v>
      </c>
      <c r="X109" s="187"/>
      <c r="Y109" s="186"/>
      <c r="Z109" s="48">
        <f t="shared" si="33"/>
        <v>0</v>
      </c>
      <c r="AA109" s="51">
        <v>0</v>
      </c>
      <c r="AB109" s="75"/>
      <c r="AC109" s="185"/>
      <c r="AD109" s="19">
        <v>0</v>
      </c>
      <c r="AE109" s="187"/>
      <c r="AF109" s="186"/>
      <c r="AG109" s="48">
        <f t="shared" si="34"/>
        <v>0</v>
      </c>
      <c r="AH109" s="51">
        <v>0</v>
      </c>
      <c r="AI109" s="75"/>
      <c r="AJ109" s="826">
        <f t="shared" si="30"/>
        <v>3100</v>
      </c>
      <c r="AK109" s="822">
        <f t="shared" si="35"/>
        <v>0</v>
      </c>
      <c r="AL109" s="828">
        <v>0</v>
      </c>
      <c r="AM109" s="824">
        <f t="shared" si="36"/>
        <v>0</v>
      </c>
      <c r="AN109" s="823">
        <f t="shared" si="36"/>
        <v>0</v>
      </c>
      <c r="AO109" s="824">
        <f t="shared" si="37"/>
        <v>0</v>
      </c>
      <c r="AP109" s="830">
        <v>0</v>
      </c>
      <c r="AR109" s="878">
        <f t="shared" si="38"/>
        <v>0</v>
      </c>
      <c r="AS109" s="879">
        <f t="shared" si="39"/>
        <v>0</v>
      </c>
      <c r="AT109" s="880">
        <f t="shared" si="40"/>
        <v>0</v>
      </c>
    </row>
    <row r="110" spans="1:46" ht="15.75">
      <c r="A110" s="132">
        <v>3210</v>
      </c>
      <c r="B110" s="133" t="s">
        <v>1116</v>
      </c>
      <c r="C110" s="133"/>
      <c r="D110" s="133"/>
      <c r="E110" s="133"/>
      <c r="F110" s="133"/>
      <c r="G110" s="133"/>
      <c r="H110" s="133"/>
      <c r="I110" s="133"/>
      <c r="J110" s="133"/>
      <c r="K110" s="133"/>
      <c r="L110" s="134"/>
      <c r="M110" s="75"/>
      <c r="N110" s="177">
        <f t="shared" si="31"/>
        <v>3210</v>
      </c>
      <c r="O110" s="185"/>
      <c r="P110" s="19">
        <v>0</v>
      </c>
      <c r="Q110" s="187"/>
      <c r="R110" s="186"/>
      <c r="S110" s="48">
        <f t="shared" si="32"/>
        <v>0</v>
      </c>
      <c r="T110" s="51">
        <v>0</v>
      </c>
      <c r="U110" s="75"/>
      <c r="V110" s="185"/>
      <c r="W110" s="19">
        <v>0</v>
      </c>
      <c r="X110" s="187"/>
      <c r="Y110" s="186"/>
      <c r="Z110" s="48">
        <f t="shared" si="33"/>
        <v>0</v>
      </c>
      <c r="AA110" s="51">
        <v>0</v>
      </c>
      <c r="AB110" s="75"/>
      <c r="AC110" s="185"/>
      <c r="AD110" s="19">
        <v>0</v>
      </c>
      <c r="AE110" s="187"/>
      <c r="AF110" s="186"/>
      <c r="AG110" s="48">
        <f t="shared" si="34"/>
        <v>0</v>
      </c>
      <c r="AH110" s="51">
        <v>0</v>
      </c>
      <c r="AI110" s="75"/>
      <c r="AJ110" s="826">
        <f t="shared" si="30"/>
        <v>3210</v>
      </c>
      <c r="AK110" s="822">
        <f t="shared" si="35"/>
        <v>0</v>
      </c>
      <c r="AL110" s="828">
        <v>0</v>
      </c>
      <c r="AM110" s="824">
        <f t="shared" si="36"/>
        <v>0</v>
      </c>
      <c r="AN110" s="823">
        <f t="shared" si="36"/>
        <v>0</v>
      </c>
      <c r="AO110" s="824">
        <f t="shared" si="37"/>
        <v>0</v>
      </c>
      <c r="AP110" s="830">
        <v>0</v>
      </c>
      <c r="AR110" s="878">
        <f t="shared" si="38"/>
        <v>0</v>
      </c>
      <c r="AS110" s="879">
        <f t="shared" si="39"/>
        <v>0</v>
      </c>
      <c r="AT110" s="880">
        <f t="shared" si="40"/>
        <v>0</v>
      </c>
    </row>
    <row r="111" spans="1:46" ht="15.75">
      <c r="A111" s="132">
        <v>3220</v>
      </c>
      <c r="B111" s="133" t="s">
        <v>1117</v>
      </c>
      <c r="C111" s="133"/>
      <c r="D111" s="133"/>
      <c r="E111" s="133"/>
      <c r="F111" s="133"/>
      <c r="G111" s="133"/>
      <c r="H111" s="133"/>
      <c r="I111" s="133"/>
      <c r="J111" s="133"/>
      <c r="K111" s="133"/>
      <c r="L111" s="134"/>
      <c r="M111" s="75"/>
      <c r="N111" s="177">
        <f t="shared" si="31"/>
        <v>3220</v>
      </c>
      <c r="O111" s="185"/>
      <c r="P111" s="19">
        <v>0</v>
      </c>
      <c r="Q111" s="187"/>
      <c r="R111" s="186"/>
      <c r="S111" s="48">
        <f t="shared" si="32"/>
        <v>0</v>
      </c>
      <c r="T111" s="51">
        <v>0</v>
      </c>
      <c r="U111" s="75"/>
      <c r="V111" s="185"/>
      <c r="W111" s="19">
        <v>0</v>
      </c>
      <c r="X111" s="187"/>
      <c r="Y111" s="186"/>
      <c r="Z111" s="48">
        <f t="shared" si="33"/>
        <v>0</v>
      </c>
      <c r="AA111" s="51">
        <v>0</v>
      </c>
      <c r="AB111" s="75"/>
      <c r="AC111" s="185"/>
      <c r="AD111" s="19">
        <v>0</v>
      </c>
      <c r="AE111" s="187"/>
      <c r="AF111" s="186"/>
      <c r="AG111" s="48">
        <f t="shared" si="34"/>
        <v>0</v>
      </c>
      <c r="AH111" s="51">
        <v>0</v>
      </c>
      <c r="AI111" s="75"/>
      <c r="AJ111" s="826">
        <f t="shared" si="30"/>
        <v>3220</v>
      </c>
      <c r="AK111" s="822">
        <f t="shared" si="35"/>
        <v>0</v>
      </c>
      <c r="AL111" s="828">
        <v>0</v>
      </c>
      <c r="AM111" s="824">
        <f t="shared" si="36"/>
        <v>0</v>
      </c>
      <c r="AN111" s="823">
        <f t="shared" si="36"/>
        <v>0</v>
      </c>
      <c r="AO111" s="824">
        <f t="shared" si="37"/>
        <v>0</v>
      </c>
      <c r="AP111" s="830">
        <v>0</v>
      </c>
      <c r="AR111" s="878">
        <f t="shared" si="38"/>
        <v>0</v>
      </c>
      <c r="AS111" s="879">
        <f t="shared" si="39"/>
        <v>0</v>
      </c>
      <c r="AT111" s="880">
        <f t="shared" si="40"/>
        <v>0</v>
      </c>
    </row>
    <row r="112" spans="1:46" ht="15.75">
      <c r="A112" s="132">
        <v>3310</v>
      </c>
      <c r="B112" s="133" t="s">
        <v>1118</v>
      </c>
      <c r="C112" s="133"/>
      <c r="D112" s="133"/>
      <c r="E112" s="133"/>
      <c r="F112" s="133"/>
      <c r="G112" s="133"/>
      <c r="H112" s="133"/>
      <c r="I112" s="133"/>
      <c r="J112" s="133"/>
      <c r="K112" s="133"/>
      <c r="L112" s="134"/>
      <c r="M112" s="75"/>
      <c r="N112" s="177">
        <f t="shared" si="31"/>
        <v>3310</v>
      </c>
      <c r="O112" s="185"/>
      <c r="P112" s="19">
        <v>0</v>
      </c>
      <c r="Q112" s="187"/>
      <c r="R112" s="186"/>
      <c r="S112" s="48">
        <f t="shared" si="32"/>
        <v>0</v>
      </c>
      <c r="T112" s="51">
        <v>0</v>
      </c>
      <c r="U112" s="75"/>
      <c r="V112" s="185"/>
      <c r="W112" s="19">
        <v>0</v>
      </c>
      <c r="X112" s="187"/>
      <c r="Y112" s="186"/>
      <c r="Z112" s="48">
        <f t="shared" si="33"/>
        <v>0</v>
      </c>
      <c r="AA112" s="51">
        <v>0</v>
      </c>
      <c r="AB112" s="75"/>
      <c r="AC112" s="185"/>
      <c r="AD112" s="19">
        <v>0</v>
      </c>
      <c r="AE112" s="187"/>
      <c r="AF112" s="186"/>
      <c r="AG112" s="48">
        <f t="shared" si="34"/>
        <v>0</v>
      </c>
      <c r="AH112" s="51">
        <v>0</v>
      </c>
      <c r="AI112" s="75"/>
      <c r="AJ112" s="826">
        <f t="shared" si="30"/>
        <v>3310</v>
      </c>
      <c r="AK112" s="822">
        <f t="shared" si="35"/>
        <v>0</v>
      </c>
      <c r="AL112" s="828">
        <v>0</v>
      </c>
      <c r="AM112" s="824">
        <f t="shared" si="36"/>
        <v>0</v>
      </c>
      <c r="AN112" s="823">
        <f t="shared" si="36"/>
        <v>0</v>
      </c>
      <c r="AO112" s="824">
        <f t="shared" si="37"/>
        <v>0</v>
      </c>
      <c r="AP112" s="830">
        <v>0</v>
      </c>
      <c r="AR112" s="878">
        <f t="shared" si="38"/>
        <v>0</v>
      </c>
      <c r="AS112" s="879">
        <f t="shared" si="39"/>
        <v>0</v>
      </c>
      <c r="AT112" s="880">
        <f t="shared" si="40"/>
        <v>0</v>
      </c>
    </row>
    <row r="113" spans="1:46" ht="15.75">
      <c r="A113" s="132">
        <v>3320</v>
      </c>
      <c r="B113" s="133" t="s">
        <v>1119</v>
      </c>
      <c r="C113" s="133"/>
      <c r="D113" s="133"/>
      <c r="E113" s="133"/>
      <c r="F113" s="133"/>
      <c r="G113" s="133"/>
      <c r="H113" s="133"/>
      <c r="I113" s="133"/>
      <c r="J113" s="133"/>
      <c r="K113" s="133"/>
      <c r="L113" s="134"/>
      <c r="M113" s="75"/>
      <c r="N113" s="177">
        <f t="shared" si="31"/>
        <v>3320</v>
      </c>
      <c r="O113" s="185"/>
      <c r="P113" s="19">
        <v>0</v>
      </c>
      <c r="Q113" s="187"/>
      <c r="R113" s="186"/>
      <c r="S113" s="48">
        <f t="shared" si="32"/>
        <v>0</v>
      </c>
      <c r="T113" s="51">
        <v>0</v>
      </c>
      <c r="U113" s="75"/>
      <c r="V113" s="185"/>
      <c r="W113" s="19">
        <v>0</v>
      </c>
      <c r="X113" s="187"/>
      <c r="Y113" s="186"/>
      <c r="Z113" s="48">
        <f t="shared" si="33"/>
        <v>0</v>
      </c>
      <c r="AA113" s="51">
        <v>0</v>
      </c>
      <c r="AB113" s="75"/>
      <c r="AC113" s="185"/>
      <c r="AD113" s="19">
        <v>0</v>
      </c>
      <c r="AE113" s="187"/>
      <c r="AF113" s="186"/>
      <c r="AG113" s="48">
        <f t="shared" si="34"/>
        <v>0</v>
      </c>
      <c r="AH113" s="51">
        <v>0</v>
      </c>
      <c r="AI113" s="75"/>
      <c r="AJ113" s="826">
        <f t="shared" si="30"/>
        <v>3320</v>
      </c>
      <c r="AK113" s="822">
        <f t="shared" si="35"/>
        <v>0</v>
      </c>
      <c r="AL113" s="828">
        <v>0</v>
      </c>
      <c r="AM113" s="824">
        <f t="shared" si="36"/>
        <v>0</v>
      </c>
      <c r="AN113" s="823">
        <f t="shared" si="36"/>
        <v>0</v>
      </c>
      <c r="AO113" s="824">
        <f t="shared" si="37"/>
        <v>0</v>
      </c>
      <c r="AP113" s="830">
        <v>0</v>
      </c>
      <c r="AR113" s="878">
        <f t="shared" si="38"/>
        <v>0</v>
      </c>
      <c r="AS113" s="879">
        <f t="shared" si="39"/>
        <v>0</v>
      </c>
      <c r="AT113" s="880">
        <f t="shared" si="40"/>
        <v>0</v>
      </c>
    </row>
    <row r="114" spans="1:46" ht="15.75">
      <c r="A114" s="132">
        <v>3330</v>
      </c>
      <c r="B114" s="133" t="s">
        <v>1120</v>
      </c>
      <c r="C114" s="133"/>
      <c r="D114" s="133"/>
      <c r="E114" s="133"/>
      <c r="F114" s="133"/>
      <c r="G114" s="133"/>
      <c r="H114" s="133"/>
      <c r="I114" s="133"/>
      <c r="J114" s="133"/>
      <c r="K114" s="133"/>
      <c r="L114" s="134"/>
      <c r="M114" s="75"/>
      <c r="N114" s="177">
        <f t="shared" si="31"/>
        <v>3330</v>
      </c>
      <c r="O114" s="185"/>
      <c r="P114" s="19">
        <v>0</v>
      </c>
      <c r="Q114" s="187"/>
      <c r="R114" s="186"/>
      <c r="S114" s="48">
        <f t="shared" si="32"/>
        <v>0</v>
      </c>
      <c r="T114" s="51">
        <v>0</v>
      </c>
      <c r="U114" s="75"/>
      <c r="V114" s="185"/>
      <c r="W114" s="19">
        <v>0</v>
      </c>
      <c r="X114" s="187"/>
      <c r="Y114" s="186"/>
      <c r="Z114" s="48">
        <f t="shared" si="33"/>
        <v>0</v>
      </c>
      <c r="AA114" s="51">
        <v>0</v>
      </c>
      <c r="AB114" s="75"/>
      <c r="AC114" s="185"/>
      <c r="AD114" s="19">
        <v>0</v>
      </c>
      <c r="AE114" s="187"/>
      <c r="AF114" s="186"/>
      <c r="AG114" s="48">
        <f t="shared" si="34"/>
        <v>0</v>
      </c>
      <c r="AH114" s="51">
        <v>0</v>
      </c>
      <c r="AI114" s="75"/>
      <c r="AJ114" s="826">
        <f t="shared" si="30"/>
        <v>3330</v>
      </c>
      <c r="AK114" s="822">
        <f t="shared" si="35"/>
        <v>0</v>
      </c>
      <c r="AL114" s="828">
        <v>0</v>
      </c>
      <c r="AM114" s="824">
        <f t="shared" si="36"/>
        <v>0</v>
      </c>
      <c r="AN114" s="823">
        <f t="shared" si="36"/>
        <v>0</v>
      </c>
      <c r="AO114" s="824">
        <f t="shared" si="37"/>
        <v>0</v>
      </c>
      <c r="AP114" s="830">
        <v>0</v>
      </c>
      <c r="AR114" s="878">
        <f t="shared" si="38"/>
        <v>0</v>
      </c>
      <c r="AS114" s="879">
        <f t="shared" si="39"/>
        <v>0</v>
      </c>
      <c r="AT114" s="880">
        <f t="shared" si="40"/>
        <v>0</v>
      </c>
    </row>
    <row r="115" spans="1:46" ht="15.75">
      <c r="A115" s="147" t="s">
        <v>1121</v>
      </c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9"/>
      <c r="M115" s="75"/>
      <c r="N115" s="209">
        <v>4</v>
      </c>
      <c r="O115" s="16"/>
      <c r="P115" s="17"/>
      <c r="Q115" s="46"/>
      <c r="R115" s="17"/>
      <c r="S115" s="46"/>
      <c r="T115" s="47"/>
      <c r="U115" s="75"/>
      <c r="V115" s="16"/>
      <c r="W115" s="17"/>
      <c r="X115" s="46"/>
      <c r="Y115" s="17"/>
      <c r="Z115" s="46"/>
      <c r="AA115" s="47"/>
      <c r="AB115" s="75"/>
      <c r="AC115" s="16"/>
      <c r="AD115" s="17"/>
      <c r="AE115" s="46"/>
      <c r="AF115" s="17"/>
      <c r="AG115" s="46"/>
      <c r="AH115" s="47"/>
      <c r="AI115" s="75"/>
      <c r="AJ115" s="831">
        <f t="shared" si="30"/>
        <v>4</v>
      </c>
      <c r="AK115" s="16"/>
      <c r="AL115" s="17"/>
      <c r="AM115" s="46"/>
      <c r="AN115" s="17"/>
      <c r="AO115" s="46"/>
      <c r="AP115" s="47"/>
      <c r="AR115" s="859"/>
      <c r="AS115" s="860"/>
      <c r="AT115" s="861"/>
    </row>
    <row r="116" spans="1:46" ht="15.75">
      <c r="A116" s="132">
        <v>4010</v>
      </c>
      <c r="B116" s="133" t="s">
        <v>1122</v>
      </c>
      <c r="C116" s="133"/>
      <c r="D116" s="133"/>
      <c r="E116" s="133"/>
      <c r="F116" s="133"/>
      <c r="G116" s="133"/>
      <c r="H116" s="133"/>
      <c r="I116" s="133"/>
      <c r="J116" s="133"/>
      <c r="K116" s="133"/>
      <c r="L116" s="134"/>
      <c r="M116" s="75"/>
      <c r="N116" s="177">
        <f aca="true" t="shared" si="41" ref="N116:N180">+A116</f>
        <v>4010</v>
      </c>
      <c r="O116" s="18">
        <v>0</v>
      </c>
      <c r="P116" s="186"/>
      <c r="Q116" s="187"/>
      <c r="R116" s="186"/>
      <c r="S116" s="50">
        <v>0</v>
      </c>
      <c r="T116" s="49">
        <f>+IF(ABS(+O116+Q116)&lt;=ABS(P116+R116),-O116+P116-Q116+R116,0)</f>
        <v>0</v>
      </c>
      <c r="U116" s="75"/>
      <c r="V116" s="18">
        <v>0</v>
      </c>
      <c r="W116" s="186"/>
      <c r="X116" s="187"/>
      <c r="Y116" s="186"/>
      <c r="Z116" s="50">
        <v>0</v>
      </c>
      <c r="AA116" s="49">
        <f>+IF(ABS(+V116+X116)&lt;=ABS(W116+Y116),-V116+W116-X116+Y116,0)</f>
        <v>0</v>
      </c>
      <c r="AB116" s="75"/>
      <c r="AC116" s="18">
        <v>0</v>
      </c>
      <c r="AD116" s="186"/>
      <c r="AE116" s="187"/>
      <c r="AF116" s="186"/>
      <c r="AG116" s="50">
        <v>0</v>
      </c>
      <c r="AH116" s="49">
        <f>+IF(ABS(+AC116+AE116)&lt;=ABS(AD116+AF116),-AC116+AD116-AE116+AF116,0)</f>
        <v>0</v>
      </c>
      <c r="AI116" s="75"/>
      <c r="AJ116" s="826">
        <f t="shared" si="30"/>
        <v>4010</v>
      </c>
      <c r="AK116" s="827">
        <v>0</v>
      </c>
      <c r="AL116" s="823">
        <f aca="true" t="shared" si="42" ref="AL116:AN150">+ROUND(+P116+W116+AD116,2)</f>
        <v>0</v>
      </c>
      <c r="AM116" s="824">
        <f t="shared" si="42"/>
        <v>0</v>
      </c>
      <c r="AN116" s="823">
        <f t="shared" si="42"/>
        <v>0</v>
      </c>
      <c r="AO116" s="829">
        <v>0</v>
      </c>
      <c r="AP116" s="825">
        <f>+IF(ABS(+AK116+AM116)&lt;=ABS(AL116+AN116),-AK116+AL116-AM116+AN116,0)</f>
        <v>0</v>
      </c>
      <c r="AR116" s="878">
        <f aca="true" t="shared" si="43" ref="AR116:AR179">+ROUND(+SUM(AK116-AL116)-SUM(O116-P116)-SUM(V116-W116)-SUM(AC116-AD116),2)</f>
        <v>0</v>
      </c>
      <c r="AS116" s="879">
        <f aca="true" t="shared" si="44" ref="AS116:AS179">+ROUND(+SUM(AM116-AN116)-SUM(Q116-R116)-SUM(X116-Y116)-SUM(AE116-AF116),2)</f>
        <v>0</v>
      </c>
      <c r="AT116" s="880">
        <f aca="true" t="shared" si="45" ref="AT116:AT179">+ROUND(+SUM(AO116-AP116)-SUM(S116-T116)-SUM(Z116-AA116)-SUM(AG116-AH116),2)</f>
        <v>0</v>
      </c>
    </row>
    <row r="117" spans="1:46" ht="15.75">
      <c r="A117" s="132">
        <v>4020</v>
      </c>
      <c r="B117" s="133" t="s">
        <v>1127</v>
      </c>
      <c r="C117" s="133"/>
      <c r="D117" s="133"/>
      <c r="E117" s="133"/>
      <c r="F117" s="133"/>
      <c r="G117" s="133"/>
      <c r="H117" s="133"/>
      <c r="I117" s="133"/>
      <c r="J117" s="133"/>
      <c r="K117" s="133"/>
      <c r="L117" s="134"/>
      <c r="M117" s="75"/>
      <c r="N117" s="177">
        <f t="shared" si="41"/>
        <v>4020</v>
      </c>
      <c r="O117" s="185"/>
      <c r="P117" s="19">
        <v>0</v>
      </c>
      <c r="Q117" s="187"/>
      <c r="R117" s="186"/>
      <c r="S117" s="48">
        <f>+IF(ABS(+O117+Q117)&gt;=ABS(P117+R117),+O117-P117+Q117-R117,0)</f>
        <v>0</v>
      </c>
      <c r="T117" s="51">
        <v>0</v>
      </c>
      <c r="U117" s="75"/>
      <c r="V117" s="185"/>
      <c r="W117" s="19">
        <v>0</v>
      </c>
      <c r="X117" s="187"/>
      <c r="Y117" s="186"/>
      <c r="Z117" s="48">
        <f>+IF(ABS(+V117+X117)&gt;=ABS(W117+Y117),+V117-W117+X117-Y117,0)</f>
        <v>0</v>
      </c>
      <c r="AA117" s="51">
        <v>0</v>
      </c>
      <c r="AB117" s="75"/>
      <c r="AC117" s="185"/>
      <c r="AD117" s="19">
        <v>0</v>
      </c>
      <c r="AE117" s="187"/>
      <c r="AF117" s="186"/>
      <c r="AG117" s="48">
        <f>+IF(ABS(+AC117+AE117)&gt;=ABS(AD117+AF117),+AC117-AD117+AE117-AF117,0)</f>
        <v>0</v>
      </c>
      <c r="AH117" s="51">
        <v>0</v>
      </c>
      <c r="AI117" s="75"/>
      <c r="AJ117" s="826">
        <f t="shared" si="30"/>
        <v>4020</v>
      </c>
      <c r="AK117" s="822">
        <f>+ROUND(+O117+V117+AC117,2)</f>
        <v>0</v>
      </c>
      <c r="AL117" s="828">
        <v>0</v>
      </c>
      <c r="AM117" s="824">
        <f t="shared" si="42"/>
        <v>0</v>
      </c>
      <c r="AN117" s="823">
        <f t="shared" si="42"/>
        <v>0</v>
      </c>
      <c r="AO117" s="824">
        <f aca="true" t="shared" si="46" ref="AO117:AO148">+IF(ABS(+AK117+AM117)&gt;=ABS(AL117+AN117),+AK117-AL117+AM117-AN117,0)</f>
        <v>0</v>
      </c>
      <c r="AP117" s="830">
        <v>0</v>
      </c>
      <c r="AR117" s="878">
        <f t="shared" si="43"/>
        <v>0</v>
      </c>
      <c r="AS117" s="879">
        <f t="shared" si="44"/>
        <v>0</v>
      </c>
      <c r="AT117" s="880">
        <f t="shared" si="45"/>
        <v>0</v>
      </c>
    </row>
    <row r="118" spans="1:46" ht="15.75">
      <c r="A118" s="132">
        <v>4030</v>
      </c>
      <c r="B118" s="133" t="s">
        <v>1128</v>
      </c>
      <c r="C118" s="133"/>
      <c r="D118" s="133"/>
      <c r="E118" s="133"/>
      <c r="F118" s="133"/>
      <c r="G118" s="133"/>
      <c r="H118" s="133"/>
      <c r="I118" s="133"/>
      <c r="J118" s="133"/>
      <c r="K118" s="133"/>
      <c r="L118" s="134"/>
      <c r="M118" s="75"/>
      <c r="N118" s="177">
        <f t="shared" si="41"/>
        <v>4030</v>
      </c>
      <c r="O118" s="18">
        <v>0</v>
      </c>
      <c r="P118" s="186"/>
      <c r="Q118" s="187"/>
      <c r="R118" s="186"/>
      <c r="S118" s="50">
        <v>0</v>
      </c>
      <c r="T118" s="49">
        <f>+IF(ABS(+O118+Q118)&lt;=ABS(P118+R118),-O118+P118-Q118+R118,0)</f>
        <v>0</v>
      </c>
      <c r="U118" s="75"/>
      <c r="V118" s="18">
        <v>0</v>
      </c>
      <c r="W118" s="186"/>
      <c r="X118" s="187"/>
      <c r="Y118" s="186"/>
      <c r="Z118" s="50">
        <v>0</v>
      </c>
      <c r="AA118" s="49">
        <f>+IF(ABS(+V118+X118)&lt;=ABS(W118+Y118),-V118+W118-X118+Y118,0)</f>
        <v>0</v>
      </c>
      <c r="AB118" s="75"/>
      <c r="AC118" s="18">
        <v>0</v>
      </c>
      <c r="AD118" s="186"/>
      <c r="AE118" s="187"/>
      <c r="AF118" s="186"/>
      <c r="AG118" s="50">
        <v>0</v>
      </c>
      <c r="AH118" s="49">
        <f>+IF(ABS(+AC118+AE118)&lt;=ABS(AD118+AF118),-AC118+AD118-AE118+AF118,0)</f>
        <v>0</v>
      </c>
      <c r="AI118" s="75"/>
      <c r="AJ118" s="826">
        <f t="shared" si="30"/>
        <v>4030</v>
      </c>
      <c r="AK118" s="827">
        <v>0</v>
      </c>
      <c r="AL118" s="823">
        <f t="shared" si="42"/>
        <v>0</v>
      </c>
      <c r="AM118" s="824">
        <f t="shared" si="42"/>
        <v>0</v>
      </c>
      <c r="AN118" s="823">
        <f t="shared" si="42"/>
        <v>0</v>
      </c>
      <c r="AO118" s="829">
        <v>0</v>
      </c>
      <c r="AP118" s="825">
        <f>+IF(ABS(+AK118+AM118)&lt;=ABS(AL118+AN118),-AK118+AL118-AM118+AN118,0)</f>
        <v>0</v>
      </c>
      <c r="AR118" s="878">
        <f t="shared" si="43"/>
        <v>0</v>
      </c>
      <c r="AS118" s="879">
        <f t="shared" si="44"/>
        <v>0</v>
      </c>
      <c r="AT118" s="880">
        <f t="shared" si="45"/>
        <v>0</v>
      </c>
    </row>
    <row r="119" spans="1:46" ht="15.75">
      <c r="A119" s="132">
        <v>4040</v>
      </c>
      <c r="B119" s="133" t="s">
        <v>1129</v>
      </c>
      <c r="C119" s="133"/>
      <c r="D119" s="133"/>
      <c r="E119" s="133"/>
      <c r="F119" s="133"/>
      <c r="G119" s="133"/>
      <c r="H119" s="133"/>
      <c r="I119" s="133"/>
      <c r="J119" s="133"/>
      <c r="K119" s="133"/>
      <c r="L119" s="134"/>
      <c r="M119" s="75"/>
      <c r="N119" s="177">
        <f t="shared" si="41"/>
        <v>4040</v>
      </c>
      <c r="O119" s="185"/>
      <c r="P119" s="19">
        <v>0</v>
      </c>
      <c r="Q119" s="187"/>
      <c r="R119" s="186"/>
      <c r="S119" s="48">
        <f>+IF(ABS(+O119+Q119)&gt;=ABS(P119+R119),+O119-P119+Q119-R119,0)</f>
        <v>0</v>
      </c>
      <c r="T119" s="51">
        <v>0</v>
      </c>
      <c r="U119" s="75"/>
      <c r="V119" s="185"/>
      <c r="W119" s="19">
        <v>0</v>
      </c>
      <c r="X119" s="187"/>
      <c r="Y119" s="186"/>
      <c r="Z119" s="48">
        <f>+IF(ABS(+V119+X119)&gt;=ABS(W119+Y119),+V119-W119+X119-Y119,0)</f>
        <v>0</v>
      </c>
      <c r="AA119" s="51">
        <v>0</v>
      </c>
      <c r="AB119" s="75"/>
      <c r="AC119" s="185"/>
      <c r="AD119" s="19">
        <v>0</v>
      </c>
      <c r="AE119" s="187"/>
      <c r="AF119" s="186"/>
      <c r="AG119" s="48">
        <f>+IF(ABS(+AC119+AE119)&gt;=ABS(AD119+AF119),+AC119-AD119+AE119-AF119,0)</f>
        <v>0</v>
      </c>
      <c r="AH119" s="51">
        <v>0</v>
      </c>
      <c r="AI119" s="75"/>
      <c r="AJ119" s="826">
        <f t="shared" si="30"/>
        <v>4040</v>
      </c>
      <c r="AK119" s="822">
        <f>+ROUND(+O119+V119+AC119,2)</f>
        <v>0</v>
      </c>
      <c r="AL119" s="828">
        <v>0</v>
      </c>
      <c r="AM119" s="824">
        <f t="shared" si="42"/>
        <v>0</v>
      </c>
      <c r="AN119" s="823">
        <f t="shared" si="42"/>
        <v>0</v>
      </c>
      <c r="AO119" s="824">
        <f t="shared" si="46"/>
        <v>0</v>
      </c>
      <c r="AP119" s="830">
        <v>0</v>
      </c>
      <c r="AR119" s="878">
        <f t="shared" si="43"/>
        <v>0</v>
      </c>
      <c r="AS119" s="879">
        <f t="shared" si="44"/>
        <v>0</v>
      </c>
      <c r="AT119" s="880">
        <f t="shared" si="45"/>
        <v>0</v>
      </c>
    </row>
    <row r="120" spans="1:46" ht="15.75">
      <c r="A120" s="132">
        <v>4050</v>
      </c>
      <c r="B120" s="133" t="s">
        <v>1130</v>
      </c>
      <c r="C120" s="133"/>
      <c r="D120" s="133"/>
      <c r="E120" s="133"/>
      <c r="F120" s="133"/>
      <c r="G120" s="133"/>
      <c r="H120" s="133"/>
      <c r="I120" s="133"/>
      <c r="J120" s="133"/>
      <c r="K120" s="133"/>
      <c r="L120" s="134"/>
      <c r="M120" s="75"/>
      <c r="N120" s="177">
        <f t="shared" si="41"/>
        <v>4050</v>
      </c>
      <c r="O120" s="18">
        <v>0</v>
      </c>
      <c r="P120" s="186"/>
      <c r="Q120" s="187"/>
      <c r="R120" s="186"/>
      <c r="S120" s="50">
        <v>0</v>
      </c>
      <c r="T120" s="49">
        <f>+IF(ABS(+O120+Q120)&lt;=ABS(P120+R120),-O120+P120-Q120+R120,0)</f>
        <v>0</v>
      </c>
      <c r="U120" s="75"/>
      <c r="V120" s="18">
        <v>0</v>
      </c>
      <c r="W120" s="186"/>
      <c r="X120" s="187"/>
      <c r="Y120" s="186"/>
      <c r="Z120" s="50">
        <v>0</v>
      </c>
      <c r="AA120" s="49">
        <f>+IF(ABS(+V120+X120)&lt;=ABS(W120+Y120),-V120+W120-X120+Y120,0)</f>
        <v>0</v>
      </c>
      <c r="AB120" s="75"/>
      <c r="AC120" s="18">
        <v>0</v>
      </c>
      <c r="AD120" s="186"/>
      <c r="AE120" s="187"/>
      <c r="AF120" s="186"/>
      <c r="AG120" s="50">
        <v>0</v>
      </c>
      <c r="AH120" s="49">
        <f>+IF(ABS(+AC120+AE120)&lt;=ABS(AD120+AF120),-AC120+AD120-AE120+AF120,0)</f>
        <v>0</v>
      </c>
      <c r="AI120" s="75"/>
      <c r="AJ120" s="826">
        <f t="shared" si="30"/>
        <v>4050</v>
      </c>
      <c r="AK120" s="827">
        <v>0</v>
      </c>
      <c r="AL120" s="823">
        <f t="shared" si="42"/>
        <v>0</v>
      </c>
      <c r="AM120" s="824">
        <f t="shared" si="42"/>
        <v>0</v>
      </c>
      <c r="AN120" s="823">
        <f t="shared" si="42"/>
        <v>0</v>
      </c>
      <c r="AO120" s="829">
        <v>0</v>
      </c>
      <c r="AP120" s="825">
        <f>+IF(ABS(+AK120+AM120)&lt;=ABS(AL120+AN120),-AK120+AL120-AM120+AN120,0)</f>
        <v>0</v>
      </c>
      <c r="AR120" s="878">
        <f t="shared" si="43"/>
        <v>0</v>
      </c>
      <c r="AS120" s="879">
        <f t="shared" si="44"/>
        <v>0</v>
      </c>
      <c r="AT120" s="880">
        <f t="shared" si="45"/>
        <v>0</v>
      </c>
    </row>
    <row r="121" spans="1:46" ht="15.75">
      <c r="A121" s="132">
        <v>4110</v>
      </c>
      <c r="B121" s="133" t="s">
        <v>1131</v>
      </c>
      <c r="C121" s="133"/>
      <c r="D121" s="133"/>
      <c r="E121" s="133"/>
      <c r="F121" s="133"/>
      <c r="G121" s="133"/>
      <c r="H121" s="133"/>
      <c r="I121" s="133"/>
      <c r="J121" s="133"/>
      <c r="K121" s="133"/>
      <c r="L121" s="134"/>
      <c r="M121" s="75"/>
      <c r="N121" s="177">
        <f t="shared" si="41"/>
        <v>4110</v>
      </c>
      <c r="O121" s="185"/>
      <c r="P121" s="19">
        <v>0</v>
      </c>
      <c r="Q121" s="187"/>
      <c r="R121" s="186"/>
      <c r="S121" s="48">
        <f>+IF(ABS(+O121+Q121)&gt;=ABS(P121+R121),+O121-P121+Q121-R121,0)</f>
        <v>0</v>
      </c>
      <c r="T121" s="51">
        <v>0</v>
      </c>
      <c r="U121" s="75"/>
      <c r="V121" s="185"/>
      <c r="W121" s="19">
        <v>0</v>
      </c>
      <c r="X121" s="187"/>
      <c r="Y121" s="186"/>
      <c r="Z121" s="48">
        <f>+IF(ABS(+V121+X121)&gt;=ABS(W121+Y121),+V121-W121+X121-Y121,0)</f>
        <v>0</v>
      </c>
      <c r="AA121" s="51">
        <v>0</v>
      </c>
      <c r="AB121" s="75"/>
      <c r="AC121" s="185"/>
      <c r="AD121" s="19">
        <v>0</v>
      </c>
      <c r="AE121" s="187"/>
      <c r="AF121" s="186"/>
      <c r="AG121" s="48">
        <f>+IF(ABS(+AC121+AE121)&gt;=ABS(AD121+AF121),+AC121-AD121+AE121-AF121,0)</f>
        <v>0</v>
      </c>
      <c r="AH121" s="51">
        <v>0</v>
      </c>
      <c r="AI121" s="75"/>
      <c r="AJ121" s="826">
        <f t="shared" si="30"/>
        <v>4110</v>
      </c>
      <c r="AK121" s="822">
        <f>+ROUND(+O121+V121+AC121,2)</f>
        <v>0</v>
      </c>
      <c r="AL121" s="828">
        <v>0</v>
      </c>
      <c r="AM121" s="824">
        <f t="shared" si="42"/>
        <v>0</v>
      </c>
      <c r="AN121" s="823">
        <f t="shared" si="42"/>
        <v>0</v>
      </c>
      <c r="AO121" s="824">
        <f t="shared" si="46"/>
        <v>0</v>
      </c>
      <c r="AP121" s="830">
        <v>0</v>
      </c>
      <c r="AR121" s="878">
        <f t="shared" si="43"/>
        <v>0</v>
      </c>
      <c r="AS121" s="879">
        <f t="shared" si="44"/>
        <v>0</v>
      </c>
      <c r="AT121" s="880">
        <f t="shared" si="45"/>
        <v>0</v>
      </c>
    </row>
    <row r="122" spans="1:46" ht="15.75">
      <c r="A122" s="132">
        <v>4120</v>
      </c>
      <c r="B122" s="133" t="s">
        <v>1132</v>
      </c>
      <c r="C122" s="133"/>
      <c r="D122" s="133"/>
      <c r="E122" s="133"/>
      <c r="F122" s="133"/>
      <c r="G122" s="133"/>
      <c r="H122" s="133"/>
      <c r="I122" s="133"/>
      <c r="J122" s="133"/>
      <c r="K122" s="133"/>
      <c r="L122" s="134"/>
      <c r="M122" s="75"/>
      <c r="N122" s="177">
        <f t="shared" si="41"/>
        <v>4120</v>
      </c>
      <c r="O122" s="18">
        <v>0</v>
      </c>
      <c r="P122" s="186"/>
      <c r="Q122" s="187"/>
      <c r="R122" s="186"/>
      <c r="S122" s="50">
        <v>0</v>
      </c>
      <c r="T122" s="49">
        <f>+IF(ABS(+O122+Q122)&lt;=ABS(P122+R122),-O122+P122-Q122+R122,0)</f>
        <v>0</v>
      </c>
      <c r="U122" s="75"/>
      <c r="V122" s="18">
        <v>0</v>
      </c>
      <c r="W122" s="186"/>
      <c r="X122" s="187"/>
      <c r="Y122" s="186"/>
      <c r="Z122" s="50">
        <v>0</v>
      </c>
      <c r="AA122" s="49">
        <f>+IF(ABS(+V122+X122)&lt;=ABS(W122+Y122),-V122+W122-X122+Y122,0)</f>
        <v>0</v>
      </c>
      <c r="AB122" s="75"/>
      <c r="AC122" s="18">
        <v>0</v>
      </c>
      <c r="AD122" s="186"/>
      <c r="AE122" s="187"/>
      <c r="AF122" s="186"/>
      <c r="AG122" s="50">
        <v>0</v>
      </c>
      <c r="AH122" s="49">
        <f>+IF(ABS(+AC122+AE122)&lt;=ABS(AD122+AF122),-AC122+AD122-AE122+AF122,0)</f>
        <v>0</v>
      </c>
      <c r="AI122" s="75"/>
      <c r="AJ122" s="826">
        <f t="shared" si="30"/>
        <v>4120</v>
      </c>
      <c r="AK122" s="827">
        <v>0</v>
      </c>
      <c r="AL122" s="823">
        <f t="shared" si="42"/>
        <v>0</v>
      </c>
      <c r="AM122" s="824">
        <f t="shared" si="42"/>
        <v>0</v>
      </c>
      <c r="AN122" s="823">
        <f t="shared" si="42"/>
        <v>0</v>
      </c>
      <c r="AO122" s="829">
        <v>0</v>
      </c>
      <c r="AP122" s="825">
        <f>+IF(ABS(+AK122+AM122)&lt;=ABS(AL122+AN122),-AK122+AL122-AM122+AN122,0)</f>
        <v>0</v>
      </c>
      <c r="AR122" s="878">
        <f t="shared" si="43"/>
        <v>0</v>
      </c>
      <c r="AS122" s="879">
        <f t="shared" si="44"/>
        <v>0</v>
      </c>
      <c r="AT122" s="880">
        <f t="shared" si="45"/>
        <v>0</v>
      </c>
    </row>
    <row r="123" spans="1:46" ht="15.75">
      <c r="A123" s="132">
        <v>4130</v>
      </c>
      <c r="B123" s="133" t="s">
        <v>1133</v>
      </c>
      <c r="C123" s="133"/>
      <c r="D123" s="133"/>
      <c r="E123" s="133"/>
      <c r="F123" s="133"/>
      <c r="G123" s="133"/>
      <c r="H123" s="133"/>
      <c r="I123" s="133"/>
      <c r="J123" s="133"/>
      <c r="K123" s="133"/>
      <c r="L123" s="134"/>
      <c r="M123" s="75"/>
      <c r="N123" s="177">
        <f t="shared" si="41"/>
        <v>4130</v>
      </c>
      <c r="O123" s="185"/>
      <c r="P123" s="19">
        <v>0</v>
      </c>
      <c r="Q123" s="187"/>
      <c r="R123" s="186"/>
      <c r="S123" s="48">
        <f>+IF(ABS(+O123+Q123)&gt;=ABS(P123+R123),+O123-P123+Q123-R123,0)</f>
        <v>0</v>
      </c>
      <c r="T123" s="51">
        <v>0</v>
      </c>
      <c r="U123" s="75"/>
      <c r="V123" s="185"/>
      <c r="W123" s="19">
        <v>0</v>
      </c>
      <c r="X123" s="187"/>
      <c r="Y123" s="186"/>
      <c r="Z123" s="48">
        <f>+IF(ABS(+V123+X123)&gt;=ABS(W123+Y123),+V123-W123+X123-Y123,0)</f>
        <v>0</v>
      </c>
      <c r="AA123" s="51">
        <v>0</v>
      </c>
      <c r="AB123" s="75"/>
      <c r="AC123" s="185"/>
      <c r="AD123" s="19">
        <v>0</v>
      </c>
      <c r="AE123" s="187"/>
      <c r="AF123" s="186"/>
      <c r="AG123" s="48">
        <f>+IF(ABS(+AC123+AE123)&gt;=ABS(AD123+AF123),+AC123-AD123+AE123-AF123,0)</f>
        <v>0</v>
      </c>
      <c r="AH123" s="51">
        <v>0</v>
      </c>
      <c r="AI123" s="75"/>
      <c r="AJ123" s="826">
        <f t="shared" si="30"/>
        <v>4130</v>
      </c>
      <c r="AK123" s="822">
        <f>+ROUND(+O123+V123+AC123,2)</f>
        <v>0</v>
      </c>
      <c r="AL123" s="828">
        <v>0</v>
      </c>
      <c r="AM123" s="824">
        <f t="shared" si="42"/>
        <v>0</v>
      </c>
      <c r="AN123" s="823">
        <f t="shared" si="42"/>
        <v>0</v>
      </c>
      <c r="AO123" s="824">
        <f t="shared" si="46"/>
        <v>0</v>
      </c>
      <c r="AP123" s="830">
        <v>0</v>
      </c>
      <c r="AR123" s="878">
        <f t="shared" si="43"/>
        <v>0</v>
      </c>
      <c r="AS123" s="879">
        <f t="shared" si="44"/>
        <v>0</v>
      </c>
      <c r="AT123" s="880">
        <f t="shared" si="45"/>
        <v>0</v>
      </c>
    </row>
    <row r="124" spans="1:46" ht="15.75">
      <c r="A124" s="132">
        <v>4140</v>
      </c>
      <c r="B124" s="133" t="s">
        <v>1134</v>
      </c>
      <c r="C124" s="133"/>
      <c r="D124" s="133"/>
      <c r="E124" s="133"/>
      <c r="F124" s="133"/>
      <c r="G124" s="133"/>
      <c r="H124" s="133"/>
      <c r="I124" s="133"/>
      <c r="J124" s="133"/>
      <c r="K124" s="133"/>
      <c r="L124" s="134"/>
      <c r="M124" s="75"/>
      <c r="N124" s="177">
        <f t="shared" si="41"/>
        <v>4140</v>
      </c>
      <c r="O124" s="18">
        <v>0</v>
      </c>
      <c r="P124" s="186"/>
      <c r="Q124" s="187"/>
      <c r="R124" s="186"/>
      <c r="S124" s="50">
        <v>0</v>
      </c>
      <c r="T124" s="49">
        <f>+IF(ABS(+O124+Q124)&lt;=ABS(P124+R124),-O124+P124-Q124+R124,0)</f>
        <v>0</v>
      </c>
      <c r="U124" s="75"/>
      <c r="V124" s="18">
        <v>0</v>
      </c>
      <c r="W124" s="186"/>
      <c r="X124" s="187"/>
      <c r="Y124" s="186"/>
      <c r="Z124" s="50">
        <v>0</v>
      </c>
      <c r="AA124" s="49">
        <f>+IF(ABS(+V124+X124)&lt;=ABS(W124+Y124),-V124+W124-X124+Y124,0)</f>
        <v>0</v>
      </c>
      <c r="AB124" s="75"/>
      <c r="AC124" s="18">
        <v>0</v>
      </c>
      <c r="AD124" s="186"/>
      <c r="AE124" s="187"/>
      <c r="AF124" s="186"/>
      <c r="AG124" s="50">
        <v>0</v>
      </c>
      <c r="AH124" s="49">
        <f>+IF(ABS(+AC124+AE124)&lt;=ABS(AD124+AF124),-AC124+AD124-AE124+AF124,0)</f>
        <v>0</v>
      </c>
      <c r="AI124" s="75"/>
      <c r="AJ124" s="826">
        <f t="shared" si="30"/>
        <v>4140</v>
      </c>
      <c r="AK124" s="827">
        <v>0</v>
      </c>
      <c r="AL124" s="823">
        <f t="shared" si="42"/>
        <v>0</v>
      </c>
      <c r="AM124" s="824">
        <f t="shared" si="42"/>
        <v>0</v>
      </c>
      <c r="AN124" s="823">
        <f t="shared" si="42"/>
        <v>0</v>
      </c>
      <c r="AO124" s="829">
        <v>0</v>
      </c>
      <c r="AP124" s="825">
        <f>+IF(ABS(+AK124+AM124)&lt;=ABS(AL124+AN124),-AK124+AL124-AM124+AN124,0)</f>
        <v>0</v>
      </c>
      <c r="AR124" s="878">
        <f t="shared" si="43"/>
        <v>0</v>
      </c>
      <c r="AS124" s="879">
        <f t="shared" si="44"/>
        <v>0</v>
      </c>
      <c r="AT124" s="880">
        <f t="shared" si="45"/>
        <v>0</v>
      </c>
    </row>
    <row r="125" spans="1:46" ht="15.75">
      <c r="A125" s="132">
        <v>4211</v>
      </c>
      <c r="B125" s="145" t="s">
        <v>1135</v>
      </c>
      <c r="C125" s="133"/>
      <c r="D125" s="133"/>
      <c r="E125" s="133"/>
      <c r="F125" s="133"/>
      <c r="G125" s="133"/>
      <c r="H125" s="133"/>
      <c r="I125" s="133"/>
      <c r="J125" s="133"/>
      <c r="K125" s="133"/>
      <c r="L125" s="134"/>
      <c r="M125" s="75"/>
      <c r="N125" s="177">
        <f t="shared" si="41"/>
        <v>4211</v>
      </c>
      <c r="O125" s="18">
        <v>0</v>
      </c>
      <c r="P125" s="186"/>
      <c r="Q125" s="187"/>
      <c r="R125" s="186"/>
      <c r="S125" s="50">
        <v>0</v>
      </c>
      <c r="T125" s="49">
        <f>+IF(ABS(+O125+Q125)&lt;=ABS(P125+R125),-O125+P125-Q125+R125,0)</f>
        <v>0</v>
      </c>
      <c r="U125" s="75"/>
      <c r="V125" s="18">
        <v>0</v>
      </c>
      <c r="W125" s="186"/>
      <c r="X125" s="187"/>
      <c r="Y125" s="186"/>
      <c r="Z125" s="50">
        <v>0</v>
      </c>
      <c r="AA125" s="49">
        <f>+IF(ABS(+V125+X125)&lt;=ABS(W125+Y125),-V125+W125-X125+Y125,0)</f>
        <v>0</v>
      </c>
      <c r="AB125" s="75"/>
      <c r="AC125" s="18">
        <v>0</v>
      </c>
      <c r="AD125" s="186"/>
      <c r="AE125" s="187"/>
      <c r="AF125" s="186"/>
      <c r="AG125" s="50">
        <v>0</v>
      </c>
      <c r="AH125" s="49">
        <f>+IF(ABS(+AC125+AE125)&lt;=ABS(AD125+AF125),-AC125+AD125-AE125+AF125,0)</f>
        <v>0</v>
      </c>
      <c r="AI125" s="75"/>
      <c r="AJ125" s="826">
        <f t="shared" si="30"/>
        <v>4211</v>
      </c>
      <c r="AK125" s="827">
        <v>0</v>
      </c>
      <c r="AL125" s="823">
        <f t="shared" si="42"/>
        <v>0</v>
      </c>
      <c r="AM125" s="824">
        <f t="shared" si="42"/>
        <v>0</v>
      </c>
      <c r="AN125" s="823">
        <f t="shared" si="42"/>
        <v>0</v>
      </c>
      <c r="AO125" s="829">
        <v>0</v>
      </c>
      <c r="AP125" s="825">
        <f>+IF(ABS(+AK125+AM125)&lt;=ABS(AL125+AN125),-AK125+AL125-AM125+AN125,0)</f>
        <v>0</v>
      </c>
      <c r="AR125" s="878">
        <f t="shared" si="43"/>
        <v>0</v>
      </c>
      <c r="AS125" s="879">
        <f t="shared" si="44"/>
        <v>0</v>
      </c>
      <c r="AT125" s="880">
        <f t="shared" si="45"/>
        <v>0</v>
      </c>
    </row>
    <row r="126" spans="1:46" ht="15.75">
      <c r="A126" s="132">
        <v>4213</v>
      </c>
      <c r="B126" s="145" t="s">
        <v>1136</v>
      </c>
      <c r="C126" s="133"/>
      <c r="D126" s="133"/>
      <c r="E126" s="133"/>
      <c r="F126" s="133"/>
      <c r="G126" s="133"/>
      <c r="H126" s="133"/>
      <c r="I126" s="133"/>
      <c r="J126" s="133"/>
      <c r="K126" s="133"/>
      <c r="L126" s="134"/>
      <c r="M126" s="75"/>
      <c r="N126" s="177">
        <f t="shared" si="41"/>
        <v>4213</v>
      </c>
      <c r="O126" s="185"/>
      <c r="P126" s="19">
        <v>0</v>
      </c>
      <c r="Q126" s="187"/>
      <c r="R126" s="186"/>
      <c r="S126" s="48">
        <f>+IF(ABS(+O126+Q126)&gt;=ABS(P126+R126),+O126-P126+Q126-R126,0)</f>
        <v>0</v>
      </c>
      <c r="T126" s="51">
        <v>0</v>
      </c>
      <c r="U126" s="75"/>
      <c r="V126" s="185"/>
      <c r="W126" s="19">
        <v>0</v>
      </c>
      <c r="X126" s="187"/>
      <c r="Y126" s="186"/>
      <c r="Z126" s="48">
        <f>+IF(ABS(+V126+X126)&gt;=ABS(W126+Y126),+V126-W126+X126-Y126,0)</f>
        <v>0</v>
      </c>
      <c r="AA126" s="51">
        <v>0</v>
      </c>
      <c r="AB126" s="75"/>
      <c r="AC126" s="185"/>
      <c r="AD126" s="19">
        <v>0</v>
      </c>
      <c r="AE126" s="187"/>
      <c r="AF126" s="186"/>
      <c r="AG126" s="48">
        <f>+IF(ABS(+AC126+AE126)&gt;=ABS(AD126+AF126),+AC126-AD126+AE126-AF126,0)</f>
        <v>0</v>
      </c>
      <c r="AH126" s="51">
        <v>0</v>
      </c>
      <c r="AI126" s="75"/>
      <c r="AJ126" s="826">
        <f t="shared" si="30"/>
        <v>4213</v>
      </c>
      <c r="AK126" s="822">
        <f>+ROUND(+O126+V126+AC126,2)</f>
        <v>0</v>
      </c>
      <c r="AL126" s="828">
        <v>0</v>
      </c>
      <c r="AM126" s="824">
        <f t="shared" si="42"/>
        <v>0</v>
      </c>
      <c r="AN126" s="823">
        <f t="shared" si="42"/>
        <v>0</v>
      </c>
      <c r="AO126" s="824">
        <f t="shared" si="46"/>
        <v>0</v>
      </c>
      <c r="AP126" s="830">
        <v>0</v>
      </c>
      <c r="AR126" s="878">
        <f t="shared" si="43"/>
        <v>0</v>
      </c>
      <c r="AS126" s="879">
        <f t="shared" si="44"/>
        <v>0</v>
      </c>
      <c r="AT126" s="880">
        <f t="shared" si="45"/>
        <v>0</v>
      </c>
    </row>
    <row r="127" spans="1:46" ht="15.75">
      <c r="A127" s="132">
        <v>4222</v>
      </c>
      <c r="B127" s="145" t="s">
        <v>1137</v>
      </c>
      <c r="C127" s="133"/>
      <c r="D127" s="133"/>
      <c r="E127" s="133"/>
      <c r="F127" s="133"/>
      <c r="G127" s="133"/>
      <c r="H127" s="133"/>
      <c r="I127" s="133"/>
      <c r="J127" s="133"/>
      <c r="K127" s="133"/>
      <c r="L127" s="134"/>
      <c r="M127" s="75"/>
      <c r="N127" s="177">
        <f t="shared" si="41"/>
        <v>4222</v>
      </c>
      <c r="O127" s="18">
        <v>0</v>
      </c>
      <c r="P127" s="186"/>
      <c r="Q127" s="187"/>
      <c r="R127" s="186"/>
      <c r="S127" s="50">
        <v>0</v>
      </c>
      <c r="T127" s="49">
        <f>+IF(ABS(+O127+Q127)&lt;=ABS(P127+R127),-O127+P127-Q127+R127,0)</f>
        <v>0</v>
      </c>
      <c r="U127" s="75"/>
      <c r="V127" s="18">
        <v>0</v>
      </c>
      <c r="W127" s="186"/>
      <c r="X127" s="187"/>
      <c r="Y127" s="186"/>
      <c r="Z127" s="50">
        <v>0</v>
      </c>
      <c r="AA127" s="49">
        <f>+IF(ABS(+V127+X127)&lt;=ABS(W127+Y127),-V127+W127-X127+Y127,0)</f>
        <v>0</v>
      </c>
      <c r="AB127" s="75"/>
      <c r="AC127" s="18">
        <v>0</v>
      </c>
      <c r="AD127" s="186"/>
      <c r="AE127" s="187"/>
      <c r="AF127" s="186"/>
      <c r="AG127" s="50">
        <v>0</v>
      </c>
      <c r="AH127" s="49">
        <f>+IF(ABS(+AC127+AE127)&lt;=ABS(AD127+AF127),-AC127+AD127-AE127+AF127,0)</f>
        <v>0</v>
      </c>
      <c r="AI127" s="75"/>
      <c r="AJ127" s="826">
        <f t="shared" si="30"/>
        <v>4222</v>
      </c>
      <c r="AK127" s="827">
        <v>0</v>
      </c>
      <c r="AL127" s="823">
        <f>+ROUND(+P127+W127+AD127,2)</f>
        <v>0</v>
      </c>
      <c r="AM127" s="824">
        <f t="shared" si="42"/>
        <v>0</v>
      </c>
      <c r="AN127" s="823">
        <f t="shared" si="42"/>
        <v>0</v>
      </c>
      <c r="AO127" s="829">
        <v>0</v>
      </c>
      <c r="AP127" s="825">
        <f>+IF(ABS(+AK127+AM127)&lt;=ABS(AL127+AN127),-AK127+AL127-AM127+AN127,0)</f>
        <v>0</v>
      </c>
      <c r="AR127" s="878">
        <f t="shared" si="43"/>
        <v>0</v>
      </c>
      <c r="AS127" s="879">
        <f t="shared" si="44"/>
        <v>0</v>
      </c>
      <c r="AT127" s="880">
        <f t="shared" si="45"/>
        <v>0</v>
      </c>
    </row>
    <row r="128" spans="1:46" ht="15.75">
      <c r="A128" s="132">
        <v>4224</v>
      </c>
      <c r="B128" s="145" t="s">
        <v>1138</v>
      </c>
      <c r="C128" s="133"/>
      <c r="D128" s="133"/>
      <c r="E128" s="133"/>
      <c r="F128" s="133"/>
      <c r="G128" s="133"/>
      <c r="H128" s="133"/>
      <c r="I128" s="133"/>
      <c r="J128" s="133"/>
      <c r="K128" s="133"/>
      <c r="L128" s="134"/>
      <c r="M128" s="75"/>
      <c r="N128" s="177">
        <f t="shared" si="41"/>
        <v>4224</v>
      </c>
      <c r="O128" s="185"/>
      <c r="P128" s="19">
        <v>0</v>
      </c>
      <c r="Q128" s="187"/>
      <c r="R128" s="186"/>
      <c r="S128" s="48">
        <f>+IF(ABS(+O128+Q128)&gt;=ABS(P128+R128),+O128-P128+Q128-R128,0)</f>
        <v>0</v>
      </c>
      <c r="T128" s="51">
        <v>0</v>
      </c>
      <c r="U128" s="75"/>
      <c r="V128" s="185"/>
      <c r="W128" s="19">
        <v>0</v>
      </c>
      <c r="X128" s="187"/>
      <c r="Y128" s="186"/>
      <c r="Z128" s="48">
        <f>+IF(ABS(+V128+X128)&gt;=ABS(W128+Y128),+V128-W128+X128-Y128,0)</f>
        <v>0</v>
      </c>
      <c r="AA128" s="51">
        <v>0</v>
      </c>
      <c r="AB128" s="75"/>
      <c r="AC128" s="185"/>
      <c r="AD128" s="19">
        <v>0</v>
      </c>
      <c r="AE128" s="187"/>
      <c r="AF128" s="186"/>
      <c r="AG128" s="48">
        <f>+IF(ABS(+AC128+AE128)&gt;=ABS(AD128+AF128),+AC128-AD128+AE128-AF128,0)</f>
        <v>0</v>
      </c>
      <c r="AH128" s="51">
        <v>0</v>
      </c>
      <c r="AI128" s="75"/>
      <c r="AJ128" s="826">
        <f t="shared" si="30"/>
        <v>4224</v>
      </c>
      <c r="AK128" s="822">
        <f>+ROUND(+O128+V128+AC128,2)</f>
        <v>0</v>
      </c>
      <c r="AL128" s="828">
        <v>0</v>
      </c>
      <c r="AM128" s="824">
        <f t="shared" si="42"/>
        <v>0</v>
      </c>
      <c r="AN128" s="823">
        <f t="shared" si="42"/>
        <v>0</v>
      </c>
      <c r="AO128" s="824">
        <f>+IF(ABS(+AK128+AM128)&gt;=ABS(AL128+AN128),+AK128-AL128+AM128-AN128,0)</f>
        <v>0</v>
      </c>
      <c r="AP128" s="830">
        <v>0</v>
      </c>
      <c r="AR128" s="878">
        <f t="shared" si="43"/>
        <v>0</v>
      </c>
      <c r="AS128" s="879">
        <f t="shared" si="44"/>
        <v>0</v>
      </c>
      <c r="AT128" s="880">
        <f t="shared" si="45"/>
        <v>0</v>
      </c>
    </row>
    <row r="129" spans="1:46" ht="15.75">
      <c r="A129" s="132">
        <v>4230</v>
      </c>
      <c r="B129" s="133" t="s">
        <v>1139</v>
      </c>
      <c r="C129" s="133"/>
      <c r="D129" s="133"/>
      <c r="E129" s="133"/>
      <c r="F129" s="133"/>
      <c r="G129" s="133"/>
      <c r="H129" s="133"/>
      <c r="I129" s="133"/>
      <c r="J129" s="133"/>
      <c r="K129" s="133"/>
      <c r="L129" s="134"/>
      <c r="M129" s="75"/>
      <c r="N129" s="177">
        <f t="shared" si="41"/>
        <v>4230</v>
      </c>
      <c r="O129" s="18">
        <v>0</v>
      </c>
      <c r="P129" s="889"/>
      <c r="Q129" s="187"/>
      <c r="R129" s="186"/>
      <c r="S129" s="50">
        <v>0</v>
      </c>
      <c r="T129" s="49">
        <f>+IF(ABS(+O129+Q129)&lt;=ABS(P129+R129),-O129+P129-Q129+R129,0)</f>
        <v>0</v>
      </c>
      <c r="U129" s="75"/>
      <c r="V129" s="18">
        <v>0</v>
      </c>
      <c r="W129" s="889"/>
      <c r="X129" s="187"/>
      <c r="Y129" s="186"/>
      <c r="Z129" s="50">
        <v>0</v>
      </c>
      <c r="AA129" s="49">
        <f>+IF(ABS(+V129+X129)&lt;=ABS(W129+Y129),-V129+W129-X129+Y129,0)</f>
        <v>0</v>
      </c>
      <c r="AB129" s="75"/>
      <c r="AC129" s="18">
        <v>0</v>
      </c>
      <c r="AD129" s="186"/>
      <c r="AE129" s="187"/>
      <c r="AF129" s="186"/>
      <c r="AG129" s="50">
        <v>0</v>
      </c>
      <c r="AH129" s="49">
        <f>+IF(ABS(+AC129+AE129)&lt;=ABS(AD129+AF129),-AC129+AD129-AE129+AF129,0)</f>
        <v>0</v>
      </c>
      <c r="AI129" s="75"/>
      <c r="AJ129" s="826">
        <f t="shared" si="30"/>
        <v>4230</v>
      </c>
      <c r="AK129" s="827">
        <v>0</v>
      </c>
      <c r="AL129" s="823">
        <f t="shared" si="42"/>
        <v>0</v>
      </c>
      <c r="AM129" s="824">
        <f t="shared" si="42"/>
        <v>0</v>
      </c>
      <c r="AN129" s="823">
        <f t="shared" si="42"/>
        <v>0</v>
      </c>
      <c r="AO129" s="829">
        <v>0</v>
      </c>
      <c r="AP129" s="825">
        <f>+IF(ABS(+AK129+AM129)&lt;=ABS(AL129+AN129),-AK129+AL129-AM129+AN129,0)</f>
        <v>0</v>
      </c>
      <c r="AR129" s="878">
        <f t="shared" si="43"/>
        <v>0</v>
      </c>
      <c r="AS129" s="879">
        <f t="shared" si="44"/>
        <v>0</v>
      </c>
      <c r="AT129" s="880">
        <f t="shared" si="45"/>
        <v>0</v>
      </c>
    </row>
    <row r="130" spans="1:46" ht="15.75">
      <c r="A130" s="132">
        <v>4241</v>
      </c>
      <c r="B130" s="725" t="s">
        <v>137</v>
      </c>
      <c r="C130" s="133"/>
      <c r="D130" s="133"/>
      <c r="E130" s="133"/>
      <c r="F130" s="133"/>
      <c r="G130" s="133"/>
      <c r="H130" s="133"/>
      <c r="I130" s="133"/>
      <c r="J130" s="133"/>
      <c r="K130" s="133"/>
      <c r="L130" s="134"/>
      <c r="M130" s="75"/>
      <c r="N130" s="177">
        <f t="shared" si="41"/>
        <v>4241</v>
      </c>
      <c r="O130" s="18">
        <v>0</v>
      </c>
      <c r="P130" s="186"/>
      <c r="Q130" s="187"/>
      <c r="R130" s="186"/>
      <c r="S130" s="50">
        <v>0</v>
      </c>
      <c r="T130" s="49">
        <f>+IF(ABS(+O130+Q130)&lt;=ABS(P130+R130),-O130+P130-Q130+R130,0)</f>
        <v>0</v>
      </c>
      <c r="U130" s="75"/>
      <c r="V130" s="18">
        <v>0</v>
      </c>
      <c r="W130" s="186"/>
      <c r="X130" s="187"/>
      <c r="Y130" s="186"/>
      <c r="Z130" s="50">
        <v>0</v>
      </c>
      <c r="AA130" s="49">
        <f>+IF(ABS(+V130+X130)&lt;=ABS(W130+Y130),-V130+W130-X130+Y130,0)</f>
        <v>0</v>
      </c>
      <c r="AB130" s="75"/>
      <c r="AC130" s="18">
        <v>0</v>
      </c>
      <c r="AD130" s="186"/>
      <c r="AE130" s="187"/>
      <c r="AF130" s="186"/>
      <c r="AG130" s="50">
        <v>0</v>
      </c>
      <c r="AH130" s="49">
        <f>+IF(ABS(+AC130+AE130)&lt;=ABS(AD130+AF130),-AC130+AD130-AE130+AF130,0)</f>
        <v>0</v>
      </c>
      <c r="AI130" s="75"/>
      <c r="AJ130" s="826">
        <f t="shared" si="30"/>
        <v>4241</v>
      </c>
      <c r="AK130" s="827">
        <v>0</v>
      </c>
      <c r="AL130" s="823">
        <f t="shared" si="42"/>
        <v>0</v>
      </c>
      <c r="AM130" s="824">
        <f t="shared" si="42"/>
        <v>0</v>
      </c>
      <c r="AN130" s="823">
        <f t="shared" si="42"/>
        <v>0</v>
      </c>
      <c r="AO130" s="829">
        <v>0</v>
      </c>
      <c r="AP130" s="825">
        <f>+IF(ABS(+AK130+AM130)&lt;=ABS(AL130+AN130),-AK130+AL130-AM130+AN130,0)</f>
        <v>0</v>
      </c>
      <c r="AR130" s="878">
        <f t="shared" si="43"/>
        <v>0</v>
      </c>
      <c r="AS130" s="879">
        <f t="shared" si="44"/>
        <v>0</v>
      </c>
      <c r="AT130" s="880">
        <f t="shared" si="45"/>
        <v>0</v>
      </c>
    </row>
    <row r="131" spans="1:46" ht="15.75">
      <c r="A131" s="132">
        <v>4243</v>
      </c>
      <c r="B131" s="726" t="s">
        <v>138</v>
      </c>
      <c r="C131" s="133"/>
      <c r="D131" s="133"/>
      <c r="E131" s="133"/>
      <c r="F131" s="133"/>
      <c r="G131" s="133"/>
      <c r="H131" s="133"/>
      <c r="I131" s="133"/>
      <c r="J131" s="133"/>
      <c r="K131" s="133"/>
      <c r="L131" s="134"/>
      <c r="M131" s="75"/>
      <c r="N131" s="177">
        <f t="shared" si="41"/>
        <v>4243</v>
      </c>
      <c r="O131" s="185"/>
      <c r="P131" s="19">
        <v>0</v>
      </c>
      <c r="Q131" s="187"/>
      <c r="R131" s="186"/>
      <c r="S131" s="48">
        <f>+IF(ABS(+O131+Q131)&gt;=ABS(P131+R131),+O131-P131+Q131-R131,0)</f>
        <v>0</v>
      </c>
      <c r="T131" s="51">
        <v>0</v>
      </c>
      <c r="U131" s="75"/>
      <c r="V131" s="185"/>
      <c r="W131" s="19">
        <v>0</v>
      </c>
      <c r="X131" s="187"/>
      <c r="Y131" s="186"/>
      <c r="Z131" s="48">
        <f>+IF(ABS(+V131+X131)&gt;=ABS(W131+Y131),+V131-W131+X131-Y131,0)</f>
        <v>0</v>
      </c>
      <c r="AA131" s="51">
        <v>0</v>
      </c>
      <c r="AB131" s="75"/>
      <c r="AC131" s="185"/>
      <c r="AD131" s="19">
        <v>0</v>
      </c>
      <c r="AE131" s="187"/>
      <c r="AF131" s="186"/>
      <c r="AG131" s="48">
        <f>+IF(ABS(+AC131+AE131)&gt;=ABS(AD131+AF131),+AC131-AD131+AE131-AF131,0)</f>
        <v>0</v>
      </c>
      <c r="AH131" s="51">
        <v>0</v>
      </c>
      <c r="AI131" s="75"/>
      <c r="AJ131" s="826">
        <f t="shared" si="30"/>
        <v>4243</v>
      </c>
      <c r="AK131" s="822">
        <f>+ROUND(+O131+V131+AC131,2)</f>
        <v>0</v>
      </c>
      <c r="AL131" s="828">
        <v>0</v>
      </c>
      <c r="AM131" s="824">
        <f t="shared" si="42"/>
        <v>0</v>
      </c>
      <c r="AN131" s="823">
        <f t="shared" si="42"/>
        <v>0</v>
      </c>
      <c r="AO131" s="824">
        <f t="shared" si="46"/>
        <v>0</v>
      </c>
      <c r="AP131" s="830">
        <v>0</v>
      </c>
      <c r="AR131" s="878">
        <f t="shared" si="43"/>
        <v>0</v>
      </c>
      <c r="AS131" s="879">
        <f t="shared" si="44"/>
        <v>0</v>
      </c>
      <c r="AT131" s="880">
        <f t="shared" si="45"/>
        <v>0</v>
      </c>
    </row>
    <row r="132" spans="1:46" ht="15.75">
      <c r="A132" s="132">
        <v>4252</v>
      </c>
      <c r="B132" s="145" t="s">
        <v>1140</v>
      </c>
      <c r="C132" s="133"/>
      <c r="D132" s="133"/>
      <c r="E132" s="133"/>
      <c r="F132" s="133"/>
      <c r="G132" s="133"/>
      <c r="H132" s="133"/>
      <c r="I132" s="133"/>
      <c r="J132" s="133"/>
      <c r="K132" s="133"/>
      <c r="L132" s="134"/>
      <c r="M132" s="75"/>
      <c r="N132" s="177">
        <f t="shared" si="41"/>
        <v>4252</v>
      </c>
      <c r="O132" s="18">
        <v>0</v>
      </c>
      <c r="P132" s="186"/>
      <c r="Q132" s="187"/>
      <c r="R132" s="186"/>
      <c r="S132" s="50">
        <v>0</v>
      </c>
      <c r="T132" s="49">
        <f>+IF(ABS(+O132+Q132)&lt;=ABS(P132+R132),-O132+P132-Q132+R132,0)</f>
        <v>0</v>
      </c>
      <c r="U132" s="75"/>
      <c r="V132" s="18">
        <v>0</v>
      </c>
      <c r="W132" s="186"/>
      <c r="X132" s="187"/>
      <c r="Y132" s="186"/>
      <c r="Z132" s="50">
        <v>0</v>
      </c>
      <c r="AA132" s="49">
        <f>+IF(ABS(+V132+X132)&lt;=ABS(W132+Y132),-V132+W132-X132+Y132,0)</f>
        <v>0</v>
      </c>
      <c r="AB132" s="75"/>
      <c r="AC132" s="18">
        <v>0</v>
      </c>
      <c r="AD132" s="186"/>
      <c r="AE132" s="187"/>
      <c r="AF132" s="186"/>
      <c r="AG132" s="50">
        <v>0</v>
      </c>
      <c r="AH132" s="49">
        <f>+IF(ABS(+AC132+AE132)&lt;=ABS(AD132+AF132),-AC132+AD132-AE132+AF132,0)</f>
        <v>0</v>
      </c>
      <c r="AI132" s="75"/>
      <c r="AJ132" s="826">
        <f t="shared" si="30"/>
        <v>4252</v>
      </c>
      <c r="AK132" s="827">
        <v>0</v>
      </c>
      <c r="AL132" s="823">
        <f>+ROUND(+P132+W132+AD132,2)</f>
        <v>0</v>
      </c>
      <c r="AM132" s="824">
        <f t="shared" si="42"/>
        <v>0</v>
      </c>
      <c r="AN132" s="823">
        <f t="shared" si="42"/>
        <v>0</v>
      </c>
      <c r="AO132" s="829">
        <v>0</v>
      </c>
      <c r="AP132" s="825">
        <f>+IF(ABS(+AK132+AM132)&lt;=ABS(AL132+AN132),-AK132+AL132-AM132+AN132,0)</f>
        <v>0</v>
      </c>
      <c r="AR132" s="878">
        <f t="shared" si="43"/>
        <v>0</v>
      </c>
      <c r="AS132" s="879">
        <f t="shared" si="44"/>
        <v>0</v>
      </c>
      <c r="AT132" s="880">
        <f t="shared" si="45"/>
        <v>0</v>
      </c>
    </row>
    <row r="133" spans="1:46" ht="15.75">
      <c r="A133" s="132">
        <v>4254</v>
      </c>
      <c r="B133" s="145" t="s">
        <v>1141</v>
      </c>
      <c r="C133" s="133"/>
      <c r="D133" s="133"/>
      <c r="E133" s="133"/>
      <c r="F133" s="133"/>
      <c r="G133" s="133"/>
      <c r="H133" s="133"/>
      <c r="I133" s="133"/>
      <c r="J133" s="133"/>
      <c r="K133" s="133"/>
      <c r="L133" s="134"/>
      <c r="M133" s="75"/>
      <c r="N133" s="177">
        <f t="shared" si="41"/>
        <v>4254</v>
      </c>
      <c r="O133" s="185"/>
      <c r="P133" s="19">
        <v>0</v>
      </c>
      <c r="Q133" s="187"/>
      <c r="R133" s="186"/>
      <c r="S133" s="48">
        <f>+IF(ABS(+O133+Q133)&gt;=ABS(P133+R133),+O133-P133+Q133-R133,0)</f>
        <v>0</v>
      </c>
      <c r="T133" s="51">
        <v>0</v>
      </c>
      <c r="U133" s="75"/>
      <c r="V133" s="185"/>
      <c r="W133" s="19">
        <v>0</v>
      </c>
      <c r="X133" s="187"/>
      <c r="Y133" s="186"/>
      <c r="Z133" s="48">
        <f>+IF(ABS(+V133+X133)&gt;=ABS(W133+Y133),+V133-W133+X133-Y133,0)</f>
        <v>0</v>
      </c>
      <c r="AA133" s="51">
        <v>0</v>
      </c>
      <c r="AB133" s="75"/>
      <c r="AC133" s="185"/>
      <c r="AD133" s="19">
        <v>0</v>
      </c>
      <c r="AE133" s="187"/>
      <c r="AF133" s="186"/>
      <c r="AG133" s="48">
        <f>+IF(ABS(+AC133+AE133)&gt;=ABS(AD133+AF133),+AC133-AD133+AE133-AF133,0)</f>
        <v>0</v>
      </c>
      <c r="AH133" s="51">
        <v>0</v>
      </c>
      <c r="AI133" s="75"/>
      <c r="AJ133" s="826">
        <f t="shared" si="30"/>
        <v>4254</v>
      </c>
      <c r="AK133" s="822">
        <f>+ROUND(+O133+V133+AC133,2)</f>
        <v>0</v>
      </c>
      <c r="AL133" s="828">
        <v>0</v>
      </c>
      <c r="AM133" s="824">
        <f t="shared" si="42"/>
        <v>0</v>
      </c>
      <c r="AN133" s="823">
        <f t="shared" si="42"/>
        <v>0</v>
      </c>
      <c r="AO133" s="824">
        <f t="shared" si="46"/>
        <v>0</v>
      </c>
      <c r="AP133" s="830">
        <v>0</v>
      </c>
      <c r="AR133" s="878">
        <f t="shared" si="43"/>
        <v>0</v>
      </c>
      <c r="AS133" s="879">
        <f t="shared" si="44"/>
        <v>0</v>
      </c>
      <c r="AT133" s="880">
        <f t="shared" si="45"/>
        <v>0</v>
      </c>
    </row>
    <row r="134" spans="1:46" ht="15.75">
      <c r="A134" s="132">
        <v>4261</v>
      </c>
      <c r="B134" s="133" t="s">
        <v>1142</v>
      </c>
      <c r="C134" s="133"/>
      <c r="D134" s="133"/>
      <c r="E134" s="133"/>
      <c r="F134" s="133"/>
      <c r="G134" s="133"/>
      <c r="H134" s="133"/>
      <c r="I134" s="133"/>
      <c r="J134" s="133"/>
      <c r="K134" s="133"/>
      <c r="L134" s="134"/>
      <c r="M134" s="75"/>
      <c r="N134" s="177">
        <f t="shared" si="41"/>
        <v>4261</v>
      </c>
      <c r="O134" s="185"/>
      <c r="P134" s="19">
        <v>0</v>
      </c>
      <c r="Q134" s="187"/>
      <c r="R134" s="186"/>
      <c r="S134" s="48">
        <f>+IF(ABS(+O134+Q134)&gt;=ABS(P134+R134),+O134-P134+Q134-R134,0)</f>
        <v>0</v>
      </c>
      <c r="T134" s="51">
        <v>0</v>
      </c>
      <c r="U134" s="75"/>
      <c r="V134" s="185"/>
      <c r="W134" s="19">
        <v>0</v>
      </c>
      <c r="X134" s="187"/>
      <c r="Y134" s="186"/>
      <c r="Z134" s="48">
        <f>+IF(ABS(+V134+X134)&gt;=ABS(W134+Y134),+V134-W134+X134-Y134,0)</f>
        <v>0</v>
      </c>
      <c r="AA134" s="51">
        <v>0</v>
      </c>
      <c r="AB134" s="75"/>
      <c r="AC134" s="185"/>
      <c r="AD134" s="19">
        <v>0</v>
      </c>
      <c r="AE134" s="187"/>
      <c r="AF134" s="186"/>
      <c r="AG134" s="48">
        <f>+IF(ABS(+AC134+AE134)&gt;=ABS(AD134+AF134),+AC134-AD134+AE134-AF134,0)</f>
        <v>0</v>
      </c>
      <c r="AH134" s="51">
        <v>0</v>
      </c>
      <c r="AI134" s="75"/>
      <c r="AJ134" s="826">
        <f t="shared" si="30"/>
        <v>4261</v>
      </c>
      <c r="AK134" s="822">
        <f>+ROUND(+O134+V134+AC134,2)</f>
        <v>0</v>
      </c>
      <c r="AL134" s="828">
        <v>0</v>
      </c>
      <c r="AM134" s="824">
        <f t="shared" si="42"/>
        <v>0</v>
      </c>
      <c r="AN134" s="823">
        <f t="shared" si="42"/>
        <v>0</v>
      </c>
      <c r="AO134" s="824">
        <f t="shared" si="46"/>
        <v>0</v>
      </c>
      <c r="AP134" s="830">
        <v>0</v>
      </c>
      <c r="AR134" s="878">
        <f t="shared" si="43"/>
        <v>0</v>
      </c>
      <c r="AS134" s="879">
        <f t="shared" si="44"/>
        <v>0</v>
      </c>
      <c r="AT134" s="880">
        <f t="shared" si="45"/>
        <v>0</v>
      </c>
    </row>
    <row r="135" spans="1:46" ht="15.75">
      <c r="A135" s="132">
        <v>4262</v>
      </c>
      <c r="B135" s="133" t="s">
        <v>1143</v>
      </c>
      <c r="C135" s="133"/>
      <c r="D135" s="133"/>
      <c r="E135" s="133"/>
      <c r="F135" s="133"/>
      <c r="G135" s="133"/>
      <c r="H135" s="133"/>
      <c r="I135" s="133"/>
      <c r="J135" s="133"/>
      <c r="K135" s="133"/>
      <c r="L135" s="134"/>
      <c r="M135" s="75"/>
      <c r="N135" s="177">
        <f t="shared" si="41"/>
        <v>4262</v>
      </c>
      <c r="O135" s="185"/>
      <c r="P135" s="19">
        <v>0</v>
      </c>
      <c r="Q135" s="187"/>
      <c r="R135" s="186"/>
      <c r="S135" s="48">
        <f>+IF(ABS(+O135+Q135)&gt;=ABS(P135+R135),+O135-P135+Q135-R135,0)</f>
        <v>0</v>
      </c>
      <c r="T135" s="51">
        <v>0</v>
      </c>
      <c r="U135" s="75"/>
      <c r="V135" s="185"/>
      <c r="W135" s="19">
        <v>0</v>
      </c>
      <c r="X135" s="187"/>
      <c r="Y135" s="186"/>
      <c r="Z135" s="48">
        <f>+IF(ABS(+V135+X135)&gt;=ABS(W135+Y135),+V135-W135+X135-Y135,0)</f>
        <v>0</v>
      </c>
      <c r="AA135" s="51">
        <v>0</v>
      </c>
      <c r="AB135" s="75"/>
      <c r="AC135" s="185"/>
      <c r="AD135" s="19">
        <v>0</v>
      </c>
      <c r="AE135" s="187"/>
      <c r="AF135" s="186"/>
      <c r="AG135" s="48">
        <f>+IF(ABS(+AC135+AE135)&gt;=ABS(AD135+AF135),+AC135-AD135+AE135-AF135,0)</f>
        <v>0</v>
      </c>
      <c r="AH135" s="51">
        <v>0</v>
      </c>
      <c r="AI135" s="75"/>
      <c r="AJ135" s="826">
        <f t="shared" si="30"/>
        <v>4262</v>
      </c>
      <c r="AK135" s="822">
        <f>+ROUND(+O135+V135+AC135,2)</f>
        <v>0</v>
      </c>
      <c r="AL135" s="828">
        <v>0</v>
      </c>
      <c r="AM135" s="824">
        <f t="shared" si="42"/>
        <v>0</v>
      </c>
      <c r="AN135" s="823">
        <f t="shared" si="42"/>
        <v>0</v>
      </c>
      <c r="AO135" s="824">
        <f t="shared" si="46"/>
        <v>0</v>
      </c>
      <c r="AP135" s="830">
        <v>0</v>
      </c>
      <c r="AR135" s="878">
        <f t="shared" si="43"/>
        <v>0</v>
      </c>
      <c r="AS135" s="879">
        <f t="shared" si="44"/>
        <v>0</v>
      </c>
      <c r="AT135" s="880">
        <f t="shared" si="45"/>
        <v>0</v>
      </c>
    </row>
    <row r="136" spans="1:46" ht="15.75">
      <c r="A136" s="132">
        <v>4271</v>
      </c>
      <c r="B136" s="145" t="s">
        <v>1144</v>
      </c>
      <c r="C136" s="133"/>
      <c r="D136" s="133"/>
      <c r="E136" s="133"/>
      <c r="F136" s="133"/>
      <c r="G136" s="133"/>
      <c r="H136" s="133"/>
      <c r="I136" s="133"/>
      <c r="J136" s="133"/>
      <c r="K136" s="133"/>
      <c r="L136" s="134"/>
      <c r="M136" s="75"/>
      <c r="N136" s="177">
        <f t="shared" si="41"/>
        <v>4271</v>
      </c>
      <c r="O136" s="18">
        <v>0</v>
      </c>
      <c r="P136" s="186"/>
      <c r="Q136" s="187"/>
      <c r="R136" s="186"/>
      <c r="S136" s="50">
        <v>0</v>
      </c>
      <c r="T136" s="49">
        <f>+IF(ABS(+O136+Q136)&lt;=ABS(P136+R136),-O136+P136-Q136+R136,0)</f>
        <v>0</v>
      </c>
      <c r="U136" s="75"/>
      <c r="V136" s="18">
        <v>0</v>
      </c>
      <c r="W136" s="186"/>
      <c r="X136" s="187"/>
      <c r="Y136" s="186"/>
      <c r="Z136" s="50">
        <v>0</v>
      </c>
      <c r="AA136" s="49">
        <f>+IF(ABS(+V136+X136)&lt;=ABS(W136+Y136),-V136+W136-X136+Y136,0)</f>
        <v>0</v>
      </c>
      <c r="AB136" s="75"/>
      <c r="AC136" s="18">
        <v>0</v>
      </c>
      <c r="AD136" s="186"/>
      <c r="AE136" s="187"/>
      <c r="AF136" s="186"/>
      <c r="AG136" s="50">
        <v>0</v>
      </c>
      <c r="AH136" s="49">
        <f>+IF(ABS(+AC136+AE136)&lt;=ABS(AD136+AF136),-AC136+AD136-AE136+AF136,0)</f>
        <v>0</v>
      </c>
      <c r="AI136" s="75"/>
      <c r="AJ136" s="826">
        <f t="shared" si="30"/>
        <v>4271</v>
      </c>
      <c r="AK136" s="827">
        <v>0</v>
      </c>
      <c r="AL136" s="823">
        <f t="shared" si="42"/>
        <v>0</v>
      </c>
      <c r="AM136" s="824">
        <f t="shared" si="42"/>
        <v>0</v>
      </c>
      <c r="AN136" s="823">
        <f t="shared" si="42"/>
        <v>0</v>
      </c>
      <c r="AO136" s="829">
        <v>0</v>
      </c>
      <c r="AP136" s="825">
        <f>+IF(ABS(+AK136+AM136)&lt;=ABS(AL136+AN136),-AK136+AL136-AM136+AN136,0)</f>
        <v>0</v>
      </c>
      <c r="AR136" s="878">
        <f t="shared" si="43"/>
        <v>0</v>
      </c>
      <c r="AS136" s="879">
        <f t="shared" si="44"/>
        <v>0</v>
      </c>
      <c r="AT136" s="880">
        <f t="shared" si="45"/>
        <v>0</v>
      </c>
    </row>
    <row r="137" spans="1:46" ht="15.75">
      <c r="A137" s="132">
        <v>4272</v>
      </c>
      <c r="B137" s="145" t="s">
        <v>1145</v>
      </c>
      <c r="C137" s="133"/>
      <c r="D137" s="133"/>
      <c r="E137" s="133"/>
      <c r="F137" s="133"/>
      <c r="G137" s="133"/>
      <c r="H137" s="133"/>
      <c r="I137" s="133"/>
      <c r="J137" s="133"/>
      <c r="K137" s="133"/>
      <c r="L137" s="134"/>
      <c r="M137" s="75"/>
      <c r="N137" s="177">
        <f t="shared" si="41"/>
        <v>4272</v>
      </c>
      <c r="O137" s="18">
        <v>0</v>
      </c>
      <c r="P137" s="186"/>
      <c r="Q137" s="187"/>
      <c r="R137" s="186"/>
      <c r="S137" s="50">
        <v>0</v>
      </c>
      <c r="T137" s="49">
        <f>+IF(ABS(+O137+Q137)&lt;=ABS(P137+R137),-O137+P137-Q137+R137,0)</f>
        <v>0</v>
      </c>
      <c r="U137" s="75"/>
      <c r="V137" s="18">
        <v>0</v>
      </c>
      <c r="W137" s="186"/>
      <c r="X137" s="187"/>
      <c r="Y137" s="186"/>
      <c r="Z137" s="50">
        <v>0</v>
      </c>
      <c r="AA137" s="49">
        <f>+IF(ABS(+V137+X137)&lt;=ABS(W137+Y137),-V137+W137-X137+Y137,0)</f>
        <v>0</v>
      </c>
      <c r="AB137" s="75"/>
      <c r="AC137" s="18">
        <v>0</v>
      </c>
      <c r="AD137" s="186"/>
      <c r="AE137" s="187"/>
      <c r="AF137" s="186"/>
      <c r="AG137" s="50">
        <v>0</v>
      </c>
      <c r="AH137" s="49">
        <f>+IF(ABS(+AC137+AE137)&lt;=ABS(AD137+AF137),-AC137+AD137-AE137+AF137,0)</f>
        <v>0</v>
      </c>
      <c r="AI137" s="75"/>
      <c r="AJ137" s="826">
        <f t="shared" si="30"/>
        <v>4272</v>
      </c>
      <c r="AK137" s="827">
        <v>0</v>
      </c>
      <c r="AL137" s="823">
        <f t="shared" si="42"/>
        <v>0</v>
      </c>
      <c r="AM137" s="824">
        <f t="shared" si="42"/>
        <v>0</v>
      </c>
      <c r="AN137" s="823">
        <f t="shared" si="42"/>
        <v>0</v>
      </c>
      <c r="AO137" s="829">
        <v>0</v>
      </c>
      <c r="AP137" s="825">
        <f>+IF(ABS(+AK137+AM137)&lt;=ABS(AL137+AN137),-AK137+AL137-AM137+AN137,0)</f>
        <v>0</v>
      </c>
      <c r="AR137" s="878">
        <f t="shared" si="43"/>
        <v>0</v>
      </c>
      <c r="AS137" s="879">
        <f t="shared" si="44"/>
        <v>0</v>
      </c>
      <c r="AT137" s="880">
        <f t="shared" si="45"/>
        <v>0</v>
      </c>
    </row>
    <row r="138" spans="1:46" ht="15.75">
      <c r="A138" s="132">
        <v>4279</v>
      </c>
      <c r="B138" s="145" t="s">
        <v>1146</v>
      </c>
      <c r="C138" s="133"/>
      <c r="D138" s="133"/>
      <c r="E138" s="133"/>
      <c r="F138" s="133"/>
      <c r="G138" s="133"/>
      <c r="H138" s="133"/>
      <c r="I138" s="133"/>
      <c r="J138" s="133"/>
      <c r="K138" s="133"/>
      <c r="L138" s="134"/>
      <c r="M138" s="75"/>
      <c r="N138" s="177">
        <f t="shared" si="41"/>
        <v>4279</v>
      </c>
      <c r="O138" s="185"/>
      <c r="P138" s="19">
        <v>0</v>
      </c>
      <c r="Q138" s="187"/>
      <c r="R138" s="186"/>
      <c r="S138" s="48">
        <f>+IF(ABS(+O138+Q138)&gt;=ABS(P138+R138),+O138-P138+Q138-R138,0)</f>
        <v>0</v>
      </c>
      <c r="T138" s="51">
        <v>0</v>
      </c>
      <c r="U138" s="75"/>
      <c r="V138" s="185"/>
      <c r="W138" s="19">
        <v>0</v>
      </c>
      <c r="X138" s="187"/>
      <c r="Y138" s="186"/>
      <c r="Z138" s="48">
        <f>+IF(ABS(+V138+X138)&gt;=ABS(W138+Y138),+V138-W138+X138-Y138,0)</f>
        <v>0</v>
      </c>
      <c r="AA138" s="51">
        <v>0</v>
      </c>
      <c r="AB138" s="75"/>
      <c r="AC138" s="185"/>
      <c r="AD138" s="19">
        <v>0</v>
      </c>
      <c r="AE138" s="187"/>
      <c r="AF138" s="186"/>
      <c r="AG138" s="48">
        <f>+IF(ABS(+AC138+AE138)&gt;=ABS(AD138+AF138),+AC138-AD138+AE138-AF138,0)</f>
        <v>0</v>
      </c>
      <c r="AH138" s="51">
        <v>0</v>
      </c>
      <c r="AI138" s="75"/>
      <c r="AJ138" s="826">
        <f t="shared" si="30"/>
        <v>4279</v>
      </c>
      <c r="AK138" s="822">
        <f>+ROUND(+O138+V138+AC138,2)</f>
        <v>0</v>
      </c>
      <c r="AL138" s="828">
        <v>0</v>
      </c>
      <c r="AM138" s="824">
        <f t="shared" si="42"/>
        <v>0</v>
      </c>
      <c r="AN138" s="823">
        <f t="shared" si="42"/>
        <v>0</v>
      </c>
      <c r="AO138" s="824">
        <f t="shared" si="46"/>
        <v>0</v>
      </c>
      <c r="AP138" s="830">
        <v>0</v>
      </c>
      <c r="AR138" s="878">
        <f t="shared" si="43"/>
        <v>0</v>
      </c>
      <c r="AS138" s="879">
        <f t="shared" si="44"/>
        <v>0</v>
      </c>
      <c r="AT138" s="880">
        <f t="shared" si="45"/>
        <v>0</v>
      </c>
    </row>
    <row r="139" spans="1:46" ht="15.75">
      <c r="A139" s="132">
        <v>4281</v>
      </c>
      <c r="B139" s="145" t="s">
        <v>1147</v>
      </c>
      <c r="C139" s="133"/>
      <c r="D139" s="133"/>
      <c r="E139" s="133"/>
      <c r="F139" s="133"/>
      <c r="G139" s="133"/>
      <c r="H139" s="133"/>
      <c r="I139" s="133"/>
      <c r="J139" s="133"/>
      <c r="K139" s="133"/>
      <c r="L139" s="134"/>
      <c r="M139" s="75"/>
      <c r="N139" s="177">
        <f t="shared" si="41"/>
        <v>4281</v>
      </c>
      <c r="O139" s="18">
        <v>0</v>
      </c>
      <c r="P139" s="186"/>
      <c r="Q139" s="187"/>
      <c r="R139" s="186"/>
      <c r="S139" s="50">
        <v>0</v>
      </c>
      <c r="T139" s="49">
        <f>+IF(ABS(+O139+Q139)&lt;=ABS(P139+R139),-O139+P139-Q139+R139,0)</f>
        <v>0</v>
      </c>
      <c r="U139" s="75"/>
      <c r="V139" s="18">
        <v>0</v>
      </c>
      <c r="W139" s="186"/>
      <c r="X139" s="187"/>
      <c r="Y139" s="186"/>
      <c r="Z139" s="50">
        <v>0</v>
      </c>
      <c r="AA139" s="49">
        <f>+IF(ABS(+V139+X139)&lt;=ABS(W139+Y139),-V139+W139-X139+Y139,0)</f>
        <v>0</v>
      </c>
      <c r="AB139" s="75"/>
      <c r="AC139" s="18">
        <v>0</v>
      </c>
      <c r="AD139" s="186"/>
      <c r="AE139" s="187"/>
      <c r="AF139" s="186"/>
      <c r="AG139" s="50">
        <v>0</v>
      </c>
      <c r="AH139" s="49">
        <f>+IF(ABS(+AC139+AE139)&lt;=ABS(AD139+AF139),-AC139+AD139-AE139+AF139,0)</f>
        <v>0</v>
      </c>
      <c r="AI139" s="75"/>
      <c r="AJ139" s="826">
        <f t="shared" si="30"/>
        <v>4281</v>
      </c>
      <c r="AK139" s="827">
        <v>0</v>
      </c>
      <c r="AL139" s="823">
        <f t="shared" si="42"/>
        <v>0</v>
      </c>
      <c r="AM139" s="824">
        <f t="shared" si="42"/>
        <v>0</v>
      </c>
      <c r="AN139" s="823">
        <f t="shared" si="42"/>
        <v>0</v>
      </c>
      <c r="AO139" s="829">
        <v>0</v>
      </c>
      <c r="AP139" s="825">
        <f>+IF(ABS(+AK139+AM139)&lt;=ABS(AL139+AN139),-AK139+AL139-AM139+AN139,0)</f>
        <v>0</v>
      </c>
      <c r="AR139" s="878">
        <f t="shared" si="43"/>
        <v>0</v>
      </c>
      <c r="AS139" s="879">
        <f t="shared" si="44"/>
        <v>0</v>
      </c>
      <c r="AT139" s="880">
        <f t="shared" si="45"/>
        <v>0</v>
      </c>
    </row>
    <row r="140" spans="1:46" ht="15.75">
      <c r="A140" s="132">
        <v>4282</v>
      </c>
      <c r="B140" s="145" t="s">
        <v>1148</v>
      </c>
      <c r="C140" s="133"/>
      <c r="D140" s="133"/>
      <c r="E140" s="133"/>
      <c r="F140" s="133"/>
      <c r="G140" s="133"/>
      <c r="H140" s="133"/>
      <c r="I140" s="133"/>
      <c r="J140" s="133"/>
      <c r="K140" s="133"/>
      <c r="L140" s="134"/>
      <c r="M140" s="75"/>
      <c r="N140" s="177">
        <f t="shared" si="41"/>
        <v>4282</v>
      </c>
      <c r="O140" s="18">
        <v>0</v>
      </c>
      <c r="P140" s="186"/>
      <c r="Q140" s="187"/>
      <c r="R140" s="186"/>
      <c r="S140" s="50">
        <v>0</v>
      </c>
      <c r="T140" s="49">
        <f>+IF(ABS(+O140+Q140)&lt;=ABS(P140+R140),-O140+P140-Q140+R140,0)</f>
        <v>0</v>
      </c>
      <c r="U140" s="75"/>
      <c r="V140" s="18">
        <v>0</v>
      </c>
      <c r="W140" s="186"/>
      <c r="X140" s="187"/>
      <c r="Y140" s="186"/>
      <c r="Z140" s="50">
        <v>0</v>
      </c>
      <c r="AA140" s="49">
        <f>+IF(ABS(+V140+X140)&lt;=ABS(W140+Y140),-V140+W140-X140+Y140,0)</f>
        <v>0</v>
      </c>
      <c r="AB140" s="75"/>
      <c r="AC140" s="18">
        <v>0</v>
      </c>
      <c r="AD140" s="186"/>
      <c r="AE140" s="187"/>
      <c r="AF140" s="186"/>
      <c r="AG140" s="50">
        <v>0</v>
      </c>
      <c r="AH140" s="49">
        <f>+IF(ABS(+AC140+AE140)&lt;=ABS(AD140+AF140),-AC140+AD140-AE140+AF140,0)</f>
        <v>0</v>
      </c>
      <c r="AI140" s="75"/>
      <c r="AJ140" s="826">
        <f t="shared" si="30"/>
        <v>4282</v>
      </c>
      <c r="AK140" s="827">
        <v>0</v>
      </c>
      <c r="AL140" s="823">
        <f t="shared" si="42"/>
        <v>0</v>
      </c>
      <c r="AM140" s="824">
        <f t="shared" si="42"/>
        <v>0</v>
      </c>
      <c r="AN140" s="823">
        <f t="shared" si="42"/>
        <v>0</v>
      </c>
      <c r="AO140" s="829">
        <v>0</v>
      </c>
      <c r="AP140" s="825">
        <f>+IF(ABS(+AK140+AM140)&lt;=ABS(AL140+AN140),-AK140+AL140-AM140+AN140,0)</f>
        <v>0</v>
      </c>
      <c r="AR140" s="878">
        <f t="shared" si="43"/>
        <v>0</v>
      </c>
      <c r="AS140" s="879">
        <f t="shared" si="44"/>
        <v>0</v>
      </c>
      <c r="AT140" s="880">
        <f t="shared" si="45"/>
        <v>0</v>
      </c>
    </row>
    <row r="141" spans="1:46" ht="15.75">
      <c r="A141" s="132">
        <v>4287</v>
      </c>
      <c r="B141" s="145" t="s">
        <v>10</v>
      </c>
      <c r="C141" s="133"/>
      <c r="D141" s="133"/>
      <c r="E141" s="133"/>
      <c r="F141" s="133"/>
      <c r="G141" s="133"/>
      <c r="H141" s="133"/>
      <c r="I141" s="133"/>
      <c r="J141" s="133"/>
      <c r="K141" s="133"/>
      <c r="L141" s="134"/>
      <c r="M141" s="75"/>
      <c r="N141" s="177">
        <f t="shared" si="41"/>
        <v>4287</v>
      </c>
      <c r="O141" s="185"/>
      <c r="P141" s="19">
        <v>0</v>
      </c>
      <c r="Q141" s="187"/>
      <c r="R141" s="186"/>
      <c r="S141" s="48">
        <f>+IF(ABS(+O141+Q141)&gt;=ABS(P141+R141),+O141-P141+Q141-R141,0)</f>
        <v>0</v>
      </c>
      <c r="T141" s="51">
        <v>0</v>
      </c>
      <c r="U141" s="75"/>
      <c r="V141" s="185"/>
      <c r="W141" s="19">
        <v>0</v>
      </c>
      <c r="X141" s="187"/>
      <c r="Y141" s="186"/>
      <c r="Z141" s="48">
        <f>+IF(ABS(+V141+X141)&gt;=ABS(W141+Y141),+V141-W141+X141-Y141,0)</f>
        <v>0</v>
      </c>
      <c r="AA141" s="51">
        <v>0</v>
      </c>
      <c r="AB141" s="75"/>
      <c r="AC141" s="185"/>
      <c r="AD141" s="19">
        <v>0</v>
      </c>
      <c r="AE141" s="187"/>
      <c r="AF141" s="186"/>
      <c r="AG141" s="48">
        <f>+IF(ABS(+AC141+AE141)&gt;=ABS(AD141+AF141),+AC141-AD141+AE141-AF141,0)</f>
        <v>0</v>
      </c>
      <c r="AH141" s="51">
        <v>0</v>
      </c>
      <c r="AI141" s="75"/>
      <c r="AJ141" s="826">
        <f t="shared" si="30"/>
        <v>4287</v>
      </c>
      <c r="AK141" s="822">
        <f>+ROUND(+O141+V141+AC141,2)</f>
        <v>0</v>
      </c>
      <c r="AL141" s="828">
        <v>0</v>
      </c>
      <c r="AM141" s="824">
        <f t="shared" si="42"/>
        <v>0</v>
      </c>
      <c r="AN141" s="823">
        <f t="shared" si="42"/>
        <v>0</v>
      </c>
      <c r="AO141" s="824">
        <f t="shared" si="46"/>
        <v>0</v>
      </c>
      <c r="AP141" s="830">
        <v>0</v>
      </c>
      <c r="AR141" s="878">
        <f t="shared" si="43"/>
        <v>0</v>
      </c>
      <c r="AS141" s="879">
        <f t="shared" si="44"/>
        <v>0</v>
      </c>
      <c r="AT141" s="880">
        <f t="shared" si="45"/>
        <v>0</v>
      </c>
    </row>
    <row r="142" spans="1:46" ht="15.75">
      <c r="A142" s="132">
        <v>4288</v>
      </c>
      <c r="B142" s="145" t="s">
        <v>11</v>
      </c>
      <c r="C142" s="133"/>
      <c r="D142" s="133"/>
      <c r="E142" s="133"/>
      <c r="F142" s="133"/>
      <c r="G142" s="133"/>
      <c r="H142" s="133"/>
      <c r="I142" s="133"/>
      <c r="J142" s="133"/>
      <c r="K142" s="133"/>
      <c r="L142" s="134"/>
      <c r="M142" s="75"/>
      <c r="N142" s="177">
        <f t="shared" si="41"/>
        <v>4288</v>
      </c>
      <c r="O142" s="185"/>
      <c r="P142" s="19">
        <v>0</v>
      </c>
      <c r="Q142" s="187"/>
      <c r="R142" s="186"/>
      <c r="S142" s="48">
        <f>+IF(ABS(+O142+Q142)&gt;=ABS(P142+R142),+O142-P142+Q142-R142,0)</f>
        <v>0</v>
      </c>
      <c r="T142" s="51">
        <v>0</v>
      </c>
      <c r="U142" s="75"/>
      <c r="V142" s="185"/>
      <c r="W142" s="19">
        <v>0</v>
      </c>
      <c r="X142" s="187"/>
      <c r="Y142" s="186"/>
      <c r="Z142" s="48">
        <f>+IF(ABS(+V142+X142)&gt;=ABS(W142+Y142),+V142-W142+X142-Y142,0)</f>
        <v>0</v>
      </c>
      <c r="AA142" s="51">
        <v>0</v>
      </c>
      <c r="AB142" s="75"/>
      <c r="AC142" s="185"/>
      <c r="AD142" s="19">
        <v>0</v>
      </c>
      <c r="AE142" s="187"/>
      <c r="AF142" s="186"/>
      <c r="AG142" s="48">
        <f>+IF(ABS(+AC142+AE142)&gt;=ABS(AD142+AF142),+AC142-AD142+AE142-AF142,0)</f>
        <v>0</v>
      </c>
      <c r="AH142" s="51">
        <v>0</v>
      </c>
      <c r="AI142" s="75"/>
      <c r="AJ142" s="826">
        <f t="shared" si="30"/>
        <v>4288</v>
      </c>
      <c r="AK142" s="822">
        <f>+ROUND(+O142+V142+AC142,2)</f>
        <v>0</v>
      </c>
      <c r="AL142" s="828">
        <v>0</v>
      </c>
      <c r="AM142" s="824">
        <f t="shared" si="42"/>
        <v>0</v>
      </c>
      <c r="AN142" s="823">
        <f t="shared" si="42"/>
        <v>0</v>
      </c>
      <c r="AO142" s="824">
        <f t="shared" si="46"/>
        <v>0</v>
      </c>
      <c r="AP142" s="830">
        <v>0</v>
      </c>
      <c r="AR142" s="878">
        <f t="shared" si="43"/>
        <v>0</v>
      </c>
      <c r="AS142" s="879">
        <f t="shared" si="44"/>
        <v>0</v>
      </c>
      <c r="AT142" s="880">
        <f t="shared" si="45"/>
        <v>0</v>
      </c>
    </row>
    <row r="143" spans="1:46" ht="15.75">
      <c r="A143" s="132">
        <v>4291</v>
      </c>
      <c r="B143" s="135" t="s">
        <v>12</v>
      </c>
      <c r="C143" s="133"/>
      <c r="D143" s="133"/>
      <c r="E143" s="133"/>
      <c r="F143" s="133"/>
      <c r="G143" s="133"/>
      <c r="H143" s="133"/>
      <c r="I143" s="133"/>
      <c r="J143" s="133"/>
      <c r="K143" s="133"/>
      <c r="L143" s="134"/>
      <c r="M143" s="75"/>
      <c r="N143" s="177">
        <f t="shared" si="41"/>
        <v>4291</v>
      </c>
      <c r="O143" s="18">
        <v>0</v>
      </c>
      <c r="P143" s="186"/>
      <c r="Q143" s="187"/>
      <c r="R143" s="186"/>
      <c r="S143" s="50">
        <v>0</v>
      </c>
      <c r="T143" s="49">
        <f>+IF(ABS(+O143+Q143)&lt;=ABS(P143+R143),-O143+P143-Q143+R143,0)</f>
        <v>0</v>
      </c>
      <c r="U143" s="75"/>
      <c r="V143" s="18">
        <v>0</v>
      </c>
      <c r="W143" s="186"/>
      <c r="X143" s="187"/>
      <c r="Y143" s="186"/>
      <c r="Z143" s="50">
        <v>0</v>
      </c>
      <c r="AA143" s="49">
        <f>+IF(ABS(+V143+X143)&lt;=ABS(W143+Y143),-V143+W143-X143+Y143,0)</f>
        <v>0</v>
      </c>
      <c r="AB143" s="75"/>
      <c r="AC143" s="18">
        <v>0</v>
      </c>
      <c r="AD143" s="186"/>
      <c r="AE143" s="187"/>
      <c r="AF143" s="186"/>
      <c r="AG143" s="50">
        <v>0</v>
      </c>
      <c r="AH143" s="49">
        <f>+IF(ABS(+AC143+AE143)&lt;=ABS(AD143+AF143),-AC143+AD143-AE143+AF143,0)</f>
        <v>0</v>
      </c>
      <c r="AI143" s="75"/>
      <c r="AJ143" s="826">
        <f aca="true" t="shared" si="47" ref="AJ143:AJ207">+N143</f>
        <v>4291</v>
      </c>
      <c r="AK143" s="827">
        <v>0</v>
      </c>
      <c r="AL143" s="823">
        <f>+ROUND(+P143+W143+AD143,2)</f>
        <v>0</v>
      </c>
      <c r="AM143" s="824">
        <f t="shared" si="42"/>
        <v>0</v>
      </c>
      <c r="AN143" s="823">
        <f t="shared" si="42"/>
        <v>0</v>
      </c>
      <c r="AO143" s="829">
        <v>0</v>
      </c>
      <c r="AP143" s="825">
        <f>+IF(ABS(+AK143+AM143)&lt;=ABS(AL143+AN143),-AK143+AL143-AM143+AN143,0)</f>
        <v>0</v>
      </c>
      <c r="AR143" s="878">
        <f t="shared" si="43"/>
        <v>0</v>
      </c>
      <c r="AS143" s="879">
        <f t="shared" si="44"/>
        <v>0</v>
      </c>
      <c r="AT143" s="880">
        <f t="shared" si="45"/>
        <v>0</v>
      </c>
    </row>
    <row r="144" spans="1:46" ht="15.75">
      <c r="A144" s="132">
        <v>4299</v>
      </c>
      <c r="B144" s="136" t="s">
        <v>13</v>
      </c>
      <c r="C144" s="133"/>
      <c r="D144" s="133"/>
      <c r="E144" s="133"/>
      <c r="F144" s="133"/>
      <c r="G144" s="133"/>
      <c r="H144" s="133"/>
      <c r="I144" s="133"/>
      <c r="J144" s="133"/>
      <c r="K144" s="133"/>
      <c r="L144" s="134"/>
      <c r="M144" s="75"/>
      <c r="N144" s="177">
        <f t="shared" si="41"/>
        <v>4299</v>
      </c>
      <c r="O144" s="185"/>
      <c r="P144" s="19">
        <v>0</v>
      </c>
      <c r="Q144" s="187"/>
      <c r="R144" s="186"/>
      <c r="S144" s="48">
        <f>+IF(ABS(+O144+Q144)&gt;=ABS(P144+R144),+O144-P144+Q144-R144,0)</f>
        <v>0</v>
      </c>
      <c r="T144" s="51">
        <v>0</v>
      </c>
      <c r="U144" s="75"/>
      <c r="V144" s="185"/>
      <c r="W144" s="19">
        <v>0</v>
      </c>
      <c r="X144" s="187"/>
      <c r="Y144" s="186"/>
      <c r="Z144" s="48">
        <f>+IF(ABS(+V144+X144)&gt;=ABS(W144+Y144),+V144-W144+X144-Y144,0)</f>
        <v>0</v>
      </c>
      <c r="AA144" s="51">
        <v>0</v>
      </c>
      <c r="AB144" s="75"/>
      <c r="AC144" s="185"/>
      <c r="AD144" s="19">
        <v>0</v>
      </c>
      <c r="AE144" s="187"/>
      <c r="AF144" s="186"/>
      <c r="AG144" s="48">
        <f>+IF(ABS(+AC144+AE144)&gt;=ABS(AD144+AF144),+AC144-AD144+AE144-AF144,0)</f>
        <v>0</v>
      </c>
      <c r="AH144" s="51">
        <v>0</v>
      </c>
      <c r="AI144" s="75"/>
      <c r="AJ144" s="826">
        <f t="shared" si="47"/>
        <v>4299</v>
      </c>
      <c r="AK144" s="822">
        <f>+ROUND(+O144+V144+AC144,2)</f>
        <v>0</v>
      </c>
      <c r="AL144" s="828">
        <v>0</v>
      </c>
      <c r="AM144" s="824">
        <f t="shared" si="42"/>
        <v>0</v>
      </c>
      <c r="AN144" s="823">
        <f t="shared" si="42"/>
        <v>0</v>
      </c>
      <c r="AO144" s="824">
        <f>+IF(ABS(+AK144+AM144)&gt;=ABS(AL144+AN144),+AK144-AL144+AM144-AN144,0)</f>
        <v>0</v>
      </c>
      <c r="AP144" s="830">
        <v>0</v>
      </c>
      <c r="AR144" s="878">
        <f t="shared" si="43"/>
        <v>0</v>
      </c>
      <c r="AS144" s="879">
        <f t="shared" si="44"/>
        <v>0</v>
      </c>
      <c r="AT144" s="880">
        <f t="shared" si="45"/>
        <v>0</v>
      </c>
    </row>
    <row r="145" spans="1:46" ht="15.75">
      <c r="A145" s="132">
        <v>4301</v>
      </c>
      <c r="B145" s="145" t="s">
        <v>14</v>
      </c>
      <c r="C145" s="133"/>
      <c r="D145" s="133"/>
      <c r="E145" s="133"/>
      <c r="F145" s="133"/>
      <c r="G145" s="133"/>
      <c r="H145" s="133"/>
      <c r="I145" s="133"/>
      <c r="J145" s="133"/>
      <c r="K145" s="133"/>
      <c r="L145" s="134"/>
      <c r="M145" s="75"/>
      <c r="N145" s="177">
        <f t="shared" si="41"/>
        <v>4301</v>
      </c>
      <c r="O145" s="334"/>
      <c r="P145" s="19">
        <v>0</v>
      </c>
      <c r="Q145" s="187"/>
      <c r="R145" s="186"/>
      <c r="S145" s="48">
        <f>+IF(ABS(+O145+Q145)&gt;=ABS(P145+R145),+O145-P145+Q145-R145,0)</f>
        <v>0</v>
      </c>
      <c r="T145" s="51">
        <v>0</v>
      </c>
      <c r="U145" s="75"/>
      <c r="V145" s="334"/>
      <c r="W145" s="19">
        <v>0</v>
      </c>
      <c r="X145" s="187"/>
      <c r="Y145" s="186"/>
      <c r="Z145" s="48">
        <f>+IF(ABS(+V145+X145)&gt;=ABS(W145+Y145),+V145-W145+X145-Y145,0)</f>
        <v>0</v>
      </c>
      <c r="AA145" s="51">
        <v>0</v>
      </c>
      <c r="AB145" s="75"/>
      <c r="AC145" s="334"/>
      <c r="AD145" s="19">
        <v>0</v>
      </c>
      <c r="AE145" s="187"/>
      <c r="AF145" s="186"/>
      <c r="AG145" s="48">
        <f>+IF(ABS(+AC145+AE145)&gt;=ABS(AD145+AF145),+AC145-AD145+AE145-AF145,0)</f>
        <v>0</v>
      </c>
      <c r="AH145" s="51">
        <v>0</v>
      </c>
      <c r="AI145" s="75"/>
      <c r="AJ145" s="826">
        <f t="shared" si="47"/>
        <v>4301</v>
      </c>
      <c r="AK145" s="822">
        <f>+ROUND(+O145+V145+AC145,2)</f>
        <v>0</v>
      </c>
      <c r="AL145" s="828">
        <v>0</v>
      </c>
      <c r="AM145" s="824">
        <f t="shared" si="42"/>
        <v>0</v>
      </c>
      <c r="AN145" s="823">
        <f t="shared" si="42"/>
        <v>0</v>
      </c>
      <c r="AO145" s="824">
        <f t="shared" si="46"/>
        <v>0</v>
      </c>
      <c r="AP145" s="830">
        <v>0</v>
      </c>
      <c r="AR145" s="878">
        <f t="shared" si="43"/>
        <v>0</v>
      </c>
      <c r="AS145" s="879">
        <f t="shared" si="44"/>
        <v>0</v>
      </c>
      <c r="AT145" s="880">
        <f t="shared" si="45"/>
        <v>0</v>
      </c>
    </row>
    <row r="146" spans="1:46" ht="15.75">
      <c r="A146" s="132">
        <v>4302</v>
      </c>
      <c r="B146" s="133" t="s">
        <v>15</v>
      </c>
      <c r="C146" s="133"/>
      <c r="D146" s="133"/>
      <c r="E146" s="133"/>
      <c r="F146" s="133"/>
      <c r="G146" s="133"/>
      <c r="H146" s="133"/>
      <c r="I146" s="133"/>
      <c r="J146" s="133"/>
      <c r="K146" s="133"/>
      <c r="L146" s="134"/>
      <c r="M146" s="75"/>
      <c r="N146" s="177">
        <f t="shared" si="41"/>
        <v>4302</v>
      </c>
      <c r="O146" s="334"/>
      <c r="P146" s="19">
        <v>0</v>
      </c>
      <c r="Q146" s="187"/>
      <c r="R146" s="186"/>
      <c r="S146" s="48">
        <f>+IF(ABS(+O146+Q146)&gt;=ABS(P146+R146),+O146-P146+Q146-R146,0)</f>
        <v>0</v>
      </c>
      <c r="T146" s="51">
        <v>0</v>
      </c>
      <c r="U146" s="75"/>
      <c r="V146" s="185"/>
      <c r="W146" s="19">
        <v>0</v>
      </c>
      <c r="X146" s="187"/>
      <c r="Y146" s="186"/>
      <c r="Z146" s="48">
        <f>+IF(ABS(+V146+X146)&gt;=ABS(W146+Y146),+V146-W146+X146-Y146,0)</f>
        <v>0</v>
      </c>
      <c r="AA146" s="51">
        <v>0</v>
      </c>
      <c r="AB146" s="75"/>
      <c r="AC146" s="185"/>
      <c r="AD146" s="19">
        <v>0</v>
      </c>
      <c r="AE146" s="187"/>
      <c r="AF146" s="186"/>
      <c r="AG146" s="48">
        <f>+IF(ABS(+AC146+AE146)&gt;=ABS(AD146+AF146),+AC146-AD146+AE146-AF146,0)</f>
        <v>0</v>
      </c>
      <c r="AH146" s="51">
        <v>0</v>
      </c>
      <c r="AI146" s="75"/>
      <c r="AJ146" s="826">
        <f t="shared" si="47"/>
        <v>4302</v>
      </c>
      <c r="AK146" s="822">
        <f>+ROUND(+O146+V146+AC146,2)</f>
        <v>0</v>
      </c>
      <c r="AL146" s="828">
        <v>0</v>
      </c>
      <c r="AM146" s="824">
        <f t="shared" si="42"/>
        <v>0</v>
      </c>
      <c r="AN146" s="823">
        <f t="shared" si="42"/>
        <v>0</v>
      </c>
      <c r="AO146" s="824">
        <f t="shared" si="46"/>
        <v>0</v>
      </c>
      <c r="AP146" s="830">
        <v>0</v>
      </c>
      <c r="AR146" s="878">
        <f t="shared" si="43"/>
        <v>0</v>
      </c>
      <c r="AS146" s="879">
        <f t="shared" si="44"/>
        <v>0</v>
      </c>
      <c r="AT146" s="880">
        <f t="shared" si="45"/>
        <v>0</v>
      </c>
    </row>
    <row r="147" spans="1:46" ht="15.75">
      <c r="A147" s="132">
        <v>4307</v>
      </c>
      <c r="B147" s="133" t="s">
        <v>16</v>
      </c>
      <c r="C147" s="133"/>
      <c r="D147" s="133"/>
      <c r="E147" s="133"/>
      <c r="F147" s="133"/>
      <c r="G147" s="133"/>
      <c r="H147" s="133"/>
      <c r="I147" s="133"/>
      <c r="J147" s="133"/>
      <c r="K147" s="133"/>
      <c r="L147" s="134"/>
      <c r="M147" s="75"/>
      <c r="N147" s="177">
        <f t="shared" si="41"/>
        <v>4307</v>
      </c>
      <c r="O147" s="334"/>
      <c r="P147" s="19">
        <v>0</v>
      </c>
      <c r="Q147" s="187"/>
      <c r="R147" s="186"/>
      <c r="S147" s="48">
        <f>+IF(ABS(+O147+Q147)&gt;=ABS(P147+R147),+O147-P147+Q147-R147,0)</f>
        <v>0</v>
      </c>
      <c r="T147" s="51">
        <v>0</v>
      </c>
      <c r="U147" s="75"/>
      <c r="V147" s="185"/>
      <c r="W147" s="19">
        <v>0</v>
      </c>
      <c r="X147" s="187"/>
      <c r="Y147" s="186"/>
      <c r="Z147" s="48">
        <f>+IF(ABS(+V147+X147)&gt;=ABS(W147+Y147),+V147-W147+X147-Y147,0)</f>
        <v>0</v>
      </c>
      <c r="AA147" s="51">
        <v>0</v>
      </c>
      <c r="AB147" s="75"/>
      <c r="AC147" s="185"/>
      <c r="AD147" s="19">
        <v>0</v>
      </c>
      <c r="AE147" s="187"/>
      <c r="AF147" s="186"/>
      <c r="AG147" s="48">
        <f>+IF(ABS(+AC147+AE147)&gt;=ABS(AD147+AF147),+AC147-AD147+AE147-AF147,0)</f>
        <v>0</v>
      </c>
      <c r="AH147" s="51">
        <v>0</v>
      </c>
      <c r="AI147" s="75"/>
      <c r="AJ147" s="826">
        <f t="shared" si="47"/>
        <v>4307</v>
      </c>
      <c r="AK147" s="822">
        <f>+ROUND(+O147+V147+AC147,2)</f>
        <v>0</v>
      </c>
      <c r="AL147" s="828">
        <v>0</v>
      </c>
      <c r="AM147" s="824">
        <f t="shared" si="42"/>
        <v>0</v>
      </c>
      <c r="AN147" s="823">
        <f t="shared" si="42"/>
        <v>0</v>
      </c>
      <c r="AO147" s="824">
        <f t="shared" si="46"/>
        <v>0</v>
      </c>
      <c r="AP147" s="830">
        <v>0</v>
      </c>
      <c r="AR147" s="878">
        <f t="shared" si="43"/>
        <v>0</v>
      </c>
      <c r="AS147" s="879">
        <f t="shared" si="44"/>
        <v>0</v>
      </c>
      <c r="AT147" s="880">
        <f t="shared" si="45"/>
        <v>0</v>
      </c>
    </row>
    <row r="148" spans="1:46" ht="15.75">
      <c r="A148" s="132">
        <v>4308</v>
      </c>
      <c r="B148" s="133" t="s">
        <v>542</v>
      </c>
      <c r="C148" s="133"/>
      <c r="D148" s="133"/>
      <c r="E148" s="133"/>
      <c r="F148" s="133"/>
      <c r="G148" s="133"/>
      <c r="H148" s="133"/>
      <c r="I148" s="133"/>
      <c r="J148" s="133"/>
      <c r="K148" s="133"/>
      <c r="L148" s="134"/>
      <c r="M148" s="75"/>
      <c r="N148" s="177">
        <f t="shared" si="41"/>
        <v>4308</v>
      </c>
      <c r="O148" s="334"/>
      <c r="P148" s="19">
        <v>0</v>
      </c>
      <c r="Q148" s="187"/>
      <c r="R148" s="186"/>
      <c r="S148" s="48">
        <f>+IF(ABS(+O148+Q148)&gt;=ABS(P148+R148),+O148-P148+Q148-R148,0)</f>
        <v>0</v>
      </c>
      <c r="T148" s="51">
        <v>0</v>
      </c>
      <c r="U148" s="75"/>
      <c r="V148" s="185"/>
      <c r="W148" s="19">
        <v>0</v>
      </c>
      <c r="X148" s="187"/>
      <c r="Y148" s="186"/>
      <c r="Z148" s="48">
        <f>+IF(ABS(+V148+X148)&gt;=ABS(W148+Y148),+V148-W148+X148-Y148,0)</f>
        <v>0</v>
      </c>
      <c r="AA148" s="51">
        <v>0</v>
      </c>
      <c r="AB148" s="75"/>
      <c r="AC148" s="185"/>
      <c r="AD148" s="19">
        <v>0</v>
      </c>
      <c r="AE148" s="187"/>
      <c r="AF148" s="186"/>
      <c r="AG148" s="48">
        <f>+IF(ABS(+AC148+AE148)&gt;=ABS(AD148+AF148),+AC148-AD148+AE148-AF148,0)</f>
        <v>0</v>
      </c>
      <c r="AH148" s="51">
        <v>0</v>
      </c>
      <c r="AI148" s="75"/>
      <c r="AJ148" s="826">
        <f t="shared" si="47"/>
        <v>4308</v>
      </c>
      <c r="AK148" s="822">
        <f>+ROUND(+O148+V148+AC148,2)</f>
        <v>0</v>
      </c>
      <c r="AL148" s="828">
        <v>0</v>
      </c>
      <c r="AM148" s="824">
        <f t="shared" si="42"/>
        <v>0</v>
      </c>
      <c r="AN148" s="823">
        <f t="shared" si="42"/>
        <v>0</v>
      </c>
      <c r="AO148" s="824">
        <f t="shared" si="46"/>
        <v>0</v>
      </c>
      <c r="AP148" s="830">
        <v>0</v>
      </c>
      <c r="AR148" s="878">
        <f t="shared" si="43"/>
        <v>0</v>
      </c>
      <c r="AS148" s="879">
        <f t="shared" si="44"/>
        <v>0</v>
      </c>
      <c r="AT148" s="880">
        <f t="shared" si="45"/>
        <v>0</v>
      </c>
    </row>
    <row r="149" spans="1:46" ht="15.75">
      <c r="A149" s="132">
        <v>4311</v>
      </c>
      <c r="B149" s="133" t="s">
        <v>543</v>
      </c>
      <c r="C149" s="133"/>
      <c r="D149" s="133"/>
      <c r="E149" s="133"/>
      <c r="F149" s="133"/>
      <c r="G149" s="133"/>
      <c r="H149" s="133"/>
      <c r="I149" s="133"/>
      <c r="J149" s="133"/>
      <c r="K149" s="133"/>
      <c r="L149" s="134"/>
      <c r="M149" s="75"/>
      <c r="N149" s="177">
        <f t="shared" si="41"/>
        <v>4311</v>
      </c>
      <c r="O149" s="18">
        <v>0</v>
      </c>
      <c r="P149" s="186"/>
      <c r="Q149" s="187"/>
      <c r="R149" s="186"/>
      <c r="S149" s="50">
        <v>0</v>
      </c>
      <c r="T149" s="49">
        <f>+IF(ABS(+O149+Q149)&lt;=ABS(P149+R149),-O149+P149-Q149+R149,0)</f>
        <v>0</v>
      </c>
      <c r="U149" s="75"/>
      <c r="V149" s="18">
        <v>0</v>
      </c>
      <c r="W149" s="186"/>
      <c r="X149" s="187"/>
      <c r="Y149" s="186"/>
      <c r="Z149" s="50">
        <v>0</v>
      </c>
      <c r="AA149" s="49">
        <f>+IF(ABS(+V149+X149)&lt;=ABS(W149+Y149),-V149+W149-X149+Y149,0)</f>
        <v>0</v>
      </c>
      <c r="AB149" s="75"/>
      <c r="AC149" s="18">
        <v>0</v>
      </c>
      <c r="AD149" s="186"/>
      <c r="AE149" s="187"/>
      <c r="AF149" s="186"/>
      <c r="AG149" s="50">
        <v>0</v>
      </c>
      <c r="AH149" s="49">
        <f>+IF(ABS(+AC149+AE149)&lt;=ABS(AD149+AF149),-AC149+AD149-AE149+AF149,0)</f>
        <v>0</v>
      </c>
      <c r="AI149" s="75"/>
      <c r="AJ149" s="826">
        <f t="shared" si="47"/>
        <v>4311</v>
      </c>
      <c r="AK149" s="827">
        <v>0</v>
      </c>
      <c r="AL149" s="823">
        <f t="shared" si="42"/>
        <v>0</v>
      </c>
      <c r="AM149" s="824">
        <f t="shared" si="42"/>
        <v>0</v>
      </c>
      <c r="AN149" s="823">
        <f t="shared" si="42"/>
        <v>0</v>
      </c>
      <c r="AO149" s="829">
        <v>0</v>
      </c>
      <c r="AP149" s="825">
        <f>+IF(ABS(+AK149+AM149)&lt;=ABS(AL149+AN149),-AK149+AL149-AM149+AN149,0)</f>
        <v>0</v>
      </c>
      <c r="AR149" s="878">
        <f t="shared" si="43"/>
        <v>0</v>
      </c>
      <c r="AS149" s="879">
        <f t="shared" si="44"/>
        <v>0</v>
      </c>
      <c r="AT149" s="880">
        <f t="shared" si="45"/>
        <v>0</v>
      </c>
    </row>
    <row r="150" spans="1:46" ht="15.75">
      <c r="A150" s="132">
        <v>4312</v>
      </c>
      <c r="B150" s="133" t="s">
        <v>544</v>
      </c>
      <c r="C150" s="133"/>
      <c r="D150" s="133"/>
      <c r="E150" s="133"/>
      <c r="F150" s="133"/>
      <c r="G150" s="133"/>
      <c r="H150" s="133"/>
      <c r="I150" s="133"/>
      <c r="J150" s="133"/>
      <c r="K150" s="133"/>
      <c r="L150" s="134"/>
      <c r="M150" s="75"/>
      <c r="N150" s="177">
        <f t="shared" si="41"/>
        <v>4312</v>
      </c>
      <c r="O150" s="18">
        <v>0</v>
      </c>
      <c r="P150" s="186"/>
      <c r="Q150" s="187"/>
      <c r="R150" s="186"/>
      <c r="S150" s="50">
        <v>0</v>
      </c>
      <c r="T150" s="49">
        <f>+IF(ABS(+O150+Q150)&lt;=ABS(P150+R150),-O150+P150-Q150+R150,0)</f>
        <v>0</v>
      </c>
      <c r="U150" s="75"/>
      <c r="V150" s="18">
        <v>0</v>
      </c>
      <c r="W150" s="186"/>
      <c r="X150" s="187"/>
      <c r="Y150" s="186"/>
      <c r="Z150" s="50">
        <v>0</v>
      </c>
      <c r="AA150" s="49">
        <f>+IF(ABS(+V150+X150)&lt;=ABS(W150+Y150),-V150+W150-X150+Y150,0)</f>
        <v>0</v>
      </c>
      <c r="AB150" s="75"/>
      <c r="AC150" s="18">
        <v>0</v>
      </c>
      <c r="AD150" s="186"/>
      <c r="AE150" s="187"/>
      <c r="AF150" s="186"/>
      <c r="AG150" s="50">
        <v>0</v>
      </c>
      <c r="AH150" s="49">
        <f>+IF(ABS(+AC150+AE150)&lt;=ABS(AD150+AF150),-AC150+AD150-AE150+AF150,0)</f>
        <v>0</v>
      </c>
      <c r="AI150" s="75"/>
      <c r="AJ150" s="826">
        <f t="shared" si="47"/>
        <v>4312</v>
      </c>
      <c r="AK150" s="827">
        <v>0</v>
      </c>
      <c r="AL150" s="823">
        <f t="shared" si="42"/>
        <v>0</v>
      </c>
      <c r="AM150" s="824">
        <f t="shared" si="42"/>
        <v>0</v>
      </c>
      <c r="AN150" s="823">
        <f t="shared" si="42"/>
        <v>0</v>
      </c>
      <c r="AO150" s="829">
        <v>0</v>
      </c>
      <c r="AP150" s="825">
        <f>+IF(ABS(+AK150+AM150)&lt;=ABS(AL150+AN150),-AK150+AL150-AM150+AN150,0)</f>
        <v>0</v>
      </c>
      <c r="AR150" s="878">
        <f t="shared" si="43"/>
        <v>0</v>
      </c>
      <c r="AS150" s="879">
        <f t="shared" si="44"/>
        <v>0</v>
      </c>
      <c r="AT150" s="880">
        <f t="shared" si="45"/>
        <v>0</v>
      </c>
    </row>
    <row r="151" spans="1:46" ht="15.75">
      <c r="A151" s="132">
        <v>4321</v>
      </c>
      <c r="B151" s="133" t="s">
        <v>545</v>
      </c>
      <c r="C151" s="133"/>
      <c r="D151" s="133"/>
      <c r="E151" s="133"/>
      <c r="F151" s="133"/>
      <c r="G151" s="133"/>
      <c r="H151" s="133"/>
      <c r="I151" s="133"/>
      <c r="J151" s="133"/>
      <c r="K151" s="133"/>
      <c r="L151" s="134"/>
      <c r="M151" s="75"/>
      <c r="N151" s="177">
        <f t="shared" si="41"/>
        <v>4321</v>
      </c>
      <c r="O151" s="185"/>
      <c r="P151" s="19">
        <v>0</v>
      </c>
      <c r="Q151" s="187"/>
      <c r="R151" s="186"/>
      <c r="S151" s="48">
        <f>+IF(ABS(+O151+Q151)&gt;=ABS(P151+R151),+O151-P151+Q151-R151,0)</f>
        <v>0</v>
      </c>
      <c r="T151" s="51">
        <v>0</v>
      </c>
      <c r="U151" s="75"/>
      <c r="V151" s="185"/>
      <c r="W151" s="19">
        <v>0</v>
      </c>
      <c r="X151" s="187"/>
      <c r="Y151" s="186"/>
      <c r="Z151" s="48">
        <f>+IF(ABS(+V151+X151)&gt;=ABS(W151+Y151),+V151-W151+X151-Y151,0)</f>
        <v>0</v>
      </c>
      <c r="AA151" s="51">
        <v>0</v>
      </c>
      <c r="AB151" s="75"/>
      <c r="AC151" s="185"/>
      <c r="AD151" s="19">
        <v>0</v>
      </c>
      <c r="AE151" s="187"/>
      <c r="AF151" s="186"/>
      <c r="AG151" s="48">
        <f>+IF(ABS(+AC151+AE151)&gt;=ABS(AD151+AF151),+AC151-AD151+AE151-AF151,0)</f>
        <v>0</v>
      </c>
      <c r="AH151" s="51">
        <v>0</v>
      </c>
      <c r="AI151" s="75"/>
      <c r="AJ151" s="826">
        <f t="shared" si="47"/>
        <v>4321</v>
      </c>
      <c r="AK151" s="822">
        <f>+ROUND(+O151+V151+AC151,2)</f>
        <v>0</v>
      </c>
      <c r="AL151" s="828">
        <v>0</v>
      </c>
      <c r="AM151" s="824">
        <f>+ROUND(+Q151+X151+AE151,2)</f>
        <v>0</v>
      </c>
      <c r="AN151" s="823">
        <f>+ROUND(+R151+Y151+AF151,2)</f>
        <v>0</v>
      </c>
      <c r="AO151" s="824">
        <f>+IF(ABS(+AK151+AM151)&gt;=ABS(AL151+AN151),+AK151-AL151+AM151-AN151,0)</f>
        <v>0</v>
      </c>
      <c r="AP151" s="828">
        <v>0</v>
      </c>
      <c r="AR151" s="878">
        <f t="shared" si="43"/>
        <v>0</v>
      </c>
      <c r="AS151" s="879">
        <f t="shared" si="44"/>
        <v>0</v>
      </c>
      <c r="AT151" s="880">
        <f t="shared" si="45"/>
        <v>0</v>
      </c>
    </row>
    <row r="152" spans="1:46" ht="15.75">
      <c r="A152" s="138">
        <v>4322</v>
      </c>
      <c r="B152" s="140" t="s">
        <v>546</v>
      </c>
      <c r="C152" s="140"/>
      <c r="D152" s="140"/>
      <c r="E152" s="140"/>
      <c r="F152" s="140"/>
      <c r="G152" s="140"/>
      <c r="H152" s="140"/>
      <c r="I152" s="140"/>
      <c r="J152" s="140"/>
      <c r="K152" s="140"/>
      <c r="L152" s="141"/>
      <c r="M152" s="75"/>
      <c r="N152" s="178">
        <f t="shared" si="41"/>
        <v>4322</v>
      </c>
      <c r="O152" s="20">
        <v>0</v>
      </c>
      <c r="P152" s="21">
        <v>0</v>
      </c>
      <c r="Q152" s="52">
        <v>0</v>
      </c>
      <c r="R152" s="21">
        <v>0</v>
      </c>
      <c r="S152" s="52">
        <v>0</v>
      </c>
      <c r="T152" s="53">
        <v>0</v>
      </c>
      <c r="U152" s="75"/>
      <c r="V152" s="20">
        <v>0</v>
      </c>
      <c r="W152" s="21">
        <v>0</v>
      </c>
      <c r="X152" s="52">
        <v>0</v>
      </c>
      <c r="Y152" s="21">
        <v>0</v>
      </c>
      <c r="Z152" s="52">
        <v>0</v>
      </c>
      <c r="AA152" s="53">
        <v>0</v>
      </c>
      <c r="AB152" s="75"/>
      <c r="AC152" s="20">
        <v>0</v>
      </c>
      <c r="AD152" s="21">
        <v>0</v>
      </c>
      <c r="AE152" s="52">
        <v>0</v>
      </c>
      <c r="AF152" s="21">
        <v>0</v>
      </c>
      <c r="AG152" s="52">
        <v>0</v>
      </c>
      <c r="AH152" s="53">
        <v>0</v>
      </c>
      <c r="AI152" s="75"/>
      <c r="AJ152" s="178">
        <f t="shared" si="47"/>
        <v>4322</v>
      </c>
      <c r="AK152" s="20">
        <v>0</v>
      </c>
      <c r="AL152" s="21">
        <v>0</v>
      </c>
      <c r="AM152" s="52">
        <v>0</v>
      </c>
      <c r="AN152" s="21">
        <v>0</v>
      </c>
      <c r="AO152" s="52">
        <v>0</v>
      </c>
      <c r="AP152" s="53">
        <v>0</v>
      </c>
      <c r="AR152" s="878">
        <f t="shared" si="43"/>
        <v>0</v>
      </c>
      <c r="AS152" s="879">
        <f t="shared" si="44"/>
        <v>0</v>
      </c>
      <c r="AT152" s="880">
        <f t="shared" si="45"/>
        <v>0</v>
      </c>
    </row>
    <row r="153" spans="1:46" ht="15.75">
      <c r="A153" s="132">
        <v>4331</v>
      </c>
      <c r="B153" s="133" t="s">
        <v>547</v>
      </c>
      <c r="C153" s="133"/>
      <c r="D153" s="133"/>
      <c r="E153" s="133"/>
      <c r="F153" s="133"/>
      <c r="G153" s="133"/>
      <c r="H153" s="133"/>
      <c r="I153" s="133"/>
      <c r="J153" s="133"/>
      <c r="K153" s="133"/>
      <c r="L153" s="134"/>
      <c r="M153" s="75"/>
      <c r="N153" s="177">
        <f t="shared" si="41"/>
        <v>4331</v>
      </c>
      <c r="O153" s="185"/>
      <c r="P153" s="19">
        <v>0</v>
      </c>
      <c r="Q153" s="187"/>
      <c r="R153" s="186"/>
      <c r="S153" s="48">
        <f>+IF(ABS(+O153+Q153)&gt;=ABS(P153+R153),+O153-P153+Q153-R153,0)</f>
        <v>0</v>
      </c>
      <c r="T153" s="51">
        <v>0</v>
      </c>
      <c r="U153" s="75"/>
      <c r="V153" s="185"/>
      <c r="W153" s="19">
        <v>0</v>
      </c>
      <c r="X153" s="187"/>
      <c r="Y153" s="186"/>
      <c r="Z153" s="48">
        <f>+IF(ABS(+V153+X153)&gt;=ABS(W153+Y153),+V153-W153+X153-Y153,0)</f>
        <v>0</v>
      </c>
      <c r="AA153" s="51">
        <v>0</v>
      </c>
      <c r="AB153" s="75"/>
      <c r="AC153" s="185"/>
      <c r="AD153" s="19">
        <v>0</v>
      </c>
      <c r="AE153" s="187"/>
      <c r="AF153" s="186"/>
      <c r="AG153" s="48">
        <f>+IF(ABS(+AC153+AE153)&gt;=ABS(AD153+AF153),+AC153-AD153+AE153-AF153,0)</f>
        <v>0</v>
      </c>
      <c r="AH153" s="51">
        <v>0</v>
      </c>
      <c r="AI153" s="75"/>
      <c r="AJ153" s="826">
        <f t="shared" si="47"/>
        <v>4331</v>
      </c>
      <c r="AK153" s="822">
        <f>+ROUND(+O153+V153+AC153,2)</f>
        <v>0</v>
      </c>
      <c r="AL153" s="828">
        <v>0</v>
      </c>
      <c r="AM153" s="824">
        <f aca="true" t="shared" si="48" ref="AM153:AN156">+ROUND(+Q153+X153+AE153,2)</f>
        <v>0</v>
      </c>
      <c r="AN153" s="823">
        <f t="shared" si="48"/>
        <v>0</v>
      </c>
      <c r="AO153" s="824">
        <f>+IF(ABS(+AK153+AM153)&gt;=ABS(AL153+AN153),+AK153-AL153+AM153-AN153,0)</f>
        <v>0</v>
      </c>
      <c r="AP153" s="830">
        <v>0</v>
      </c>
      <c r="AR153" s="878">
        <f t="shared" si="43"/>
        <v>0</v>
      </c>
      <c r="AS153" s="879">
        <f t="shared" si="44"/>
        <v>0</v>
      </c>
      <c r="AT153" s="880">
        <f t="shared" si="45"/>
        <v>0</v>
      </c>
    </row>
    <row r="154" spans="1:46" ht="15.75">
      <c r="A154" s="132">
        <v>4332</v>
      </c>
      <c r="B154" s="133" t="s">
        <v>30</v>
      </c>
      <c r="C154" s="133"/>
      <c r="D154" s="133"/>
      <c r="E154" s="133"/>
      <c r="F154" s="133"/>
      <c r="G154" s="133"/>
      <c r="H154" s="133"/>
      <c r="I154" s="133"/>
      <c r="J154" s="133"/>
      <c r="K154" s="133"/>
      <c r="L154" s="134"/>
      <c r="M154" s="75"/>
      <c r="N154" s="177">
        <f t="shared" si="41"/>
        <v>4332</v>
      </c>
      <c r="O154" s="185"/>
      <c r="P154" s="19">
        <v>0</v>
      </c>
      <c r="Q154" s="187"/>
      <c r="R154" s="186"/>
      <c r="S154" s="48">
        <f>+IF(ABS(+O154+Q154)&gt;=ABS(P154+R154),+O154-P154+Q154-R154,0)</f>
        <v>0</v>
      </c>
      <c r="T154" s="51">
        <v>0</v>
      </c>
      <c r="U154" s="75"/>
      <c r="V154" s="185"/>
      <c r="W154" s="19">
        <v>0</v>
      </c>
      <c r="X154" s="187"/>
      <c r="Y154" s="186"/>
      <c r="Z154" s="48">
        <f>+IF(ABS(+V154+X154)&gt;=ABS(W154+Y154),+V154-W154+X154-Y154,0)</f>
        <v>0</v>
      </c>
      <c r="AA154" s="51">
        <v>0</v>
      </c>
      <c r="AB154" s="75"/>
      <c r="AC154" s="185"/>
      <c r="AD154" s="19">
        <v>0</v>
      </c>
      <c r="AE154" s="187"/>
      <c r="AF154" s="186"/>
      <c r="AG154" s="48">
        <f>+IF(ABS(+AC154+AE154)&gt;=ABS(AD154+AF154),+AC154-AD154+AE154-AF154,0)</f>
        <v>0</v>
      </c>
      <c r="AH154" s="51">
        <v>0</v>
      </c>
      <c r="AI154" s="75"/>
      <c r="AJ154" s="826">
        <f t="shared" si="47"/>
        <v>4332</v>
      </c>
      <c r="AK154" s="822">
        <f>+ROUND(+O154+V154+AC154,2)</f>
        <v>0</v>
      </c>
      <c r="AL154" s="828">
        <v>0</v>
      </c>
      <c r="AM154" s="824">
        <f t="shared" si="48"/>
        <v>0</v>
      </c>
      <c r="AN154" s="823">
        <f t="shared" si="48"/>
        <v>0</v>
      </c>
      <c r="AO154" s="824">
        <f>+IF(ABS(+AK154+AM154)&gt;=ABS(AL154+AN154),+AK154-AL154+AM154-AN154,0)</f>
        <v>0</v>
      </c>
      <c r="AP154" s="830">
        <v>0</v>
      </c>
      <c r="AR154" s="878">
        <f t="shared" si="43"/>
        <v>0</v>
      </c>
      <c r="AS154" s="879">
        <f t="shared" si="44"/>
        <v>0</v>
      </c>
      <c r="AT154" s="880">
        <f t="shared" si="45"/>
        <v>0</v>
      </c>
    </row>
    <row r="155" spans="1:46" ht="15.75">
      <c r="A155" s="132">
        <v>4351</v>
      </c>
      <c r="B155" s="133" t="s">
        <v>31</v>
      </c>
      <c r="C155" s="133"/>
      <c r="D155" s="133"/>
      <c r="E155" s="133"/>
      <c r="F155" s="133"/>
      <c r="G155" s="133"/>
      <c r="H155" s="133"/>
      <c r="I155" s="133"/>
      <c r="J155" s="133"/>
      <c r="K155" s="133"/>
      <c r="L155" s="134"/>
      <c r="M155" s="75"/>
      <c r="N155" s="177">
        <f t="shared" si="41"/>
        <v>4351</v>
      </c>
      <c r="O155" s="185"/>
      <c r="P155" s="19">
        <v>0</v>
      </c>
      <c r="Q155" s="187"/>
      <c r="R155" s="186"/>
      <c r="S155" s="48">
        <f>+IF(ABS(+O155+Q155)&gt;=ABS(P155+R155),+O155-P155+Q155-R155,0)</f>
        <v>0</v>
      </c>
      <c r="T155" s="51">
        <v>0</v>
      </c>
      <c r="U155" s="75"/>
      <c r="V155" s="185"/>
      <c r="W155" s="19">
        <v>0</v>
      </c>
      <c r="X155" s="187"/>
      <c r="Y155" s="186"/>
      <c r="Z155" s="48">
        <f>+IF(ABS(+V155+X155)&gt;=ABS(W155+Y155),+V155-W155+X155-Y155,0)</f>
        <v>0</v>
      </c>
      <c r="AA155" s="51">
        <v>0</v>
      </c>
      <c r="AB155" s="75"/>
      <c r="AC155" s="185"/>
      <c r="AD155" s="19">
        <v>0</v>
      </c>
      <c r="AE155" s="187"/>
      <c r="AF155" s="186"/>
      <c r="AG155" s="48">
        <f>+IF(ABS(+AC155+AE155)&gt;=ABS(AD155+AF155),+AC155-AD155+AE155-AF155,0)</f>
        <v>0</v>
      </c>
      <c r="AH155" s="51">
        <v>0</v>
      </c>
      <c r="AI155" s="75"/>
      <c r="AJ155" s="826">
        <f t="shared" si="47"/>
        <v>4351</v>
      </c>
      <c r="AK155" s="822">
        <f>+ROUND(+O155+V155+AC155,2)</f>
        <v>0</v>
      </c>
      <c r="AL155" s="828">
        <v>0</v>
      </c>
      <c r="AM155" s="824">
        <f t="shared" si="48"/>
        <v>0</v>
      </c>
      <c r="AN155" s="823">
        <f t="shared" si="48"/>
        <v>0</v>
      </c>
      <c r="AO155" s="824">
        <f>+IF(ABS(+AK155+AM155)&gt;=ABS(AL155+AN155),+AK155-AL155+AM155-AN155,0)</f>
        <v>0</v>
      </c>
      <c r="AP155" s="830">
        <v>0</v>
      </c>
      <c r="AR155" s="878">
        <f t="shared" si="43"/>
        <v>0</v>
      </c>
      <c r="AS155" s="879">
        <f t="shared" si="44"/>
        <v>0</v>
      </c>
      <c r="AT155" s="880">
        <f t="shared" si="45"/>
        <v>0</v>
      </c>
    </row>
    <row r="156" spans="1:46" ht="15.75">
      <c r="A156" s="132">
        <v>4352</v>
      </c>
      <c r="B156" s="133" t="s">
        <v>32</v>
      </c>
      <c r="C156" s="133"/>
      <c r="D156" s="133"/>
      <c r="E156" s="133"/>
      <c r="F156" s="133"/>
      <c r="G156" s="133"/>
      <c r="H156" s="133"/>
      <c r="I156" s="133"/>
      <c r="J156" s="133"/>
      <c r="K156" s="133"/>
      <c r="L156" s="134"/>
      <c r="M156" s="75"/>
      <c r="N156" s="177">
        <f t="shared" si="41"/>
        <v>4352</v>
      </c>
      <c r="O156" s="185"/>
      <c r="P156" s="19">
        <v>0</v>
      </c>
      <c r="Q156" s="187"/>
      <c r="R156" s="186"/>
      <c r="S156" s="48">
        <f>+IF(ABS(+O156+Q156)&gt;=ABS(P156+R156),+O156-P156+Q156-R156,0)</f>
        <v>0</v>
      </c>
      <c r="T156" s="51">
        <v>0</v>
      </c>
      <c r="U156" s="75"/>
      <c r="V156" s="185"/>
      <c r="W156" s="19">
        <v>0</v>
      </c>
      <c r="X156" s="187"/>
      <c r="Y156" s="186"/>
      <c r="Z156" s="48">
        <f>+IF(ABS(+V156+X156)&gt;=ABS(W156+Y156),+V156-W156+X156-Y156,0)</f>
        <v>0</v>
      </c>
      <c r="AA156" s="51">
        <v>0</v>
      </c>
      <c r="AB156" s="75"/>
      <c r="AC156" s="185"/>
      <c r="AD156" s="19">
        <v>0</v>
      </c>
      <c r="AE156" s="187"/>
      <c r="AF156" s="186"/>
      <c r="AG156" s="48">
        <f>+IF(ABS(+AC156+AE156)&gt;=ABS(AD156+AF156),+AC156-AD156+AE156-AF156,0)</f>
        <v>0</v>
      </c>
      <c r="AH156" s="51">
        <v>0</v>
      </c>
      <c r="AI156" s="75"/>
      <c r="AJ156" s="826">
        <f t="shared" si="47"/>
        <v>4352</v>
      </c>
      <c r="AK156" s="822">
        <f>+ROUND(+O156+V156+AC156,2)</f>
        <v>0</v>
      </c>
      <c r="AL156" s="828">
        <v>0</v>
      </c>
      <c r="AM156" s="824">
        <f t="shared" si="48"/>
        <v>0</v>
      </c>
      <c r="AN156" s="823">
        <f t="shared" si="48"/>
        <v>0</v>
      </c>
      <c r="AO156" s="824">
        <f>+IF(ABS(+AK156+AM156)&gt;=ABS(AL156+AN156),+AK156-AL156+AM156-AN156,0)</f>
        <v>0</v>
      </c>
      <c r="AP156" s="830">
        <v>0</v>
      </c>
      <c r="AR156" s="878">
        <f t="shared" si="43"/>
        <v>0</v>
      </c>
      <c r="AS156" s="879">
        <f t="shared" si="44"/>
        <v>0</v>
      </c>
      <c r="AT156" s="880">
        <f t="shared" si="45"/>
        <v>0</v>
      </c>
    </row>
    <row r="157" spans="1:46" ht="15.75">
      <c r="A157" s="138">
        <v>4360</v>
      </c>
      <c r="B157" s="140" t="s">
        <v>33</v>
      </c>
      <c r="C157" s="140"/>
      <c r="D157" s="140"/>
      <c r="E157" s="140"/>
      <c r="F157" s="140"/>
      <c r="G157" s="140"/>
      <c r="H157" s="140"/>
      <c r="I157" s="140"/>
      <c r="J157" s="140"/>
      <c r="K157" s="140"/>
      <c r="L157" s="141"/>
      <c r="M157" s="75"/>
      <c r="N157" s="178">
        <f t="shared" si="41"/>
        <v>4360</v>
      </c>
      <c r="O157" s="20">
        <v>0</v>
      </c>
      <c r="P157" s="21">
        <v>0</v>
      </c>
      <c r="Q157" s="52">
        <v>0</v>
      </c>
      <c r="R157" s="21">
        <v>0</v>
      </c>
      <c r="S157" s="52">
        <v>0</v>
      </c>
      <c r="T157" s="53">
        <v>0</v>
      </c>
      <c r="U157" s="75"/>
      <c r="V157" s="20">
        <v>0</v>
      </c>
      <c r="W157" s="21">
        <v>0</v>
      </c>
      <c r="X157" s="52">
        <v>0</v>
      </c>
      <c r="Y157" s="21">
        <v>0</v>
      </c>
      <c r="Z157" s="52">
        <v>0</v>
      </c>
      <c r="AA157" s="53">
        <v>0</v>
      </c>
      <c r="AB157" s="75"/>
      <c r="AC157" s="20">
        <v>0</v>
      </c>
      <c r="AD157" s="21">
        <v>0</v>
      </c>
      <c r="AE157" s="52">
        <v>0</v>
      </c>
      <c r="AF157" s="21">
        <v>0</v>
      </c>
      <c r="AG157" s="52">
        <v>0</v>
      </c>
      <c r="AH157" s="53">
        <v>0</v>
      </c>
      <c r="AI157" s="75"/>
      <c r="AJ157" s="178">
        <f t="shared" si="47"/>
        <v>4360</v>
      </c>
      <c r="AK157" s="20">
        <v>0</v>
      </c>
      <c r="AL157" s="21">
        <v>0</v>
      </c>
      <c r="AM157" s="52">
        <v>0</v>
      </c>
      <c r="AN157" s="21">
        <v>0</v>
      </c>
      <c r="AO157" s="52">
        <v>0</v>
      </c>
      <c r="AP157" s="53">
        <v>0</v>
      </c>
      <c r="AR157" s="878">
        <f t="shared" si="43"/>
        <v>0</v>
      </c>
      <c r="AS157" s="879">
        <f t="shared" si="44"/>
        <v>0</v>
      </c>
      <c r="AT157" s="880">
        <f t="shared" si="45"/>
        <v>0</v>
      </c>
    </row>
    <row r="158" spans="1:46" ht="15.75">
      <c r="A158" s="132">
        <v>4371</v>
      </c>
      <c r="B158" s="135" t="s">
        <v>34</v>
      </c>
      <c r="C158" s="133"/>
      <c r="D158" s="133"/>
      <c r="E158" s="133"/>
      <c r="F158" s="133"/>
      <c r="G158" s="133"/>
      <c r="H158" s="133"/>
      <c r="I158" s="133"/>
      <c r="J158" s="133"/>
      <c r="K158" s="133"/>
      <c r="L158" s="134"/>
      <c r="M158" s="75"/>
      <c r="N158" s="177">
        <f t="shared" si="41"/>
        <v>4371</v>
      </c>
      <c r="O158" s="185"/>
      <c r="P158" s="19">
        <v>0</v>
      </c>
      <c r="Q158" s="187"/>
      <c r="R158" s="186"/>
      <c r="S158" s="48">
        <f aca="true" t="shared" si="49" ref="S158:S203">+IF(ABS(+O158+Q158)&gt;=ABS(P158+R158),+O158-P158+Q158-R158,0)</f>
        <v>0</v>
      </c>
      <c r="T158" s="51">
        <v>0</v>
      </c>
      <c r="U158" s="75"/>
      <c r="V158" s="185"/>
      <c r="W158" s="19">
        <v>0</v>
      </c>
      <c r="X158" s="187"/>
      <c r="Y158" s="186"/>
      <c r="Z158" s="48">
        <f aca="true" t="shared" si="50" ref="Z158:Z203">+IF(ABS(+V158+X158)&gt;=ABS(W158+Y158),+V158-W158+X158-Y158,0)</f>
        <v>0</v>
      </c>
      <c r="AA158" s="51">
        <v>0</v>
      </c>
      <c r="AB158" s="75"/>
      <c r="AC158" s="185"/>
      <c r="AD158" s="19">
        <v>0</v>
      </c>
      <c r="AE158" s="187"/>
      <c r="AF158" s="186"/>
      <c r="AG158" s="48">
        <f aca="true" t="shared" si="51" ref="AG158:AG203">+IF(ABS(+AC158+AE158)&gt;=ABS(AD158+AF158),+AC158-AD158+AE158-AF158,0)</f>
        <v>0</v>
      </c>
      <c r="AH158" s="51">
        <v>0</v>
      </c>
      <c r="AI158" s="75"/>
      <c r="AJ158" s="826">
        <f t="shared" si="47"/>
        <v>4371</v>
      </c>
      <c r="AK158" s="822">
        <f aca="true" t="shared" si="52" ref="AK158:AL222">+ROUND(+O158+V158+AC158,2)</f>
        <v>0</v>
      </c>
      <c r="AL158" s="828">
        <v>0</v>
      </c>
      <c r="AM158" s="824">
        <f aca="true" t="shared" si="53" ref="AM158:AN222">+ROUND(+Q158+X158+AE158,2)</f>
        <v>0</v>
      </c>
      <c r="AN158" s="823">
        <f t="shared" si="53"/>
        <v>0</v>
      </c>
      <c r="AO158" s="824">
        <f aca="true" t="shared" si="54" ref="AO158:AO220">+IF(ABS(+AK158+AM158)&gt;=ABS(AL158+AN158),+AK158-AL158+AM158-AN158,0)</f>
        <v>0</v>
      </c>
      <c r="AP158" s="830">
        <v>0</v>
      </c>
      <c r="AR158" s="878">
        <f t="shared" si="43"/>
        <v>0</v>
      </c>
      <c r="AS158" s="879">
        <f t="shared" si="44"/>
        <v>0</v>
      </c>
      <c r="AT158" s="880">
        <f t="shared" si="45"/>
        <v>0</v>
      </c>
    </row>
    <row r="159" spans="1:46" ht="15.75">
      <c r="A159" s="132">
        <v>4372</v>
      </c>
      <c r="B159" s="135" t="s">
        <v>35</v>
      </c>
      <c r="C159" s="133"/>
      <c r="D159" s="133"/>
      <c r="E159" s="133"/>
      <c r="F159" s="133"/>
      <c r="G159" s="133"/>
      <c r="H159" s="133"/>
      <c r="I159" s="133"/>
      <c r="J159" s="133"/>
      <c r="K159" s="133"/>
      <c r="L159" s="134"/>
      <c r="M159" s="75"/>
      <c r="N159" s="177">
        <f t="shared" si="41"/>
        <v>4372</v>
      </c>
      <c r="O159" s="185"/>
      <c r="P159" s="19">
        <v>0</v>
      </c>
      <c r="Q159" s="187"/>
      <c r="R159" s="186"/>
      <c r="S159" s="48">
        <f t="shared" si="49"/>
        <v>0</v>
      </c>
      <c r="T159" s="51">
        <v>0</v>
      </c>
      <c r="U159" s="75"/>
      <c r="V159" s="185"/>
      <c r="W159" s="19">
        <v>0</v>
      </c>
      <c r="X159" s="187"/>
      <c r="Y159" s="186"/>
      <c r="Z159" s="48">
        <f t="shared" si="50"/>
        <v>0</v>
      </c>
      <c r="AA159" s="51">
        <v>0</v>
      </c>
      <c r="AB159" s="75"/>
      <c r="AC159" s="185"/>
      <c r="AD159" s="19">
        <v>0</v>
      </c>
      <c r="AE159" s="187"/>
      <c r="AF159" s="186"/>
      <c r="AG159" s="48">
        <f t="shared" si="51"/>
        <v>0</v>
      </c>
      <c r="AH159" s="51">
        <v>0</v>
      </c>
      <c r="AI159" s="75"/>
      <c r="AJ159" s="826">
        <f t="shared" si="47"/>
        <v>4372</v>
      </c>
      <c r="AK159" s="822">
        <f t="shared" si="52"/>
        <v>0</v>
      </c>
      <c r="AL159" s="828">
        <v>0</v>
      </c>
      <c r="AM159" s="824">
        <f t="shared" si="53"/>
        <v>0</v>
      </c>
      <c r="AN159" s="823">
        <f t="shared" si="53"/>
        <v>0</v>
      </c>
      <c r="AO159" s="824">
        <f t="shared" si="54"/>
        <v>0</v>
      </c>
      <c r="AP159" s="830">
        <v>0</v>
      </c>
      <c r="AR159" s="878">
        <f t="shared" si="43"/>
        <v>0</v>
      </c>
      <c r="AS159" s="879">
        <f t="shared" si="44"/>
        <v>0</v>
      </c>
      <c r="AT159" s="880">
        <f t="shared" si="45"/>
        <v>0</v>
      </c>
    </row>
    <row r="160" spans="1:46" ht="15.75">
      <c r="A160" s="132">
        <v>4373</v>
      </c>
      <c r="B160" s="144" t="s">
        <v>36</v>
      </c>
      <c r="C160" s="133"/>
      <c r="D160" s="133"/>
      <c r="E160" s="133"/>
      <c r="F160" s="133"/>
      <c r="G160" s="133"/>
      <c r="H160" s="133"/>
      <c r="I160" s="133"/>
      <c r="J160" s="133"/>
      <c r="K160" s="133"/>
      <c r="L160" s="134"/>
      <c r="M160" s="75"/>
      <c r="N160" s="177">
        <f t="shared" si="41"/>
        <v>4373</v>
      </c>
      <c r="O160" s="185"/>
      <c r="P160" s="19">
        <v>0</v>
      </c>
      <c r="Q160" s="187"/>
      <c r="R160" s="186"/>
      <c r="S160" s="48">
        <f t="shared" si="49"/>
        <v>0</v>
      </c>
      <c r="T160" s="51">
        <v>0</v>
      </c>
      <c r="U160" s="75"/>
      <c r="V160" s="185"/>
      <c r="W160" s="19">
        <v>0</v>
      </c>
      <c r="X160" s="187"/>
      <c r="Y160" s="186"/>
      <c r="Z160" s="48">
        <f t="shared" si="50"/>
        <v>0</v>
      </c>
      <c r="AA160" s="51">
        <v>0</v>
      </c>
      <c r="AB160" s="75"/>
      <c r="AC160" s="185"/>
      <c r="AD160" s="19">
        <v>0</v>
      </c>
      <c r="AE160" s="187"/>
      <c r="AF160" s="186"/>
      <c r="AG160" s="48">
        <f t="shared" si="51"/>
        <v>0</v>
      </c>
      <c r="AH160" s="51">
        <v>0</v>
      </c>
      <c r="AI160" s="75"/>
      <c r="AJ160" s="826">
        <f t="shared" si="47"/>
        <v>4373</v>
      </c>
      <c r="AK160" s="822">
        <f t="shared" si="52"/>
        <v>0</v>
      </c>
      <c r="AL160" s="828">
        <v>0</v>
      </c>
      <c r="AM160" s="824">
        <f t="shared" si="53"/>
        <v>0</v>
      </c>
      <c r="AN160" s="823">
        <f t="shared" si="53"/>
        <v>0</v>
      </c>
      <c r="AO160" s="824">
        <f t="shared" si="54"/>
        <v>0</v>
      </c>
      <c r="AP160" s="830">
        <v>0</v>
      </c>
      <c r="AR160" s="878">
        <f t="shared" si="43"/>
        <v>0</v>
      </c>
      <c r="AS160" s="879">
        <f t="shared" si="44"/>
        <v>0</v>
      </c>
      <c r="AT160" s="880">
        <f t="shared" si="45"/>
        <v>0</v>
      </c>
    </row>
    <row r="161" spans="1:46" ht="15.75">
      <c r="A161" s="132">
        <v>4374</v>
      </c>
      <c r="B161" s="144" t="s">
        <v>553</v>
      </c>
      <c r="C161" s="133"/>
      <c r="D161" s="133"/>
      <c r="E161" s="133"/>
      <c r="F161" s="133"/>
      <c r="G161" s="133"/>
      <c r="H161" s="133"/>
      <c r="I161" s="133"/>
      <c r="J161" s="133"/>
      <c r="K161" s="133"/>
      <c r="L161" s="134"/>
      <c r="M161" s="75"/>
      <c r="N161" s="177">
        <f t="shared" si="41"/>
        <v>4374</v>
      </c>
      <c r="O161" s="185"/>
      <c r="P161" s="19">
        <v>0</v>
      </c>
      <c r="Q161" s="187"/>
      <c r="R161" s="186"/>
      <c r="S161" s="48">
        <f t="shared" si="49"/>
        <v>0</v>
      </c>
      <c r="T161" s="51">
        <v>0</v>
      </c>
      <c r="U161" s="75"/>
      <c r="V161" s="185"/>
      <c r="W161" s="19">
        <v>0</v>
      </c>
      <c r="X161" s="187"/>
      <c r="Y161" s="186"/>
      <c r="Z161" s="48">
        <f t="shared" si="50"/>
        <v>0</v>
      </c>
      <c r="AA161" s="51">
        <v>0</v>
      </c>
      <c r="AB161" s="75"/>
      <c r="AC161" s="185"/>
      <c r="AD161" s="19">
        <v>0</v>
      </c>
      <c r="AE161" s="187"/>
      <c r="AF161" s="186"/>
      <c r="AG161" s="48">
        <f t="shared" si="51"/>
        <v>0</v>
      </c>
      <c r="AH161" s="51">
        <v>0</v>
      </c>
      <c r="AI161" s="75"/>
      <c r="AJ161" s="826">
        <f t="shared" si="47"/>
        <v>4374</v>
      </c>
      <c r="AK161" s="822">
        <f t="shared" si="52"/>
        <v>0</v>
      </c>
      <c r="AL161" s="828">
        <v>0</v>
      </c>
      <c r="AM161" s="824">
        <f t="shared" si="53"/>
        <v>0</v>
      </c>
      <c r="AN161" s="823">
        <f t="shared" si="53"/>
        <v>0</v>
      </c>
      <c r="AO161" s="824">
        <f t="shared" si="54"/>
        <v>0</v>
      </c>
      <c r="AP161" s="830">
        <v>0</v>
      </c>
      <c r="AR161" s="878">
        <f t="shared" si="43"/>
        <v>0</v>
      </c>
      <c r="AS161" s="879">
        <f t="shared" si="44"/>
        <v>0</v>
      </c>
      <c r="AT161" s="880">
        <f t="shared" si="45"/>
        <v>0</v>
      </c>
    </row>
    <row r="162" spans="1:46" ht="15.75">
      <c r="A162" s="132">
        <v>4375</v>
      </c>
      <c r="B162" s="137" t="s">
        <v>554</v>
      </c>
      <c r="C162" s="133"/>
      <c r="D162" s="133"/>
      <c r="E162" s="133"/>
      <c r="F162" s="133"/>
      <c r="G162" s="133"/>
      <c r="H162" s="133"/>
      <c r="I162" s="133"/>
      <c r="J162" s="133"/>
      <c r="K162" s="133"/>
      <c r="L162" s="134"/>
      <c r="M162" s="75"/>
      <c r="N162" s="177">
        <f t="shared" si="41"/>
        <v>4375</v>
      </c>
      <c r="O162" s="185"/>
      <c r="P162" s="19">
        <v>0</v>
      </c>
      <c r="Q162" s="187"/>
      <c r="R162" s="186"/>
      <c r="S162" s="48">
        <f t="shared" si="49"/>
        <v>0</v>
      </c>
      <c r="T162" s="51">
        <v>0</v>
      </c>
      <c r="U162" s="75"/>
      <c r="V162" s="185"/>
      <c r="W162" s="19">
        <v>0</v>
      </c>
      <c r="X162" s="187"/>
      <c r="Y162" s="186"/>
      <c r="Z162" s="48">
        <f t="shared" si="50"/>
        <v>0</v>
      </c>
      <c r="AA162" s="51">
        <v>0</v>
      </c>
      <c r="AB162" s="75"/>
      <c r="AC162" s="185"/>
      <c r="AD162" s="19">
        <v>0</v>
      </c>
      <c r="AE162" s="187"/>
      <c r="AF162" s="186"/>
      <c r="AG162" s="48">
        <f t="shared" si="51"/>
        <v>0</v>
      </c>
      <c r="AH162" s="51">
        <v>0</v>
      </c>
      <c r="AI162" s="75"/>
      <c r="AJ162" s="826">
        <f t="shared" si="47"/>
        <v>4375</v>
      </c>
      <c r="AK162" s="822">
        <f t="shared" si="52"/>
        <v>0</v>
      </c>
      <c r="AL162" s="828">
        <v>0</v>
      </c>
      <c r="AM162" s="824">
        <f t="shared" si="53"/>
        <v>0</v>
      </c>
      <c r="AN162" s="823">
        <f t="shared" si="53"/>
        <v>0</v>
      </c>
      <c r="AO162" s="824">
        <f t="shared" si="54"/>
        <v>0</v>
      </c>
      <c r="AP162" s="830">
        <v>0</v>
      </c>
      <c r="AR162" s="878">
        <f t="shared" si="43"/>
        <v>0</v>
      </c>
      <c r="AS162" s="879">
        <f t="shared" si="44"/>
        <v>0</v>
      </c>
      <c r="AT162" s="880">
        <f t="shared" si="45"/>
        <v>0</v>
      </c>
    </row>
    <row r="163" spans="1:46" ht="15.75">
      <c r="A163" s="132">
        <v>4376</v>
      </c>
      <c r="B163" s="137" t="s">
        <v>555</v>
      </c>
      <c r="C163" s="133"/>
      <c r="D163" s="133"/>
      <c r="E163" s="133"/>
      <c r="F163" s="133"/>
      <c r="G163" s="133"/>
      <c r="H163" s="133"/>
      <c r="I163" s="133"/>
      <c r="J163" s="133"/>
      <c r="K163" s="133"/>
      <c r="L163" s="134"/>
      <c r="M163" s="75"/>
      <c r="N163" s="177">
        <f t="shared" si="41"/>
        <v>4376</v>
      </c>
      <c r="O163" s="185"/>
      <c r="P163" s="19">
        <v>0</v>
      </c>
      <c r="Q163" s="187"/>
      <c r="R163" s="186"/>
      <c r="S163" s="48">
        <f t="shared" si="49"/>
        <v>0</v>
      </c>
      <c r="T163" s="51">
        <v>0</v>
      </c>
      <c r="U163" s="75"/>
      <c r="V163" s="185"/>
      <c r="W163" s="19">
        <v>0</v>
      </c>
      <c r="X163" s="187"/>
      <c r="Y163" s="186"/>
      <c r="Z163" s="48">
        <f t="shared" si="50"/>
        <v>0</v>
      </c>
      <c r="AA163" s="51">
        <v>0</v>
      </c>
      <c r="AB163" s="75"/>
      <c r="AC163" s="185"/>
      <c r="AD163" s="19">
        <v>0</v>
      </c>
      <c r="AE163" s="187"/>
      <c r="AF163" s="186"/>
      <c r="AG163" s="48">
        <f t="shared" si="51"/>
        <v>0</v>
      </c>
      <c r="AH163" s="51">
        <v>0</v>
      </c>
      <c r="AI163" s="75"/>
      <c r="AJ163" s="826">
        <f t="shared" si="47"/>
        <v>4376</v>
      </c>
      <c r="AK163" s="822">
        <f t="shared" si="52"/>
        <v>0</v>
      </c>
      <c r="AL163" s="828">
        <v>0</v>
      </c>
      <c r="AM163" s="824">
        <f t="shared" si="53"/>
        <v>0</v>
      </c>
      <c r="AN163" s="823">
        <f t="shared" si="53"/>
        <v>0</v>
      </c>
      <c r="AO163" s="824">
        <f t="shared" si="54"/>
        <v>0</v>
      </c>
      <c r="AP163" s="830">
        <v>0</v>
      </c>
      <c r="AR163" s="878">
        <f t="shared" si="43"/>
        <v>0</v>
      </c>
      <c r="AS163" s="879">
        <f t="shared" si="44"/>
        <v>0</v>
      </c>
      <c r="AT163" s="880">
        <f t="shared" si="45"/>
        <v>0</v>
      </c>
    </row>
    <row r="164" spans="1:46" ht="15.75">
      <c r="A164" s="132">
        <v>4391</v>
      </c>
      <c r="B164" s="133" t="s">
        <v>556</v>
      </c>
      <c r="C164" s="133"/>
      <c r="D164" s="133"/>
      <c r="E164" s="133"/>
      <c r="F164" s="133"/>
      <c r="G164" s="133"/>
      <c r="H164" s="133"/>
      <c r="I164" s="133"/>
      <c r="J164" s="133"/>
      <c r="K164" s="133"/>
      <c r="L164" s="134"/>
      <c r="M164" s="75"/>
      <c r="N164" s="177">
        <f t="shared" si="41"/>
        <v>4391</v>
      </c>
      <c r="O164" s="185"/>
      <c r="P164" s="19">
        <v>0</v>
      </c>
      <c r="Q164" s="187"/>
      <c r="R164" s="186"/>
      <c r="S164" s="48">
        <f t="shared" si="49"/>
        <v>0</v>
      </c>
      <c r="T164" s="51">
        <v>0</v>
      </c>
      <c r="U164" s="75"/>
      <c r="V164" s="185"/>
      <c r="W164" s="19">
        <v>0</v>
      </c>
      <c r="X164" s="187"/>
      <c r="Y164" s="186"/>
      <c r="Z164" s="48">
        <f t="shared" si="50"/>
        <v>0</v>
      </c>
      <c r="AA164" s="51">
        <v>0</v>
      </c>
      <c r="AB164" s="75"/>
      <c r="AC164" s="185"/>
      <c r="AD164" s="19">
        <v>0</v>
      </c>
      <c r="AE164" s="187"/>
      <c r="AF164" s="186"/>
      <c r="AG164" s="48">
        <f t="shared" si="51"/>
        <v>0</v>
      </c>
      <c r="AH164" s="51">
        <v>0</v>
      </c>
      <c r="AI164" s="75"/>
      <c r="AJ164" s="826">
        <f t="shared" si="47"/>
        <v>4391</v>
      </c>
      <c r="AK164" s="822">
        <f t="shared" si="52"/>
        <v>0</v>
      </c>
      <c r="AL164" s="828">
        <v>0</v>
      </c>
      <c r="AM164" s="824">
        <f t="shared" si="53"/>
        <v>0</v>
      </c>
      <c r="AN164" s="823">
        <f t="shared" si="53"/>
        <v>0</v>
      </c>
      <c r="AO164" s="824">
        <f t="shared" si="54"/>
        <v>0</v>
      </c>
      <c r="AP164" s="830">
        <v>0</v>
      </c>
      <c r="AR164" s="878">
        <f t="shared" si="43"/>
        <v>0</v>
      </c>
      <c r="AS164" s="879">
        <f t="shared" si="44"/>
        <v>0</v>
      </c>
      <c r="AT164" s="880">
        <f t="shared" si="45"/>
        <v>0</v>
      </c>
    </row>
    <row r="165" spans="1:46" ht="15.75">
      <c r="A165" s="132">
        <v>4392</v>
      </c>
      <c r="B165" s="133" t="s">
        <v>557</v>
      </c>
      <c r="C165" s="133"/>
      <c r="D165" s="133"/>
      <c r="E165" s="133"/>
      <c r="F165" s="133"/>
      <c r="G165" s="133"/>
      <c r="H165" s="133"/>
      <c r="I165" s="133"/>
      <c r="J165" s="133"/>
      <c r="K165" s="133"/>
      <c r="L165" s="134"/>
      <c r="M165" s="75"/>
      <c r="N165" s="177">
        <f t="shared" si="41"/>
        <v>4392</v>
      </c>
      <c r="O165" s="185"/>
      <c r="P165" s="19">
        <v>0</v>
      </c>
      <c r="Q165" s="187"/>
      <c r="R165" s="186"/>
      <c r="S165" s="48">
        <f t="shared" si="49"/>
        <v>0</v>
      </c>
      <c r="T165" s="51">
        <v>0</v>
      </c>
      <c r="U165" s="75"/>
      <c r="V165" s="185"/>
      <c r="W165" s="19">
        <v>0</v>
      </c>
      <c r="X165" s="187"/>
      <c r="Y165" s="186"/>
      <c r="Z165" s="48">
        <f t="shared" si="50"/>
        <v>0</v>
      </c>
      <c r="AA165" s="51">
        <v>0</v>
      </c>
      <c r="AB165" s="75"/>
      <c r="AC165" s="185"/>
      <c r="AD165" s="19">
        <v>0</v>
      </c>
      <c r="AE165" s="187"/>
      <c r="AF165" s="186"/>
      <c r="AG165" s="48">
        <f t="shared" si="51"/>
        <v>0</v>
      </c>
      <c r="AH165" s="51">
        <v>0</v>
      </c>
      <c r="AI165" s="75"/>
      <c r="AJ165" s="826">
        <f t="shared" si="47"/>
        <v>4392</v>
      </c>
      <c r="AK165" s="822">
        <f t="shared" si="52"/>
        <v>0</v>
      </c>
      <c r="AL165" s="828">
        <v>0</v>
      </c>
      <c r="AM165" s="824">
        <f t="shared" si="53"/>
        <v>0</v>
      </c>
      <c r="AN165" s="823">
        <f t="shared" si="53"/>
        <v>0</v>
      </c>
      <c r="AO165" s="824">
        <f t="shared" si="54"/>
        <v>0</v>
      </c>
      <c r="AP165" s="830">
        <v>0</v>
      </c>
      <c r="AR165" s="878">
        <f t="shared" si="43"/>
        <v>0</v>
      </c>
      <c r="AS165" s="879">
        <f t="shared" si="44"/>
        <v>0</v>
      </c>
      <c r="AT165" s="880">
        <f t="shared" si="45"/>
        <v>0</v>
      </c>
    </row>
    <row r="166" spans="1:46" ht="15.75">
      <c r="A166" s="132">
        <v>4500</v>
      </c>
      <c r="B166" s="727" t="s">
        <v>139</v>
      </c>
      <c r="C166" s="133"/>
      <c r="D166" s="133"/>
      <c r="E166" s="133"/>
      <c r="F166" s="133"/>
      <c r="G166" s="133"/>
      <c r="H166" s="133"/>
      <c r="I166" s="133"/>
      <c r="J166" s="133"/>
      <c r="K166" s="133"/>
      <c r="L166" s="134"/>
      <c r="M166" s="75"/>
      <c r="N166" s="177">
        <f t="shared" si="41"/>
        <v>4500</v>
      </c>
      <c r="O166" s="185"/>
      <c r="P166" s="186"/>
      <c r="Q166" s="187"/>
      <c r="R166" s="186"/>
      <c r="S166" s="48">
        <f t="shared" si="49"/>
        <v>0</v>
      </c>
      <c r="T166" s="49">
        <f aca="true" t="shared" si="55" ref="T166:T201">+IF(ABS(+O166+Q166)&lt;=ABS(P166+R166),-O166+P166-Q166+R166,0)</f>
        <v>0</v>
      </c>
      <c r="U166" s="75"/>
      <c r="V166" s="185"/>
      <c r="W166" s="186"/>
      <c r="X166" s="187"/>
      <c r="Y166" s="186"/>
      <c r="Z166" s="48">
        <f t="shared" si="50"/>
        <v>0</v>
      </c>
      <c r="AA166" s="49">
        <f aca="true" t="shared" si="56" ref="AA166:AA201">+IF(ABS(+V166+X166)&lt;=ABS(W166+Y166),-V166+W166-X166+Y166,0)</f>
        <v>0</v>
      </c>
      <c r="AB166" s="75"/>
      <c r="AC166" s="185"/>
      <c r="AD166" s="186"/>
      <c r="AE166" s="187"/>
      <c r="AF166" s="186"/>
      <c r="AG166" s="48">
        <f t="shared" si="51"/>
        <v>0</v>
      </c>
      <c r="AH166" s="49">
        <f aca="true" t="shared" si="57" ref="AH166:AH201">+IF(ABS(+AC166+AE166)&lt;=ABS(AD166+AF166),-AC166+AD166-AE166+AF166,0)</f>
        <v>0</v>
      </c>
      <c r="AI166" s="75"/>
      <c r="AJ166" s="826">
        <f t="shared" si="47"/>
        <v>4500</v>
      </c>
      <c r="AK166" s="822">
        <f t="shared" si="52"/>
        <v>0</v>
      </c>
      <c r="AL166" s="823">
        <f t="shared" si="52"/>
        <v>0</v>
      </c>
      <c r="AM166" s="824">
        <f t="shared" si="53"/>
        <v>0</v>
      </c>
      <c r="AN166" s="823">
        <f t="shared" si="53"/>
        <v>0</v>
      </c>
      <c r="AO166" s="824">
        <f t="shared" si="54"/>
        <v>0</v>
      </c>
      <c r="AP166" s="825">
        <f aca="true" t="shared" si="58" ref="AP166:AP233">+IF(ABS(+AK166+AM166)&lt;=ABS(AL166+AN166),-AK166+AL166-AM166+AN166,0)</f>
        <v>0</v>
      </c>
      <c r="AR166" s="878">
        <f t="shared" si="43"/>
        <v>0</v>
      </c>
      <c r="AS166" s="879">
        <f t="shared" si="44"/>
        <v>0</v>
      </c>
      <c r="AT166" s="880">
        <f t="shared" si="45"/>
        <v>0</v>
      </c>
    </row>
    <row r="167" spans="1:46" ht="15.75">
      <c r="A167" s="132">
        <v>4511</v>
      </c>
      <c r="B167" s="133" t="s">
        <v>558</v>
      </c>
      <c r="C167" s="133"/>
      <c r="D167" s="133"/>
      <c r="E167" s="133"/>
      <c r="F167" s="133"/>
      <c r="G167" s="133"/>
      <c r="H167" s="133"/>
      <c r="I167" s="133"/>
      <c r="J167" s="133"/>
      <c r="K167" s="133"/>
      <c r="L167" s="134"/>
      <c r="M167" s="75"/>
      <c r="N167" s="177">
        <f t="shared" si="41"/>
        <v>4511</v>
      </c>
      <c r="O167" s="185"/>
      <c r="P167" s="186"/>
      <c r="Q167" s="187"/>
      <c r="R167" s="186"/>
      <c r="S167" s="48">
        <f t="shared" si="49"/>
        <v>0</v>
      </c>
      <c r="T167" s="49">
        <f t="shared" si="55"/>
        <v>0</v>
      </c>
      <c r="U167" s="75"/>
      <c r="V167" s="185"/>
      <c r="W167" s="186"/>
      <c r="X167" s="187"/>
      <c r="Y167" s="186"/>
      <c r="Z167" s="48">
        <f t="shared" si="50"/>
        <v>0</v>
      </c>
      <c r="AA167" s="49">
        <f t="shared" si="56"/>
        <v>0</v>
      </c>
      <c r="AB167" s="75"/>
      <c r="AC167" s="185"/>
      <c r="AD167" s="186"/>
      <c r="AE167" s="187"/>
      <c r="AF167" s="186"/>
      <c r="AG167" s="48">
        <f t="shared" si="51"/>
        <v>0</v>
      </c>
      <c r="AH167" s="49">
        <f t="shared" si="57"/>
        <v>0</v>
      </c>
      <c r="AI167" s="75"/>
      <c r="AJ167" s="826">
        <f t="shared" si="47"/>
        <v>4511</v>
      </c>
      <c r="AK167" s="822">
        <f t="shared" si="52"/>
        <v>0</v>
      </c>
      <c r="AL167" s="823">
        <f t="shared" si="52"/>
        <v>0</v>
      </c>
      <c r="AM167" s="824">
        <f t="shared" si="53"/>
        <v>0</v>
      </c>
      <c r="AN167" s="823">
        <f t="shared" si="53"/>
        <v>0</v>
      </c>
      <c r="AO167" s="824">
        <f t="shared" si="54"/>
        <v>0</v>
      </c>
      <c r="AP167" s="825">
        <f t="shared" si="58"/>
        <v>0</v>
      </c>
      <c r="AR167" s="878">
        <f t="shared" si="43"/>
        <v>0</v>
      </c>
      <c r="AS167" s="879">
        <f t="shared" si="44"/>
        <v>0</v>
      </c>
      <c r="AT167" s="880">
        <f t="shared" si="45"/>
        <v>0</v>
      </c>
    </row>
    <row r="168" spans="1:46" ht="15.75">
      <c r="A168" s="132">
        <v>4512</v>
      </c>
      <c r="B168" s="727" t="s">
        <v>199</v>
      </c>
      <c r="C168" s="133"/>
      <c r="D168" s="133"/>
      <c r="E168" s="133"/>
      <c r="F168" s="133"/>
      <c r="G168" s="133"/>
      <c r="H168" s="133"/>
      <c r="I168" s="133"/>
      <c r="J168" s="133"/>
      <c r="K168" s="133"/>
      <c r="L168" s="134"/>
      <c r="M168" s="75"/>
      <c r="N168" s="177">
        <f t="shared" si="41"/>
        <v>4512</v>
      </c>
      <c r="O168" s="185"/>
      <c r="P168" s="186"/>
      <c r="Q168" s="187"/>
      <c r="R168" s="186"/>
      <c r="S168" s="48">
        <f t="shared" si="49"/>
        <v>0</v>
      </c>
      <c r="T168" s="49">
        <f t="shared" si="55"/>
        <v>0</v>
      </c>
      <c r="U168" s="75"/>
      <c r="V168" s="185"/>
      <c r="W168" s="186"/>
      <c r="X168" s="187"/>
      <c r="Y168" s="186"/>
      <c r="Z168" s="48">
        <f t="shared" si="50"/>
        <v>0</v>
      </c>
      <c r="AA168" s="49">
        <f t="shared" si="56"/>
        <v>0</v>
      </c>
      <c r="AB168" s="75"/>
      <c r="AC168" s="185"/>
      <c r="AD168" s="186"/>
      <c r="AE168" s="187"/>
      <c r="AF168" s="186"/>
      <c r="AG168" s="48">
        <f t="shared" si="51"/>
        <v>0</v>
      </c>
      <c r="AH168" s="49">
        <f t="shared" si="57"/>
        <v>0</v>
      </c>
      <c r="AI168" s="75"/>
      <c r="AJ168" s="826">
        <f t="shared" si="47"/>
        <v>4512</v>
      </c>
      <c r="AK168" s="822">
        <f t="shared" si="52"/>
        <v>0</v>
      </c>
      <c r="AL168" s="823">
        <f t="shared" si="52"/>
        <v>0</v>
      </c>
      <c r="AM168" s="824">
        <f t="shared" si="53"/>
        <v>0</v>
      </c>
      <c r="AN168" s="823">
        <f t="shared" si="53"/>
        <v>0</v>
      </c>
      <c r="AO168" s="824">
        <f t="shared" si="54"/>
        <v>0</v>
      </c>
      <c r="AP168" s="825">
        <f t="shared" si="58"/>
        <v>0</v>
      </c>
      <c r="AR168" s="878">
        <f t="shared" si="43"/>
        <v>0</v>
      </c>
      <c r="AS168" s="879">
        <f t="shared" si="44"/>
        <v>0</v>
      </c>
      <c r="AT168" s="880">
        <f t="shared" si="45"/>
        <v>0</v>
      </c>
    </row>
    <row r="169" spans="1:46" ht="15.75">
      <c r="A169" s="132">
        <v>4513</v>
      </c>
      <c r="B169" s="133" t="s">
        <v>559</v>
      </c>
      <c r="C169" s="133"/>
      <c r="D169" s="133"/>
      <c r="E169" s="133"/>
      <c r="F169" s="133"/>
      <c r="G169" s="133"/>
      <c r="H169" s="133"/>
      <c r="I169" s="133"/>
      <c r="J169" s="133"/>
      <c r="K169" s="133"/>
      <c r="L169" s="134"/>
      <c r="M169" s="75"/>
      <c r="N169" s="177">
        <f t="shared" si="41"/>
        <v>4513</v>
      </c>
      <c r="O169" s="185"/>
      <c r="P169" s="186"/>
      <c r="Q169" s="187"/>
      <c r="R169" s="186"/>
      <c r="S169" s="48">
        <f t="shared" si="49"/>
        <v>0</v>
      </c>
      <c r="T169" s="49">
        <f t="shared" si="55"/>
        <v>0</v>
      </c>
      <c r="U169" s="75"/>
      <c r="V169" s="185"/>
      <c r="W169" s="186"/>
      <c r="X169" s="187"/>
      <c r="Y169" s="186"/>
      <c r="Z169" s="48">
        <f t="shared" si="50"/>
        <v>0</v>
      </c>
      <c r="AA169" s="49">
        <f t="shared" si="56"/>
        <v>0</v>
      </c>
      <c r="AB169" s="75"/>
      <c r="AC169" s="185"/>
      <c r="AD169" s="186"/>
      <c r="AE169" s="187"/>
      <c r="AF169" s="186"/>
      <c r="AG169" s="48">
        <f t="shared" si="51"/>
        <v>0</v>
      </c>
      <c r="AH169" s="49">
        <f t="shared" si="57"/>
        <v>0</v>
      </c>
      <c r="AI169" s="75"/>
      <c r="AJ169" s="826">
        <f t="shared" si="47"/>
        <v>4513</v>
      </c>
      <c r="AK169" s="822">
        <f t="shared" si="52"/>
        <v>0</v>
      </c>
      <c r="AL169" s="823">
        <f t="shared" si="52"/>
        <v>0</v>
      </c>
      <c r="AM169" s="824">
        <f t="shared" si="53"/>
        <v>0</v>
      </c>
      <c r="AN169" s="823">
        <f t="shared" si="53"/>
        <v>0</v>
      </c>
      <c r="AO169" s="824">
        <f t="shared" si="54"/>
        <v>0</v>
      </c>
      <c r="AP169" s="825">
        <f t="shared" si="58"/>
        <v>0</v>
      </c>
      <c r="AR169" s="878">
        <f t="shared" si="43"/>
        <v>0</v>
      </c>
      <c r="AS169" s="879">
        <f t="shared" si="44"/>
        <v>0</v>
      </c>
      <c r="AT169" s="880">
        <f t="shared" si="45"/>
        <v>0</v>
      </c>
    </row>
    <row r="170" spans="1:46" ht="15.75">
      <c r="A170" s="132">
        <v>4519</v>
      </c>
      <c r="B170" s="145" t="s">
        <v>560</v>
      </c>
      <c r="C170" s="133"/>
      <c r="D170" s="133"/>
      <c r="E170" s="133"/>
      <c r="F170" s="133"/>
      <c r="G170" s="133"/>
      <c r="H170" s="133"/>
      <c r="I170" s="133"/>
      <c r="J170" s="133"/>
      <c r="K170" s="133"/>
      <c r="L170" s="134"/>
      <c r="M170" s="75"/>
      <c r="N170" s="177">
        <f t="shared" si="41"/>
        <v>4519</v>
      </c>
      <c r="O170" s="185"/>
      <c r="P170" s="186"/>
      <c r="Q170" s="187"/>
      <c r="R170" s="186"/>
      <c r="S170" s="48">
        <f t="shared" si="49"/>
        <v>0</v>
      </c>
      <c r="T170" s="49">
        <f t="shared" si="55"/>
        <v>0</v>
      </c>
      <c r="U170" s="75"/>
      <c r="V170" s="185"/>
      <c r="W170" s="186"/>
      <c r="X170" s="187"/>
      <c r="Y170" s="186"/>
      <c r="Z170" s="48">
        <f t="shared" si="50"/>
        <v>0</v>
      </c>
      <c r="AA170" s="49">
        <f t="shared" si="56"/>
        <v>0</v>
      </c>
      <c r="AB170" s="75"/>
      <c r="AC170" s="185"/>
      <c r="AD170" s="186"/>
      <c r="AE170" s="187"/>
      <c r="AF170" s="186"/>
      <c r="AG170" s="48">
        <f t="shared" si="51"/>
        <v>0</v>
      </c>
      <c r="AH170" s="49">
        <f t="shared" si="57"/>
        <v>0</v>
      </c>
      <c r="AI170" s="75"/>
      <c r="AJ170" s="826">
        <f t="shared" si="47"/>
        <v>4519</v>
      </c>
      <c r="AK170" s="822">
        <f t="shared" si="52"/>
        <v>0</v>
      </c>
      <c r="AL170" s="823">
        <f t="shared" si="52"/>
        <v>0</v>
      </c>
      <c r="AM170" s="824">
        <f t="shared" si="53"/>
        <v>0</v>
      </c>
      <c r="AN170" s="823">
        <f t="shared" si="53"/>
        <v>0</v>
      </c>
      <c r="AO170" s="824">
        <f t="shared" si="54"/>
        <v>0</v>
      </c>
      <c r="AP170" s="825">
        <f t="shared" si="58"/>
        <v>0</v>
      </c>
      <c r="AR170" s="878">
        <f t="shared" si="43"/>
        <v>0</v>
      </c>
      <c r="AS170" s="879">
        <f t="shared" si="44"/>
        <v>0</v>
      </c>
      <c r="AT170" s="880">
        <f t="shared" si="45"/>
        <v>0</v>
      </c>
    </row>
    <row r="171" spans="1:46" ht="15.75">
      <c r="A171" s="132">
        <v>4522</v>
      </c>
      <c r="B171" s="133" t="s">
        <v>51</v>
      </c>
      <c r="C171" s="133"/>
      <c r="D171" s="133"/>
      <c r="E171" s="133"/>
      <c r="F171" s="133"/>
      <c r="G171" s="133"/>
      <c r="H171" s="133"/>
      <c r="I171" s="133"/>
      <c r="J171" s="133"/>
      <c r="K171" s="133"/>
      <c r="L171" s="134"/>
      <c r="M171" s="75"/>
      <c r="N171" s="177">
        <f t="shared" si="41"/>
        <v>4522</v>
      </c>
      <c r="O171" s="185"/>
      <c r="P171" s="186"/>
      <c r="Q171" s="187"/>
      <c r="R171" s="186"/>
      <c r="S171" s="48">
        <f t="shared" si="49"/>
        <v>0</v>
      </c>
      <c r="T171" s="49">
        <f t="shared" si="55"/>
        <v>0</v>
      </c>
      <c r="U171" s="75"/>
      <c r="V171" s="185"/>
      <c r="W171" s="186"/>
      <c r="X171" s="187"/>
      <c r="Y171" s="186"/>
      <c r="Z171" s="48">
        <f t="shared" si="50"/>
        <v>0</v>
      </c>
      <c r="AA171" s="49">
        <f t="shared" si="56"/>
        <v>0</v>
      </c>
      <c r="AB171" s="75"/>
      <c r="AC171" s="185"/>
      <c r="AD171" s="186"/>
      <c r="AE171" s="187"/>
      <c r="AF171" s="186"/>
      <c r="AG171" s="48">
        <f t="shared" si="51"/>
        <v>0</v>
      </c>
      <c r="AH171" s="49">
        <f t="shared" si="57"/>
        <v>0</v>
      </c>
      <c r="AI171" s="75"/>
      <c r="AJ171" s="826">
        <f t="shared" si="47"/>
        <v>4522</v>
      </c>
      <c r="AK171" s="822">
        <f t="shared" si="52"/>
        <v>0</v>
      </c>
      <c r="AL171" s="823">
        <f t="shared" si="52"/>
        <v>0</v>
      </c>
      <c r="AM171" s="824">
        <f t="shared" si="53"/>
        <v>0</v>
      </c>
      <c r="AN171" s="823">
        <f t="shared" si="53"/>
        <v>0</v>
      </c>
      <c r="AO171" s="824">
        <f t="shared" si="54"/>
        <v>0</v>
      </c>
      <c r="AP171" s="825">
        <f t="shared" si="58"/>
        <v>0</v>
      </c>
      <c r="AR171" s="878">
        <f t="shared" si="43"/>
        <v>0</v>
      </c>
      <c r="AS171" s="879">
        <f t="shared" si="44"/>
        <v>0</v>
      </c>
      <c r="AT171" s="880">
        <f t="shared" si="45"/>
        <v>0</v>
      </c>
    </row>
    <row r="172" spans="1:46" ht="15.75">
      <c r="A172" s="132">
        <v>4529</v>
      </c>
      <c r="B172" s="133" t="s">
        <v>52</v>
      </c>
      <c r="C172" s="133"/>
      <c r="D172" s="133"/>
      <c r="E172" s="133"/>
      <c r="F172" s="133"/>
      <c r="G172" s="133"/>
      <c r="H172" s="133"/>
      <c r="I172" s="133"/>
      <c r="J172" s="133"/>
      <c r="K172" s="133"/>
      <c r="L172" s="134"/>
      <c r="M172" s="75"/>
      <c r="N172" s="177">
        <f t="shared" si="41"/>
        <v>4529</v>
      </c>
      <c r="O172" s="185"/>
      <c r="P172" s="186"/>
      <c r="Q172" s="187"/>
      <c r="R172" s="186"/>
      <c r="S172" s="48">
        <f t="shared" si="49"/>
        <v>0</v>
      </c>
      <c r="T172" s="49">
        <f t="shared" si="55"/>
        <v>0</v>
      </c>
      <c r="U172" s="75"/>
      <c r="V172" s="185"/>
      <c r="W172" s="186"/>
      <c r="X172" s="187"/>
      <c r="Y172" s="186"/>
      <c r="Z172" s="48">
        <f t="shared" si="50"/>
        <v>0</v>
      </c>
      <c r="AA172" s="49">
        <f t="shared" si="56"/>
        <v>0</v>
      </c>
      <c r="AB172" s="75"/>
      <c r="AC172" s="185"/>
      <c r="AD172" s="186"/>
      <c r="AE172" s="187"/>
      <c r="AF172" s="186"/>
      <c r="AG172" s="48">
        <f t="shared" si="51"/>
        <v>0</v>
      </c>
      <c r="AH172" s="49">
        <f t="shared" si="57"/>
        <v>0</v>
      </c>
      <c r="AI172" s="75"/>
      <c r="AJ172" s="826">
        <f t="shared" si="47"/>
        <v>4529</v>
      </c>
      <c r="AK172" s="822">
        <f t="shared" si="52"/>
        <v>0</v>
      </c>
      <c r="AL172" s="823">
        <f t="shared" si="52"/>
        <v>0</v>
      </c>
      <c r="AM172" s="824">
        <f t="shared" si="53"/>
        <v>0</v>
      </c>
      <c r="AN172" s="823">
        <f t="shared" si="53"/>
        <v>0</v>
      </c>
      <c r="AO172" s="824">
        <f t="shared" si="54"/>
        <v>0</v>
      </c>
      <c r="AP172" s="825">
        <f t="shared" si="58"/>
        <v>0</v>
      </c>
      <c r="AR172" s="878">
        <f t="shared" si="43"/>
        <v>0</v>
      </c>
      <c r="AS172" s="879">
        <f t="shared" si="44"/>
        <v>0</v>
      </c>
      <c r="AT172" s="880">
        <f t="shared" si="45"/>
        <v>0</v>
      </c>
    </row>
    <row r="173" spans="1:46" ht="15.75">
      <c r="A173" s="132">
        <v>4544</v>
      </c>
      <c r="B173" s="133" t="s">
        <v>53</v>
      </c>
      <c r="C173" s="133"/>
      <c r="D173" s="133"/>
      <c r="E173" s="133"/>
      <c r="F173" s="133"/>
      <c r="G173" s="133"/>
      <c r="H173" s="133"/>
      <c r="I173" s="133"/>
      <c r="J173" s="133"/>
      <c r="K173" s="133"/>
      <c r="L173" s="134"/>
      <c r="M173" s="75"/>
      <c r="N173" s="177">
        <f t="shared" si="41"/>
        <v>4544</v>
      </c>
      <c r="O173" s="185"/>
      <c r="P173" s="186"/>
      <c r="Q173" s="187"/>
      <c r="R173" s="186"/>
      <c r="S173" s="48">
        <f t="shared" si="49"/>
        <v>0</v>
      </c>
      <c r="T173" s="49">
        <f t="shared" si="55"/>
        <v>0</v>
      </c>
      <c r="U173" s="75"/>
      <c r="V173" s="185"/>
      <c r="W173" s="186"/>
      <c r="X173" s="187"/>
      <c r="Y173" s="186"/>
      <c r="Z173" s="48">
        <f t="shared" si="50"/>
        <v>0</v>
      </c>
      <c r="AA173" s="49">
        <f t="shared" si="56"/>
        <v>0</v>
      </c>
      <c r="AB173" s="75"/>
      <c r="AC173" s="185"/>
      <c r="AD173" s="186"/>
      <c r="AE173" s="187"/>
      <c r="AF173" s="186"/>
      <c r="AG173" s="48">
        <f t="shared" si="51"/>
        <v>0</v>
      </c>
      <c r="AH173" s="49">
        <f t="shared" si="57"/>
        <v>0</v>
      </c>
      <c r="AI173" s="75"/>
      <c r="AJ173" s="826">
        <f t="shared" si="47"/>
        <v>4544</v>
      </c>
      <c r="AK173" s="822">
        <f t="shared" si="52"/>
        <v>0</v>
      </c>
      <c r="AL173" s="823">
        <f t="shared" si="52"/>
        <v>0</v>
      </c>
      <c r="AM173" s="824">
        <f t="shared" si="53"/>
        <v>0</v>
      </c>
      <c r="AN173" s="823">
        <f t="shared" si="53"/>
        <v>0</v>
      </c>
      <c r="AO173" s="824">
        <f t="shared" si="54"/>
        <v>0</v>
      </c>
      <c r="AP173" s="825">
        <f t="shared" si="58"/>
        <v>0</v>
      </c>
      <c r="AR173" s="878">
        <f t="shared" si="43"/>
        <v>0</v>
      </c>
      <c r="AS173" s="879">
        <f t="shared" si="44"/>
        <v>0</v>
      </c>
      <c r="AT173" s="880">
        <f t="shared" si="45"/>
        <v>0</v>
      </c>
    </row>
    <row r="174" spans="1:46" ht="15.75">
      <c r="A174" s="132">
        <v>4548</v>
      </c>
      <c r="B174" s="145" t="s">
        <v>54</v>
      </c>
      <c r="C174" s="133"/>
      <c r="D174" s="133"/>
      <c r="E174" s="133"/>
      <c r="F174" s="133"/>
      <c r="G174" s="133"/>
      <c r="H174" s="133"/>
      <c r="I174" s="133"/>
      <c r="J174" s="133"/>
      <c r="K174" s="133"/>
      <c r="L174" s="134"/>
      <c r="M174" s="75"/>
      <c r="N174" s="177">
        <f t="shared" si="41"/>
        <v>4548</v>
      </c>
      <c r="O174" s="185"/>
      <c r="P174" s="186"/>
      <c r="Q174" s="187"/>
      <c r="R174" s="186"/>
      <c r="S174" s="48">
        <f t="shared" si="49"/>
        <v>0</v>
      </c>
      <c r="T174" s="49">
        <f t="shared" si="55"/>
        <v>0</v>
      </c>
      <c r="U174" s="75"/>
      <c r="V174" s="185"/>
      <c r="W174" s="186"/>
      <c r="X174" s="187"/>
      <c r="Y174" s="186"/>
      <c r="Z174" s="48">
        <f t="shared" si="50"/>
        <v>0</v>
      </c>
      <c r="AA174" s="49">
        <f t="shared" si="56"/>
        <v>0</v>
      </c>
      <c r="AB174" s="75"/>
      <c r="AC174" s="185"/>
      <c r="AD174" s="186"/>
      <c r="AE174" s="187"/>
      <c r="AF174" s="186"/>
      <c r="AG174" s="48">
        <f t="shared" si="51"/>
        <v>0</v>
      </c>
      <c r="AH174" s="49">
        <f t="shared" si="57"/>
        <v>0</v>
      </c>
      <c r="AI174" s="75"/>
      <c r="AJ174" s="826">
        <f t="shared" si="47"/>
        <v>4548</v>
      </c>
      <c r="AK174" s="822">
        <f t="shared" si="52"/>
        <v>0</v>
      </c>
      <c r="AL174" s="823">
        <f t="shared" si="52"/>
        <v>0</v>
      </c>
      <c r="AM174" s="824">
        <f t="shared" si="53"/>
        <v>0</v>
      </c>
      <c r="AN174" s="823">
        <f t="shared" si="53"/>
        <v>0</v>
      </c>
      <c r="AO174" s="824">
        <f t="shared" si="54"/>
        <v>0</v>
      </c>
      <c r="AP174" s="825">
        <f t="shared" si="58"/>
        <v>0</v>
      </c>
      <c r="AR174" s="878">
        <f t="shared" si="43"/>
        <v>0</v>
      </c>
      <c r="AS174" s="879">
        <f t="shared" si="44"/>
        <v>0</v>
      </c>
      <c r="AT174" s="880">
        <f t="shared" si="45"/>
        <v>0</v>
      </c>
    </row>
    <row r="175" spans="1:46" ht="15.75">
      <c r="A175" s="132">
        <v>4549</v>
      </c>
      <c r="B175" s="133" t="s">
        <v>55</v>
      </c>
      <c r="C175" s="133"/>
      <c r="D175" s="133"/>
      <c r="E175" s="133"/>
      <c r="F175" s="133"/>
      <c r="G175" s="133"/>
      <c r="H175" s="133"/>
      <c r="I175" s="133"/>
      <c r="J175" s="133"/>
      <c r="K175" s="133"/>
      <c r="L175" s="134"/>
      <c r="M175" s="75"/>
      <c r="N175" s="177">
        <f t="shared" si="41"/>
        <v>4549</v>
      </c>
      <c r="O175" s="185"/>
      <c r="P175" s="186"/>
      <c r="Q175" s="187"/>
      <c r="R175" s="186"/>
      <c r="S175" s="48">
        <f t="shared" si="49"/>
        <v>0</v>
      </c>
      <c r="T175" s="49">
        <f t="shared" si="55"/>
        <v>0</v>
      </c>
      <c r="U175" s="75"/>
      <c r="V175" s="185"/>
      <c r="W175" s="186"/>
      <c r="X175" s="187"/>
      <c r="Y175" s="186"/>
      <c r="Z175" s="48">
        <f t="shared" si="50"/>
        <v>0</v>
      </c>
      <c r="AA175" s="49">
        <f t="shared" si="56"/>
        <v>0</v>
      </c>
      <c r="AB175" s="75"/>
      <c r="AC175" s="185"/>
      <c r="AD175" s="186"/>
      <c r="AE175" s="187"/>
      <c r="AF175" s="186"/>
      <c r="AG175" s="48">
        <f t="shared" si="51"/>
        <v>0</v>
      </c>
      <c r="AH175" s="49">
        <f t="shared" si="57"/>
        <v>0</v>
      </c>
      <c r="AI175" s="75"/>
      <c r="AJ175" s="826">
        <f t="shared" si="47"/>
        <v>4549</v>
      </c>
      <c r="AK175" s="822">
        <f t="shared" si="52"/>
        <v>0</v>
      </c>
      <c r="AL175" s="823">
        <f t="shared" si="52"/>
        <v>0</v>
      </c>
      <c r="AM175" s="824">
        <f t="shared" si="53"/>
        <v>0</v>
      </c>
      <c r="AN175" s="823">
        <f t="shared" si="53"/>
        <v>0</v>
      </c>
      <c r="AO175" s="824">
        <f t="shared" si="54"/>
        <v>0</v>
      </c>
      <c r="AP175" s="825">
        <f t="shared" si="58"/>
        <v>0</v>
      </c>
      <c r="AR175" s="878">
        <f t="shared" si="43"/>
        <v>0</v>
      </c>
      <c r="AS175" s="879">
        <f t="shared" si="44"/>
        <v>0</v>
      </c>
      <c r="AT175" s="880">
        <f t="shared" si="45"/>
        <v>0</v>
      </c>
    </row>
    <row r="176" spans="1:46" ht="15.75">
      <c r="A176" s="132">
        <v>4555</v>
      </c>
      <c r="B176" s="145" t="s">
        <v>56</v>
      </c>
      <c r="C176" s="133"/>
      <c r="D176" s="133"/>
      <c r="E176" s="133"/>
      <c r="F176" s="133"/>
      <c r="G176" s="133"/>
      <c r="H176" s="133"/>
      <c r="I176" s="133"/>
      <c r="J176" s="133"/>
      <c r="K176" s="133"/>
      <c r="L176" s="134"/>
      <c r="M176" s="75"/>
      <c r="N176" s="177">
        <f t="shared" si="41"/>
        <v>4555</v>
      </c>
      <c r="O176" s="185"/>
      <c r="P176" s="186"/>
      <c r="Q176" s="187"/>
      <c r="R176" s="186"/>
      <c r="S176" s="48">
        <f t="shared" si="49"/>
        <v>0</v>
      </c>
      <c r="T176" s="49">
        <f t="shared" si="55"/>
        <v>0</v>
      </c>
      <c r="U176" s="75"/>
      <c r="V176" s="185"/>
      <c r="W176" s="186"/>
      <c r="X176" s="187"/>
      <c r="Y176" s="186"/>
      <c r="Z176" s="48">
        <f t="shared" si="50"/>
        <v>0</v>
      </c>
      <c r="AA176" s="49">
        <f t="shared" si="56"/>
        <v>0</v>
      </c>
      <c r="AB176" s="75"/>
      <c r="AC176" s="185"/>
      <c r="AD176" s="186"/>
      <c r="AE176" s="187"/>
      <c r="AF176" s="186"/>
      <c r="AG176" s="48">
        <f t="shared" si="51"/>
        <v>0</v>
      </c>
      <c r="AH176" s="49">
        <f t="shared" si="57"/>
        <v>0</v>
      </c>
      <c r="AI176" s="75"/>
      <c r="AJ176" s="826">
        <f t="shared" si="47"/>
        <v>4555</v>
      </c>
      <c r="AK176" s="822">
        <f t="shared" si="52"/>
        <v>0</v>
      </c>
      <c r="AL176" s="823">
        <f t="shared" si="52"/>
        <v>0</v>
      </c>
      <c r="AM176" s="824">
        <f t="shared" si="53"/>
        <v>0</v>
      </c>
      <c r="AN176" s="823">
        <f t="shared" si="53"/>
        <v>0</v>
      </c>
      <c r="AO176" s="824">
        <f t="shared" si="54"/>
        <v>0</v>
      </c>
      <c r="AP176" s="825">
        <f t="shared" si="58"/>
        <v>0</v>
      </c>
      <c r="AR176" s="878">
        <f t="shared" si="43"/>
        <v>0</v>
      </c>
      <c r="AS176" s="879">
        <f t="shared" si="44"/>
        <v>0</v>
      </c>
      <c r="AT176" s="880">
        <f t="shared" si="45"/>
        <v>0</v>
      </c>
    </row>
    <row r="177" spans="1:46" ht="15.75">
      <c r="A177" s="731">
        <v>4557</v>
      </c>
      <c r="B177" s="726" t="s">
        <v>140</v>
      </c>
      <c r="C177" s="728"/>
      <c r="D177" s="133"/>
      <c r="E177" s="133"/>
      <c r="F177" s="133"/>
      <c r="G177" s="133"/>
      <c r="H177" s="133"/>
      <c r="I177" s="133"/>
      <c r="J177" s="133"/>
      <c r="K177" s="133"/>
      <c r="L177" s="134"/>
      <c r="M177" s="75"/>
      <c r="N177" s="177">
        <f>+A177</f>
        <v>4557</v>
      </c>
      <c r="O177" s="185"/>
      <c r="P177" s="186"/>
      <c r="Q177" s="187"/>
      <c r="R177" s="186"/>
      <c r="S177" s="48">
        <f t="shared" si="49"/>
        <v>0</v>
      </c>
      <c r="T177" s="49">
        <f t="shared" si="55"/>
        <v>0</v>
      </c>
      <c r="U177" s="75"/>
      <c r="V177" s="185"/>
      <c r="W177" s="186"/>
      <c r="X177" s="187"/>
      <c r="Y177" s="186"/>
      <c r="Z177" s="48">
        <f t="shared" si="50"/>
        <v>0</v>
      </c>
      <c r="AA177" s="49">
        <f t="shared" si="56"/>
        <v>0</v>
      </c>
      <c r="AB177" s="75"/>
      <c r="AC177" s="185"/>
      <c r="AD177" s="186"/>
      <c r="AE177" s="187"/>
      <c r="AF177" s="186"/>
      <c r="AG177" s="48">
        <f t="shared" si="51"/>
        <v>0</v>
      </c>
      <c r="AH177" s="49">
        <f t="shared" si="57"/>
        <v>0</v>
      </c>
      <c r="AI177" s="75"/>
      <c r="AJ177" s="826">
        <f t="shared" si="47"/>
        <v>4557</v>
      </c>
      <c r="AK177" s="822">
        <f t="shared" si="52"/>
        <v>0</v>
      </c>
      <c r="AL177" s="823">
        <f t="shared" si="52"/>
        <v>0</v>
      </c>
      <c r="AM177" s="824">
        <f t="shared" si="53"/>
        <v>0</v>
      </c>
      <c r="AN177" s="823">
        <f t="shared" si="53"/>
        <v>0</v>
      </c>
      <c r="AO177" s="824">
        <f t="shared" si="54"/>
        <v>0</v>
      </c>
      <c r="AP177" s="825">
        <f t="shared" si="58"/>
        <v>0</v>
      </c>
      <c r="AR177" s="878">
        <f t="shared" si="43"/>
        <v>0</v>
      </c>
      <c r="AS177" s="879">
        <f t="shared" si="44"/>
        <v>0</v>
      </c>
      <c r="AT177" s="880">
        <f t="shared" si="45"/>
        <v>0</v>
      </c>
    </row>
    <row r="178" spans="1:46" ht="15.75">
      <c r="A178" s="132">
        <v>4558</v>
      </c>
      <c r="B178" s="145" t="s">
        <v>57</v>
      </c>
      <c r="C178" s="133"/>
      <c r="D178" s="133"/>
      <c r="E178" s="133"/>
      <c r="F178" s="133"/>
      <c r="G178" s="133"/>
      <c r="H178" s="133"/>
      <c r="I178" s="133"/>
      <c r="J178" s="133"/>
      <c r="K178" s="133"/>
      <c r="L178" s="134"/>
      <c r="M178" s="75"/>
      <c r="N178" s="177">
        <f t="shared" si="41"/>
        <v>4558</v>
      </c>
      <c r="O178" s="185"/>
      <c r="P178" s="186"/>
      <c r="Q178" s="187"/>
      <c r="R178" s="186"/>
      <c r="S178" s="48">
        <f t="shared" si="49"/>
        <v>0</v>
      </c>
      <c r="T178" s="49">
        <f t="shared" si="55"/>
        <v>0</v>
      </c>
      <c r="U178" s="75"/>
      <c r="V178" s="185"/>
      <c r="W178" s="186"/>
      <c r="X178" s="187"/>
      <c r="Y178" s="186"/>
      <c r="Z178" s="48">
        <f t="shared" si="50"/>
        <v>0</v>
      </c>
      <c r="AA178" s="49">
        <f t="shared" si="56"/>
        <v>0</v>
      </c>
      <c r="AB178" s="75"/>
      <c r="AC178" s="185"/>
      <c r="AD178" s="186"/>
      <c r="AE178" s="187"/>
      <c r="AF178" s="186"/>
      <c r="AG178" s="48">
        <f t="shared" si="51"/>
        <v>0</v>
      </c>
      <c r="AH178" s="49">
        <f t="shared" si="57"/>
        <v>0</v>
      </c>
      <c r="AI178" s="75"/>
      <c r="AJ178" s="826">
        <f t="shared" si="47"/>
        <v>4558</v>
      </c>
      <c r="AK178" s="822">
        <f t="shared" si="52"/>
        <v>0</v>
      </c>
      <c r="AL178" s="823">
        <f t="shared" si="52"/>
        <v>0</v>
      </c>
      <c r="AM178" s="824">
        <f t="shared" si="53"/>
        <v>0</v>
      </c>
      <c r="AN178" s="823">
        <f t="shared" si="53"/>
        <v>0</v>
      </c>
      <c r="AO178" s="824">
        <f t="shared" si="54"/>
        <v>0</v>
      </c>
      <c r="AP178" s="825">
        <f t="shared" si="58"/>
        <v>0</v>
      </c>
      <c r="AR178" s="878">
        <f t="shared" si="43"/>
        <v>0</v>
      </c>
      <c r="AS178" s="879">
        <f t="shared" si="44"/>
        <v>0</v>
      </c>
      <c r="AT178" s="880">
        <f t="shared" si="45"/>
        <v>0</v>
      </c>
    </row>
    <row r="179" spans="1:46" ht="15.75">
      <c r="A179" s="132">
        <v>4559</v>
      </c>
      <c r="B179" s="145" t="s">
        <v>58</v>
      </c>
      <c r="C179" s="133"/>
      <c r="D179" s="133"/>
      <c r="E179" s="133"/>
      <c r="F179" s="133"/>
      <c r="G179" s="133"/>
      <c r="H179" s="133"/>
      <c r="I179" s="133"/>
      <c r="J179" s="133"/>
      <c r="K179" s="133"/>
      <c r="L179" s="134"/>
      <c r="M179" s="75"/>
      <c r="N179" s="177">
        <f t="shared" si="41"/>
        <v>4559</v>
      </c>
      <c r="O179" s="185"/>
      <c r="P179" s="186"/>
      <c r="Q179" s="187"/>
      <c r="R179" s="186"/>
      <c r="S179" s="48">
        <f t="shared" si="49"/>
        <v>0</v>
      </c>
      <c r="T179" s="49">
        <f t="shared" si="55"/>
        <v>0</v>
      </c>
      <c r="U179" s="75"/>
      <c r="V179" s="185"/>
      <c r="W179" s="186"/>
      <c r="X179" s="187"/>
      <c r="Y179" s="186"/>
      <c r="Z179" s="48">
        <f t="shared" si="50"/>
        <v>0</v>
      </c>
      <c r="AA179" s="49">
        <f t="shared" si="56"/>
        <v>0</v>
      </c>
      <c r="AB179" s="75"/>
      <c r="AC179" s="185"/>
      <c r="AD179" s="186"/>
      <c r="AE179" s="187"/>
      <c r="AF179" s="186"/>
      <c r="AG179" s="48">
        <f t="shared" si="51"/>
        <v>0</v>
      </c>
      <c r="AH179" s="49">
        <f t="shared" si="57"/>
        <v>0</v>
      </c>
      <c r="AI179" s="75"/>
      <c r="AJ179" s="826">
        <f t="shared" si="47"/>
        <v>4559</v>
      </c>
      <c r="AK179" s="822">
        <f t="shared" si="52"/>
        <v>0</v>
      </c>
      <c r="AL179" s="823">
        <f t="shared" si="52"/>
        <v>0</v>
      </c>
      <c r="AM179" s="824">
        <f t="shared" si="53"/>
        <v>0</v>
      </c>
      <c r="AN179" s="823">
        <f t="shared" si="53"/>
        <v>0</v>
      </c>
      <c r="AO179" s="824">
        <f t="shared" si="54"/>
        <v>0</v>
      </c>
      <c r="AP179" s="825">
        <f t="shared" si="58"/>
        <v>0</v>
      </c>
      <c r="AR179" s="878">
        <f t="shared" si="43"/>
        <v>0</v>
      </c>
      <c r="AS179" s="879">
        <f t="shared" si="44"/>
        <v>0</v>
      </c>
      <c r="AT179" s="880">
        <f t="shared" si="45"/>
        <v>0</v>
      </c>
    </row>
    <row r="180" spans="1:46" ht="15.75">
      <c r="A180" s="132">
        <v>4566</v>
      </c>
      <c r="B180" s="133" t="s">
        <v>59</v>
      </c>
      <c r="C180" s="133"/>
      <c r="D180" s="133"/>
      <c r="E180" s="133"/>
      <c r="F180" s="133"/>
      <c r="G180" s="133"/>
      <c r="H180" s="133"/>
      <c r="I180" s="133"/>
      <c r="J180" s="133"/>
      <c r="K180" s="133"/>
      <c r="L180" s="134"/>
      <c r="M180" s="75"/>
      <c r="N180" s="177">
        <f t="shared" si="41"/>
        <v>4566</v>
      </c>
      <c r="O180" s="185"/>
      <c r="P180" s="186"/>
      <c r="Q180" s="187"/>
      <c r="R180" s="186"/>
      <c r="S180" s="48">
        <f t="shared" si="49"/>
        <v>0</v>
      </c>
      <c r="T180" s="49">
        <f t="shared" si="55"/>
        <v>0</v>
      </c>
      <c r="U180" s="75"/>
      <c r="V180" s="185"/>
      <c r="W180" s="186"/>
      <c r="X180" s="187"/>
      <c r="Y180" s="186"/>
      <c r="Z180" s="48">
        <f t="shared" si="50"/>
        <v>0</v>
      </c>
      <c r="AA180" s="49">
        <f t="shared" si="56"/>
        <v>0</v>
      </c>
      <c r="AB180" s="75"/>
      <c r="AC180" s="185"/>
      <c r="AD180" s="186"/>
      <c r="AE180" s="187"/>
      <c r="AF180" s="186"/>
      <c r="AG180" s="48">
        <f t="shared" si="51"/>
        <v>0</v>
      </c>
      <c r="AH180" s="49">
        <f t="shared" si="57"/>
        <v>0</v>
      </c>
      <c r="AI180" s="75"/>
      <c r="AJ180" s="826">
        <f t="shared" si="47"/>
        <v>4566</v>
      </c>
      <c r="AK180" s="822">
        <f t="shared" si="52"/>
        <v>0</v>
      </c>
      <c r="AL180" s="823">
        <f t="shared" si="52"/>
        <v>0</v>
      </c>
      <c r="AM180" s="824">
        <f t="shared" si="53"/>
        <v>0</v>
      </c>
      <c r="AN180" s="823">
        <f t="shared" si="53"/>
        <v>0</v>
      </c>
      <c r="AO180" s="824">
        <f t="shared" si="54"/>
        <v>0</v>
      </c>
      <c r="AP180" s="825">
        <f t="shared" si="58"/>
        <v>0</v>
      </c>
      <c r="AR180" s="878">
        <f aca="true" t="shared" si="59" ref="AR180:AR236">+ROUND(+SUM(AK180-AL180)-SUM(O180-P180)-SUM(V180-W180)-SUM(AC180-AD180),2)</f>
        <v>0</v>
      </c>
      <c r="AS180" s="879">
        <f aca="true" t="shared" si="60" ref="AS180:AS236">+ROUND(+SUM(AM180-AN180)-SUM(Q180-R180)-SUM(X180-Y180)-SUM(AE180-AF180),2)</f>
        <v>0</v>
      </c>
      <c r="AT180" s="880">
        <f aca="true" t="shared" si="61" ref="AT180:AT236">+ROUND(+SUM(AO180-AP180)-SUM(S180-T180)-SUM(Z180-AA180)-SUM(AG180-AH180),2)</f>
        <v>0</v>
      </c>
    </row>
    <row r="181" spans="1:46" ht="15.75">
      <c r="A181" s="132">
        <v>4569</v>
      </c>
      <c r="B181" s="145" t="s">
        <v>60</v>
      </c>
      <c r="C181" s="133"/>
      <c r="D181" s="133"/>
      <c r="E181" s="133"/>
      <c r="F181" s="133"/>
      <c r="G181" s="133"/>
      <c r="H181" s="133"/>
      <c r="I181" s="133"/>
      <c r="J181" s="133"/>
      <c r="K181" s="133"/>
      <c r="L181" s="134"/>
      <c r="M181" s="75"/>
      <c r="N181" s="177">
        <f aca="true" t="shared" si="62" ref="N181:N236">+A181</f>
        <v>4569</v>
      </c>
      <c r="O181" s="185"/>
      <c r="P181" s="186"/>
      <c r="Q181" s="187"/>
      <c r="R181" s="186"/>
      <c r="S181" s="48">
        <f t="shared" si="49"/>
        <v>0</v>
      </c>
      <c r="T181" s="49">
        <f t="shared" si="55"/>
        <v>0</v>
      </c>
      <c r="U181" s="75"/>
      <c r="V181" s="185"/>
      <c r="W181" s="186"/>
      <c r="X181" s="187"/>
      <c r="Y181" s="186"/>
      <c r="Z181" s="48">
        <f t="shared" si="50"/>
        <v>0</v>
      </c>
      <c r="AA181" s="49">
        <f t="shared" si="56"/>
        <v>0</v>
      </c>
      <c r="AB181" s="75"/>
      <c r="AC181" s="185"/>
      <c r="AD181" s="186"/>
      <c r="AE181" s="187"/>
      <c r="AF181" s="186"/>
      <c r="AG181" s="48">
        <f t="shared" si="51"/>
        <v>0</v>
      </c>
      <c r="AH181" s="49">
        <f t="shared" si="57"/>
        <v>0</v>
      </c>
      <c r="AI181" s="75"/>
      <c r="AJ181" s="826">
        <f t="shared" si="47"/>
        <v>4569</v>
      </c>
      <c r="AK181" s="822">
        <f t="shared" si="52"/>
        <v>0</v>
      </c>
      <c r="AL181" s="823">
        <f t="shared" si="52"/>
        <v>0</v>
      </c>
      <c r="AM181" s="824">
        <f t="shared" si="53"/>
        <v>0</v>
      </c>
      <c r="AN181" s="823">
        <f t="shared" si="53"/>
        <v>0</v>
      </c>
      <c r="AO181" s="824">
        <f t="shared" si="54"/>
        <v>0</v>
      </c>
      <c r="AP181" s="825">
        <f t="shared" si="58"/>
        <v>0</v>
      </c>
      <c r="AR181" s="878">
        <f t="shared" si="59"/>
        <v>0</v>
      </c>
      <c r="AS181" s="879">
        <f t="shared" si="60"/>
        <v>0</v>
      </c>
      <c r="AT181" s="880">
        <f t="shared" si="61"/>
        <v>0</v>
      </c>
    </row>
    <row r="182" spans="1:46" ht="15.75">
      <c r="A182" s="132">
        <v>4577</v>
      </c>
      <c r="B182" s="133" t="s">
        <v>61</v>
      </c>
      <c r="C182" s="133"/>
      <c r="D182" s="133"/>
      <c r="E182" s="133"/>
      <c r="F182" s="133"/>
      <c r="G182" s="133"/>
      <c r="H182" s="133"/>
      <c r="I182" s="133"/>
      <c r="J182" s="133"/>
      <c r="K182" s="133"/>
      <c r="L182" s="134"/>
      <c r="M182" s="75"/>
      <c r="N182" s="177">
        <f t="shared" si="62"/>
        <v>4577</v>
      </c>
      <c r="O182" s="185"/>
      <c r="P182" s="186"/>
      <c r="Q182" s="187"/>
      <c r="R182" s="186"/>
      <c r="S182" s="48">
        <f t="shared" si="49"/>
        <v>0</v>
      </c>
      <c r="T182" s="49">
        <f t="shared" si="55"/>
        <v>0</v>
      </c>
      <c r="U182" s="75"/>
      <c r="V182" s="185"/>
      <c r="W182" s="186"/>
      <c r="X182" s="187"/>
      <c r="Y182" s="186"/>
      <c r="Z182" s="48">
        <f t="shared" si="50"/>
        <v>0</v>
      </c>
      <c r="AA182" s="49">
        <f t="shared" si="56"/>
        <v>0</v>
      </c>
      <c r="AB182" s="75"/>
      <c r="AC182" s="185"/>
      <c r="AD182" s="186"/>
      <c r="AE182" s="187"/>
      <c r="AF182" s="186"/>
      <c r="AG182" s="48">
        <f t="shared" si="51"/>
        <v>0</v>
      </c>
      <c r="AH182" s="49">
        <f t="shared" si="57"/>
        <v>0</v>
      </c>
      <c r="AI182" s="75"/>
      <c r="AJ182" s="826">
        <f t="shared" si="47"/>
        <v>4577</v>
      </c>
      <c r="AK182" s="822">
        <f t="shared" si="52"/>
        <v>0</v>
      </c>
      <c r="AL182" s="823">
        <f t="shared" si="52"/>
        <v>0</v>
      </c>
      <c r="AM182" s="824">
        <f t="shared" si="53"/>
        <v>0</v>
      </c>
      <c r="AN182" s="823">
        <f t="shared" si="53"/>
        <v>0</v>
      </c>
      <c r="AO182" s="824">
        <f t="shared" si="54"/>
        <v>0</v>
      </c>
      <c r="AP182" s="825">
        <f t="shared" si="58"/>
        <v>0</v>
      </c>
      <c r="AR182" s="878">
        <f t="shared" si="59"/>
        <v>0</v>
      </c>
      <c r="AS182" s="879">
        <f t="shared" si="60"/>
        <v>0</v>
      </c>
      <c r="AT182" s="880">
        <f t="shared" si="61"/>
        <v>0</v>
      </c>
    </row>
    <row r="183" spans="1:46" ht="15.75">
      <c r="A183" s="132">
        <v>4579</v>
      </c>
      <c r="B183" s="133" t="s">
        <v>62</v>
      </c>
      <c r="C183" s="133"/>
      <c r="D183" s="133"/>
      <c r="E183" s="133"/>
      <c r="F183" s="133"/>
      <c r="G183" s="133"/>
      <c r="H183" s="133"/>
      <c r="I183" s="133"/>
      <c r="J183" s="133"/>
      <c r="K183" s="133"/>
      <c r="L183" s="134"/>
      <c r="M183" s="75"/>
      <c r="N183" s="177">
        <f t="shared" si="62"/>
        <v>4579</v>
      </c>
      <c r="O183" s="185"/>
      <c r="P183" s="186"/>
      <c r="Q183" s="187"/>
      <c r="R183" s="186"/>
      <c r="S183" s="48">
        <f t="shared" si="49"/>
        <v>0</v>
      </c>
      <c r="T183" s="49">
        <f t="shared" si="55"/>
        <v>0</v>
      </c>
      <c r="U183" s="75"/>
      <c r="V183" s="185"/>
      <c r="W183" s="186"/>
      <c r="X183" s="187"/>
      <c r="Y183" s="186"/>
      <c r="Z183" s="48">
        <f t="shared" si="50"/>
        <v>0</v>
      </c>
      <c r="AA183" s="49">
        <f t="shared" si="56"/>
        <v>0</v>
      </c>
      <c r="AB183" s="75"/>
      <c r="AC183" s="185"/>
      <c r="AD183" s="186"/>
      <c r="AE183" s="187"/>
      <c r="AF183" s="186"/>
      <c r="AG183" s="48">
        <f t="shared" si="51"/>
        <v>0</v>
      </c>
      <c r="AH183" s="49">
        <f t="shared" si="57"/>
        <v>0</v>
      </c>
      <c r="AI183" s="75"/>
      <c r="AJ183" s="826">
        <f t="shared" si="47"/>
        <v>4579</v>
      </c>
      <c r="AK183" s="822">
        <f t="shared" si="52"/>
        <v>0</v>
      </c>
      <c r="AL183" s="823">
        <f t="shared" si="52"/>
        <v>0</v>
      </c>
      <c r="AM183" s="824">
        <f t="shared" si="53"/>
        <v>0</v>
      </c>
      <c r="AN183" s="823">
        <f t="shared" si="53"/>
        <v>0</v>
      </c>
      <c r="AO183" s="824">
        <f t="shared" si="54"/>
        <v>0</v>
      </c>
      <c r="AP183" s="825">
        <f t="shared" si="58"/>
        <v>0</v>
      </c>
      <c r="AR183" s="878">
        <f t="shared" si="59"/>
        <v>0</v>
      </c>
      <c r="AS183" s="879">
        <f t="shared" si="60"/>
        <v>0</v>
      </c>
      <c r="AT183" s="880">
        <f t="shared" si="61"/>
        <v>0</v>
      </c>
    </row>
    <row r="184" spans="1:46" ht="15.75">
      <c r="A184" s="132">
        <v>4588</v>
      </c>
      <c r="B184" s="133" t="s">
        <v>63</v>
      </c>
      <c r="C184" s="133"/>
      <c r="D184" s="133"/>
      <c r="E184" s="133"/>
      <c r="F184" s="133"/>
      <c r="G184" s="133"/>
      <c r="H184" s="133"/>
      <c r="I184" s="133"/>
      <c r="J184" s="133"/>
      <c r="K184" s="133"/>
      <c r="L184" s="134"/>
      <c r="M184" s="75"/>
      <c r="N184" s="177">
        <f t="shared" si="62"/>
        <v>4588</v>
      </c>
      <c r="O184" s="185"/>
      <c r="P184" s="186"/>
      <c r="Q184" s="187"/>
      <c r="R184" s="186"/>
      <c r="S184" s="48">
        <f t="shared" si="49"/>
        <v>0</v>
      </c>
      <c r="T184" s="49">
        <f t="shared" si="55"/>
        <v>0</v>
      </c>
      <c r="U184" s="75"/>
      <c r="V184" s="185"/>
      <c r="W184" s="186"/>
      <c r="X184" s="187"/>
      <c r="Y184" s="186"/>
      <c r="Z184" s="48">
        <f t="shared" si="50"/>
        <v>0</v>
      </c>
      <c r="AA184" s="49">
        <f t="shared" si="56"/>
        <v>0</v>
      </c>
      <c r="AB184" s="75"/>
      <c r="AC184" s="185"/>
      <c r="AD184" s="186"/>
      <c r="AE184" s="187"/>
      <c r="AF184" s="186"/>
      <c r="AG184" s="48">
        <f t="shared" si="51"/>
        <v>0</v>
      </c>
      <c r="AH184" s="49">
        <f t="shared" si="57"/>
        <v>0</v>
      </c>
      <c r="AI184" s="75"/>
      <c r="AJ184" s="826">
        <f t="shared" si="47"/>
        <v>4588</v>
      </c>
      <c r="AK184" s="822">
        <f t="shared" si="52"/>
        <v>0</v>
      </c>
      <c r="AL184" s="823">
        <f t="shared" si="52"/>
        <v>0</v>
      </c>
      <c r="AM184" s="824">
        <f t="shared" si="53"/>
        <v>0</v>
      </c>
      <c r="AN184" s="823">
        <f t="shared" si="53"/>
        <v>0</v>
      </c>
      <c r="AO184" s="824">
        <f t="shared" si="54"/>
        <v>0</v>
      </c>
      <c r="AP184" s="825">
        <f t="shared" si="58"/>
        <v>0</v>
      </c>
      <c r="AR184" s="878">
        <f t="shared" si="59"/>
        <v>0</v>
      </c>
      <c r="AS184" s="879">
        <f t="shared" si="60"/>
        <v>0</v>
      </c>
      <c r="AT184" s="880">
        <f t="shared" si="61"/>
        <v>0</v>
      </c>
    </row>
    <row r="185" spans="1:46" ht="15.75">
      <c r="A185" s="132">
        <v>4589</v>
      </c>
      <c r="B185" s="133" t="s">
        <v>570</v>
      </c>
      <c r="C185" s="133"/>
      <c r="D185" s="133"/>
      <c r="E185" s="133"/>
      <c r="F185" s="133"/>
      <c r="G185" s="133"/>
      <c r="H185" s="133"/>
      <c r="I185" s="133"/>
      <c r="J185" s="133"/>
      <c r="K185" s="133"/>
      <c r="L185" s="134"/>
      <c r="M185" s="75"/>
      <c r="N185" s="177">
        <f t="shared" si="62"/>
        <v>4589</v>
      </c>
      <c r="O185" s="185"/>
      <c r="P185" s="186"/>
      <c r="Q185" s="187"/>
      <c r="R185" s="186"/>
      <c r="S185" s="48">
        <f t="shared" si="49"/>
        <v>0</v>
      </c>
      <c r="T185" s="49">
        <f t="shared" si="55"/>
        <v>0</v>
      </c>
      <c r="U185" s="75"/>
      <c r="V185" s="185"/>
      <c r="W185" s="186"/>
      <c r="X185" s="187"/>
      <c r="Y185" s="186"/>
      <c r="Z185" s="48">
        <f t="shared" si="50"/>
        <v>0</v>
      </c>
      <c r="AA185" s="49">
        <f t="shared" si="56"/>
        <v>0</v>
      </c>
      <c r="AB185" s="75"/>
      <c r="AC185" s="185"/>
      <c r="AD185" s="186"/>
      <c r="AE185" s="187"/>
      <c r="AF185" s="186"/>
      <c r="AG185" s="48">
        <f t="shared" si="51"/>
        <v>0</v>
      </c>
      <c r="AH185" s="49">
        <f t="shared" si="57"/>
        <v>0</v>
      </c>
      <c r="AI185" s="75"/>
      <c r="AJ185" s="826">
        <f t="shared" si="47"/>
        <v>4589</v>
      </c>
      <c r="AK185" s="822">
        <f t="shared" si="52"/>
        <v>0</v>
      </c>
      <c r="AL185" s="823">
        <f t="shared" si="52"/>
        <v>0</v>
      </c>
      <c r="AM185" s="824">
        <f t="shared" si="53"/>
        <v>0</v>
      </c>
      <c r="AN185" s="823">
        <f t="shared" si="53"/>
        <v>0</v>
      </c>
      <c r="AO185" s="824">
        <f t="shared" si="54"/>
        <v>0</v>
      </c>
      <c r="AP185" s="825">
        <f t="shared" si="58"/>
        <v>0</v>
      </c>
      <c r="AR185" s="878">
        <f t="shared" si="59"/>
        <v>0</v>
      </c>
      <c r="AS185" s="879">
        <f t="shared" si="60"/>
        <v>0</v>
      </c>
      <c r="AT185" s="880">
        <f t="shared" si="61"/>
        <v>0</v>
      </c>
    </row>
    <row r="186" spans="1:46" ht="15.75">
      <c r="A186" s="132">
        <v>4591</v>
      </c>
      <c r="B186" s="133" t="s">
        <v>571</v>
      </c>
      <c r="C186" s="133"/>
      <c r="D186" s="133"/>
      <c r="E186" s="133"/>
      <c r="F186" s="133"/>
      <c r="G186" s="133"/>
      <c r="H186" s="133"/>
      <c r="I186" s="133"/>
      <c r="J186" s="133"/>
      <c r="K186" s="133"/>
      <c r="L186" s="134"/>
      <c r="M186" s="75"/>
      <c r="N186" s="177">
        <f t="shared" si="62"/>
        <v>4591</v>
      </c>
      <c r="O186" s="185"/>
      <c r="P186" s="186"/>
      <c r="Q186" s="187"/>
      <c r="R186" s="186"/>
      <c r="S186" s="48">
        <f t="shared" si="49"/>
        <v>0</v>
      </c>
      <c r="T186" s="49">
        <f t="shared" si="55"/>
        <v>0</v>
      </c>
      <c r="U186" s="75"/>
      <c r="V186" s="185"/>
      <c r="W186" s="186"/>
      <c r="X186" s="187"/>
      <c r="Y186" s="186"/>
      <c r="Z186" s="48">
        <f t="shared" si="50"/>
        <v>0</v>
      </c>
      <c r="AA186" s="49">
        <f t="shared" si="56"/>
        <v>0</v>
      </c>
      <c r="AB186" s="75"/>
      <c r="AC186" s="185"/>
      <c r="AD186" s="186"/>
      <c r="AE186" s="187"/>
      <c r="AF186" s="186"/>
      <c r="AG186" s="48">
        <f t="shared" si="51"/>
        <v>0</v>
      </c>
      <c r="AH186" s="49">
        <f t="shared" si="57"/>
        <v>0</v>
      </c>
      <c r="AI186" s="75"/>
      <c r="AJ186" s="826">
        <f t="shared" si="47"/>
        <v>4591</v>
      </c>
      <c r="AK186" s="822">
        <f t="shared" si="52"/>
        <v>0</v>
      </c>
      <c r="AL186" s="823">
        <f t="shared" si="52"/>
        <v>0</v>
      </c>
      <c r="AM186" s="824">
        <f t="shared" si="53"/>
        <v>0</v>
      </c>
      <c r="AN186" s="823">
        <f t="shared" si="53"/>
        <v>0</v>
      </c>
      <c r="AO186" s="824">
        <f t="shared" si="54"/>
        <v>0</v>
      </c>
      <c r="AP186" s="825">
        <f t="shared" si="58"/>
        <v>0</v>
      </c>
      <c r="AR186" s="878">
        <f t="shared" si="59"/>
        <v>0</v>
      </c>
      <c r="AS186" s="879">
        <f t="shared" si="60"/>
        <v>0</v>
      </c>
      <c r="AT186" s="880">
        <f t="shared" si="61"/>
        <v>0</v>
      </c>
    </row>
    <row r="187" spans="1:46" ht="15.75">
      <c r="A187" s="132">
        <v>4611</v>
      </c>
      <c r="B187" s="133" t="s">
        <v>572</v>
      </c>
      <c r="C187" s="133"/>
      <c r="D187" s="133"/>
      <c r="E187" s="133"/>
      <c r="F187" s="133"/>
      <c r="G187" s="133"/>
      <c r="H187" s="133"/>
      <c r="I187" s="133"/>
      <c r="J187" s="133"/>
      <c r="K187" s="133"/>
      <c r="L187" s="134"/>
      <c r="M187" s="75"/>
      <c r="N187" s="177">
        <f t="shared" si="62"/>
        <v>4611</v>
      </c>
      <c r="O187" s="185"/>
      <c r="P187" s="186"/>
      <c r="Q187" s="187"/>
      <c r="R187" s="186"/>
      <c r="S187" s="48">
        <f t="shared" si="49"/>
        <v>0</v>
      </c>
      <c r="T187" s="49">
        <f t="shared" si="55"/>
        <v>0</v>
      </c>
      <c r="U187" s="75"/>
      <c r="V187" s="185"/>
      <c r="W187" s="186"/>
      <c r="X187" s="187"/>
      <c r="Y187" s="186"/>
      <c r="Z187" s="48">
        <f t="shared" si="50"/>
        <v>0</v>
      </c>
      <c r="AA187" s="49">
        <f t="shared" si="56"/>
        <v>0</v>
      </c>
      <c r="AB187" s="75"/>
      <c r="AC187" s="185"/>
      <c r="AD187" s="186"/>
      <c r="AE187" s="187"/>
      <c r="AF187" s="186"/>
      <c r="AG187" s="48">
        <f t="shared" si="51"/>
        <v>0</v>
      </c>
      <c r="AH187" s="49">
        <f t="shared" si="57"/>
        <v>0</v>
      </c>
      <c r="AI187" s="75"/>
      <c r="AJ187" s="826">
        <f t="shared" si="47"/>
        <v>4611</v>
      </c>
      <c r="AK187" s="822">
        <f t="shared" si="52"/>
        <v>0</v>
      </c>
      <c r="AL187" s="823">
        <f t="shared" si="52"/>
        <v>0</v>
      </c>
      <c r="AM187" s="824">
        <f t="shared" si="53"/>
        <v>0</v>
      </c>
      <c r="AN187" s="823">
        <f t="shared" si="53"/>
        <v>0</v>
      </c>
      <c r="AO187" s="824">
        <f t="shared" si="54"/>
        <v>0</v>
      </c>
      <c r="AP187" s="825">
        <f t="shared" si="58"/>
        <v>0</v>
      </c>
      <c r="AR187" s="878">
        <f t="shared" si="59"/>
        <v>0</v>
      </c>
      <c r="AS187" s="879">
        <f t="shared" si="60"/>
        <v>0</v>
      </c>
      <c r="AT187" s="880">
        <f t="shared" si="61"/>
        <v>0</v>
      </c>
    </row>
    <row r="188" spans="1:46" ht="15.75">
      <c r="A188" s="132">
        <v>4614</v>
      </c>
      <c r="B188" s="133" t="s">
        <v>573</v>
      </c>
      <c r="C188" s="133"/>
      <c r="D188" s="133"/>
      <c r="E188" s="133"/>
      <c r="F188" s="133"/>
      <c r="G188" s="133"/>
      <c r="H188" s="133"/>
      <c r="I188" s="133"/>
      <c r="J188" s="133"/>
      <c r="K188" s="133"/>
      <c r="L188" s="134"/>
      <c r="M188" s="75"/>
      <c r="N188" s="177">
        <f t="shared" si="62"/>
        <v>4614</v>
      </c>
      <c r="O188" s="185"/>
      <c r="P188" s="186"/>
      <c r="Q188" s="187"/>
      <c r="R188" s="186"/>
      <c r="S188" s="48">
        <f t="shared" si="49"/>
        <v>0</v>
      </c>
      <c r="T188" s="49">
        <f t="shared" si="55"/>
        <v>0</v>
      </c>
      <c r="U188" s="75"/>
      <c r="V188" s="185"/>
      <c r="W188" s="186"/>
      <c r="X188" s="187"/>
      <c r="Y188" s="186"/>
      <c r="Z188" s="48">
        <f t="shared" si="50"/>
        <v>0</v>
      </c>
      <c r="AA188" s="49">
        <f t="shared" si="56"/>
        <v>0</v>
      </c>
      <c r="AB188" s="75"/>
      <c r="AC188" s="185"/>
      <c r="AD188" s="186"/>
      <c r="AE188" s="187"/>
      <c r="AF188" s="186"/>
      <c r="AG188" s="48">
        <f t="shared" si="51"/>
        <v>0</v>
      </c>
      <c r="AH188" s="49">
        <f t="shared" si="57"/>
        <v>0</v>
      </c>
      <c r="AI188" s="75"/>
      <c r="AJ188" s="826">
        <f t="shared" si="47"/>
        <v>4614</v>
      </c>
      <c r="AK188" s="822">
        <f t="shared" si="52"/>
        <v>0</v>
      </c>
      <c r="AL188" s="823">
        <f t="shared" si="52"/>
        <v>0</v>
      </c>
      <c r="AM188" s="824">
        <f t="shared" si="53"/>
        <v>0</v>
      </c>
      <c r="AN188" s="823">
        <f t="shared" si="53"/>
        <v>0</v>
      </c>
      <c r="AO188" s="824">
        <f t="shared" si="54"/>
        <v>0</v>
      </c>
      <c r="AP188" s="825">
        <f t="shared" si="58"/>
        <v>0</v>
      </c>
      <c r="AR188" s="878">
        <f t="shared" si="59"/>
        <v>0</v>
      </c>
      <c r="AS188" s="879">
        <f t="shared" si="60"/>
        <v>0</v>
      </c>
      <c r="AT188" s="880">
        <f t="shared" si="61"/>
        <v>0</v>
      </c>
    </row>
    <row r="189" spans="1:46" ht="15.75">
      <c r="A189" s="132">
        <v>4615</v>
      </c>
      <c r="B189" s="133" t="s">
        <v>574</v>
      </c>
      <c r="C189" s="133"/>
      <c r="D189" s="133"/>
      <c r="E189" s="133"/>
      <c r="F189" s="133"/>
      <c r="G189" s="133"/>
      <c r="H189" s="133"/>
      <c r="I189" s="133"/>
      <c r="J189" s="133"/>
      <c r="K189" s="133"/>
      <c r="L189" s="134"/>
      <c r="M189" s="75"/>
      <c r="N189" s="177">
        <f t="shared" si="62"/>
        <v>4615</v>
      </c>
      <c r="O189" s="185"/>
      <c r="P189" s="186"/>
      <c r="Q189" s="187"/>
      <c r="R189" s="186"/>
      <c r="S189" s="48">
        <f t="shared" si="49"/>
        <v>0</v>
      </c>
      <c r="T189" s="49">
        <f t="shared" si="55"/>
        <v>0</v>
      </c>
      <c r="U189" s="75"/>
      <c r="V189" s="185"/>
      <c r="W189" s="186"/>
      <c r="X189" s="187"/>
      <c r="Y189" s="186"/>
      <c r="Z189" s="48">
        <f t="shared" si="50"/>
        <v>0</v>
      </c>
      <c r="AA189" s="49">
        <f t="shared" si="56"/>
        <v>0</v>
      </c>
      <c r="AB189" s="75"/>
      <c r="AC189" s="185"/>
      <c r="AD189" s="186"/>
      <c r="AE189" s="187"/>
      <c r="AF189" s="186"/>
      <c r="AG189" s="48">
        <f t="shared" si="51"/>
        <v>0</v>
      </c>
      <c r="AH189" s="49">
        <f t="shared" si="57"/>
        <v>0</v>
      </c>
      <c r="AI189" s="75"/>
      <c r="AJ189" s="826">
        <f t="shared" si="47"/>
        <v>4615</v>
      </c>
      <c r="AK189" s="822">
        <f t="shared" si="52"/>
        <v>0</v>
      </c>
      <c r="AL189" s="823">
        <f t="shared" si="52"/>
        <v>0</v>
      </c>
      <c r="AM189" s="824">
        <f t="shared" si="53"/>
        <v>0</v>
      </c>
      <c r="AN189" s="823">
        <f t="shared" si="53"/>
        <v>0</v>
      </c>
      <c r="AO189" s="824">
        <f t="shared" si="54"/>
        <v>0</v>
      </c>
      <c r="AP189" s="825">
        <f t="shared" si="58"/>
        <v>0</v>
      </c>
      <c r="AR189" s="878">
        <f t="shared" si="59"/>
        <v>0</v>
      </c>
      <c r="AS189" s="879">
        <f t="shared" si="60"/>
        <v>0</v>
      </c>
      <c r="AT189" s="880">
        <f t="shared" si="61"/>
        <v>0</v>
      </c>
    </row>
    <row r="190" spans="1:46" ht="15.75">
      <c r="A190" s="132">
        <v>4616</v>
      </c>
      <c r="B190" s="133" t="s">
        <v>1051</v>
      </c>
      <c r="C190" s="133"/>
      <c r="D190" s="133"/>
      <c r="E190" s="133"/>
      <c r="F190" s="133"/>
      <c r="G190" s="133"/>
      <c r="H190" s="133"/>
      <c r="I190" s="133"/>
      <c r="J190" s="133"/>
      <c r="K190" s="133"/>
      <c r="L190" s="134"/>
      <c r="M190" s="75"/>
      <c r="N190" s="177">
        <f t="shared" si="62"/>
        <v>4616</v>
      </c>
      <c r="O190" s="185"/>
      <c r="P190" s="186"/>
      <c r="Q190" s="187"/>
      <c r="R190" s="186"/>
      <c r="S190" s="48">
        <f t="shared" si="49"/>
        <v>0</v>
      </c>
      <c r="T190" s="49">
        <f t="shared" si="55"/>
        <v>0</v>
      </c>
      <c r="U190" s="75"/>
      <c r="V190" s="185"/>
      <c r="W190" s="186"/>
      <c r="X190" s="187"/>
      <c r="Y190" s="186"/>
      <c r="Z190" s="48">
        <f t="shared" si="50"/>
        <v>0</v>
      </c>
      <c r="AA190" s="49">
        <f t="shared" si="56"/>
        <v>0</v>
      </c>
      <c r="AB190" s="75"/>
      <c r="AC190" s="185"/>
      <c r="AD190" s="186"/>
      <c r="AE190" s="187"/>
      <c r="AF190" s="186"/>
      <c r="AG190" s="48">
        <f t="shared" si="51"/>
        <v>0</v>
      </c>
      <c r="AH190" s="49">
        <f t="shared" si="57"/>
        <v>0</v>
      </c>
      <c r="AI190" s="75"/>
      <c r="AJ190" s="826">
        <f t="shared" si="47"/>
        <v>4616</v>
      </c>
      <c r="AK190" s="822">
        <f t="shared" si="52"/>
        <v>0</v>
      </c>
      <c r="AL190" s="823">
        <f t="shared" si="52"/>
        <v>0</v>
      </c>
      <c r="AM190" s="824">
        <f t="shared" si="53"/>
        <v>0</v>
      </c>
      <c r="AN190" s="823">
        <f t="shared" si="53"/>
        <v>0</v>
      </c>
      <c r="AO190" s="824">
        <f t="shared" si="54"/>
        <v>0</v>
      </c>
      <c r="AP190" s="825">
        <f t="shared" si="58"/>
        <v>0</v>
      </c>
      <c r="AR190" s="878">
        <f t="shared" si="59"/>
        <v>0</v>
      </c>
      <c r="AS190" s="879">
        <f t="shared" si="60"/>
        <v>0</v>
      </c>
      <c r="AT190" s="880">
        <f t="shared" si="61"/>
        <v>0</v>
      </c>
    </row>
    <row r="191" spans="1:46" ht="15.75">
      <c r="A191" s="132">
        <v>4619</v>
      </c>
      <c r="B191" s="133" t="s">
        <v>577</v>
      </c>
      <c r="C191" s="133"/>
      <c r="D191" s="133"/>
      <c r="E191" s="133"/>
      <c r="F191" s="133"/>
      <c r="G191" s="133"/>
      <c r="H191" s="133"/>
      <c r="I191" s="133"/>
      <c r="J191" s="133"/>
      <c r="K191" s="133"/>
      <c r="L191" s="134"/>
      <c r="M191" s="75"/>
      <c r="N191" s="177">
        <f t="shared" si="62"/>
        <v>4619</v>
      </c>
      <c r="O191" s="185"/>
      <c r="P191" s="186"/>
      <c r="Q191" s="187"/>
      <c r="R191" s="186"/>
      <c r="S191" s="48">
        <f t="shared" si="49"/>
        <v>0</v>
      </c>
      <c r="T191" s="49">
        <f t="shared" si="55"/>
        <v>0</v>
      </c>
      <c r="U191" s="75"/>
      <c r="V191" s="185"/>
      <c r="W191" s="186"/>
      <c r="X191" s="187"/>
      <c r="Y191" s="186"/>
      <c r="Z191" s="48">
        <f t="shared" si="50"/>
        <v>0</v>
      </c>
      <c r="AA191" s="49">
        <f t="shared" si="56"/>
        <v>0</v>
      </c>
      <c r="AB191" s="75"/>
      <c r="AC191" s="185"/>
      <c r="AD191" s="186"/>
      <c r="AE191" s="187"/>
      <c r="AF191" s="186"/>
      <c r="AG191" s="48">
        <f t="shared" si="51"/>
        <v>0</v>
      </c>
      <c r="AH191" s="49">
        <f t="shared" si="57"/>
        <v>0</v>
      </c>
      <c r="AI191" s="75"/>
      <c r="AJ191" s="826">
        <f t="shared" si="47"/>
        <v>4619</v>
      </c>
      <c r="AK191" s="822">
        <f t="shared" si="52"/>
        <v>0</v>
      </c>
      <c r="AL191" s="823">
        <f t="shared" si="52"/>
        <v>0</v>
      </c>
      <c r="AM191" s="824">
        <f t="shared" si="53"/>
        <v>0</v>
      </c>
      <c r="AN191" s="823">
        <f t="shared" si="53"/>
        <v>0</v>
      </c>
      <c r="AO191" s="824">
        <f t="shared" si="54"/>
        <v>0</v>
      </c>
      <c r="AP191" s="825">
        <f t="shared" si="58"/>
        <v>0</v>
      </c>
      <c r="AR191" s="878">
        <f t="shared" si="59"/>
        <v>0</v>
      </c>
      <c r="AS191" s="879">
        <f t="shared" si="60"/>
        <v>0</v>
      </c>
      <c r="AT191" s="880">
        <f t="shared" si="61"/>
        <v>0</v>
      </c>
    </row>
    <row r="192" spans="1:46" ht="15.75">
      <c r="A192" s="132">
        <v>4622</v>
      </c>
      <c r="B192" s="133" t="s">
        <v>578</v>
      </c>
      <c r="C192" s="133"/>
      <c r="D192" s="133"/>
      <c r="E192" s="133"/>
      <c r="F192" s="133"/>
      <c r="G192" s="133"/>
      <c r="H192" s="133"/>
      <c r="I192" s="133"/>
      <c r="J192" s="133"/>
      <c r="K192" s="133"/>
      <c r="L192" s="134"/>
      <c r="M192" s="75"/>
      <c r="N192" s="177">
        <f t="shared" si="62"/>
        <v>4622</v>
      </c>
      <c r="O192" s="185"/>
      <c r="P192" s="186"/>
      <c r="Q192" s="187"/>
      <c r="R192" s="186"/>
      <c r="S192" s="48">
        <f t="shared" si="49"/>
        <v>0</v>
      </c>
      <c r="T192" s="49">
        <f t="shared" si="55"/>
        <v>0</v>
      </c>
      <c r="U192" s="75"/>
      <c r="V192" s="185"/>
      <c r="W192" s="186"/>
      <c r="X192" s="187"/>
      <c r="Y192" s="186"/>
      <c r="Z192" s="48">
        <f t="shared" si="50"/>
        <v>0</v>
      </c>
      <c r="AA192" s="49">
        <f t="shared" si="56"/>
        <v>0</v>
      </c>
      <c r="AB192" s="75"/>
      <c r="AC192" s="185"/>
      <c r="AD192" s="186"/>
      <c r="AE192" s="187"/>
      <c r="AF192" s="186"/>
      <c r="AG192" s="48">
        <f t="shared" si="51"/>
        <v>0</v>
      </c>
      <c r="AH192" s="49">
        <f t="shared" si="57"/>
        <v>0</v>
      </c>
      <c r="AI192" s="75"/>
      <c r="AJ192" s="826">
        <f t="shared" si="47"/>
        <v>4622</v>
      </c>
      <c r="AK192" s="822">
        <f t="shared" si="52"/>
        <v>0</v>
      </c>
      <c r="AL192" s="823">
        <f t="shared" si="52"/>
        <v>0</v>
      </c>
      <c r="AM192" s="824">
        <f t="shared" si="53"/>
        <v>0</v>
      </c>
      <c r="AN192" s="823">
        <f t="shared" si="53"/>
        <v>0</v>
      </c>
      <c r="AO192" s="824">
        <f t="shared" si="54"/>
        <v>0</v>
      </c>
      <c r="AP192" s="825">
        <f t="shared" si="58"/>
        <v>0</v>
      </c>
      <c r="AR192" s="878">
        <f t="shared" si="59"/>
        <v>0</v>
      </c>
      <c r="AS192" s="879">
        <f t="shared" si="60"/>
        <v>0</v>
      </c>
      <c r="AT192" s="880">
        <f t="shared" si="61"/>
        <v>0</v>
      </c>
    </row>
    <row r="193" spans="1:46" ht="15.75">
      <c r="A193" s="132">
        <v>4624</v>
      </c>
      <c r="B193" s="133" t="s">
        <v>579</v>
      </c>
      <c r="C193" s="133"/>
      <c r="D193" s="133"/>
      <c r="E193" s="133"/>
      <c r="F193" s="133"/>
      <c r="G193" s="133"/>
      <c r="H193" s="133"/>
      <c r="I193" s="133"/>
      <c r="J193" s="133"/>
      <c r="K193" s="133"/>
      <c r="L193" s="134"/>
      <c r="M193" s="75"/>
      <c r="N193" s="177">
        <f t="shared" si="62"/>
        <v>4624</v>
      </c>
      <c r="O193" s="185"/>
      <c r="P193" s="186"/>
      <c r="Q193" s="187"/>
      <c r="R193" s="186"/>
      <c r="S193" s="48">
        <f t="shared" si="49"/>
        <v>0</v>
      </c>
      <c r="T193" s="49">
        <f t="shared" si="55"/>
        <v>0</v>
      </c>
      <c r="U193" s="75"/>
      <c r="V193" s="185"/>
      <c r="W193" s="186"/>
      <c r="X193" s="187"/>
      <c r="Y193" s="186"/>
      <c r="Z193" s="48">
        <f t="shared" si="50"/>
        <v>0</v>
      </c>
      <c r="AA193" s="49">
        <f t="shared" si="56"/>
        <v>0</v>
      </c>
      <c r="AB193" s="75"/>
      <c r="AC193" s="185"/>
      <c r="AD193" s="186"/>
      <c r="AE193" s="187"/>
      <c r="AF193" s="186"/>
      <c r="AG193" s="48">
        <f t="shared" si="51"/>
        <v>0</v>
      </c>
      <c r="AH193" s="49">
        <f t="shared" si="57"/>
        <v>0</v>
      </c>
      <c r="AI193" s="75"/>
      <c r="AJ193" s="826">
        <f t="shared" si="47"/>
        <v>4624</v>
      </c>
      <c r="AK193" s="822">
        <f t="shared" si="52"/>
        <v>0</v>
      </c>
      <c r="AL193" s="823">
        <f t="shared" si="52"/>
        <v>0</v>
      </c>
      <c r="AM193" s="824">
        <f t="shared" si="53"/>
        <v>0</v>
      </c>
      <c r="AN193" s="823">
        <f t="shared" si="53"/>
        <v>0</v>
      </c>
      <c r="AO193" s="824">
        <f t="shared" si="54"/>
        <v>0</v>
      </c>
      <c r="AP193" s="825">
        <f t="shared" si="58"/>
        <v>0</v>
      </c>
      <c r="AR193" s="878">
        <f t="shared" si="59"/>
        <v>0</v>
      </c>
      <c r="AS193" s="879">
        <f t="shared" si="60"/>
        <v>0</v>
      </c>
      <c r="AT193" s="880">
        <f t="shared" si="61"/>
        <v>0</v>
      </c>
    </row>
    <row r="194" spans="1:46" ht="15.75">
      <c r="A194" s="132">
        <v>4630</v>
      </c>
      <c r="B194" s="133" t="s">
        <v>74</v>
      </c>
      <c r="C194" s="133"/>
      <c r="D194" s="133"/>
      <c r="E194" s="133"/>
      <c r="F194" s="133"/>
      <c r="G194" s="133"/>
      <c r="H194" s="133"/>
      <c r="I194" s="133"/>
      <c r="J194" s="133"/>
      <c r="K194" s="133"/>
      <c r="L194" s="134"/>
      <c r="M194" s="75"/>
      <c r="N194" s="177">
        <f t="shared" si="62"/>
        <v>4630</v>
      </c>
      <c r="O194" s="18">
        <v>0</v>
      </c>
      <c r="P194" s="186"/>
      <c r="Q194" s="187"/>
      <c r="R194" s="186"/>
      <c r="S194" s="50">
        <v>0</v>
      </c>
      <c r="T194" s="49">
        <f t="shared" si="55"/>
        <v>0</v>
      </c>
      <c r="U194" s="75"/>
      <c r="V194" s="18">
        <v>0</v>
      </c>
      <c r="W194" s="186"/>
      <c r="X194" s="187"/>
      <c r="Y194" s="186"/>
      <c r="Z194" s="50">
        <v>0</v>
      </c>
      <c r="AA194" s="49">
        <f t="shared" si="56"/>
        <v>0</v>
      </c>
      <c r="AB194" s="75"/>
      <c r="AC194" s="185"/>
      <c r="AD194" s="186"/>
      <c r="AE194" s="187"/>
      <c r="AF194" s="186"/>
      <c r="AG194" s="48">
        <f t="shared" si="51"/>
        <v>0</v>
      </c>
      <c r="AH194" s="49">
        <f t="shared" si="57"/>
        <v>0</v>
      </c>
      <c r="AI194" s="75"/>
      <c r="AJ194" s="826">
        <f t="shared" si="47"/>
        <v>4630</v>
      </c>
      <c r="AK194" s="822">
        <f t="shared" si="52"/>
        <v>0</v>
      </c>
      <c r="AL194" s="823">
        <f t="shared" si="52"/>
        <v>0</v>
      </c>
      <c r="AM194" s="824">
        <f t="shared" si="53"/>
        <v>0</v>
      </c>
      <c r="AN194" s="823">
        <f t="shared" si="53"/>
        <v>0</v>
      </c>
      <c r="AO194" s="824">
        <f t="shared" si="54"/>
        <v>0</v>
      </c>
      <c r="AP194" s="825">
        <f t="shared" si="58"/>
        <v>0</v>
      </c>
      <c r="AR194" s="878">
        <f t="shared" si="59"/>
        <v>0</v>
      </c>
      <c r="AS194" s="879">
        <f t="shared" si="60"/>
        <v>0</v>
      </c>
      <c r="AT194" s="880">
        <f t="shared" si="61"/>
        <v>0</v>
      </c>
    </row>
    <row r="195" spans="1:46" ht="15.75">
      <c r="A195" s="132">
        <v>4651</v>
      </c>
      <c r="B195" s="893" t="s">
        <v>1052</v>
      </c>
      <c r="C195" s="133"/>
      <c r="D195" s="133"/>
      <c r="E195" s="133"/>
      <c r="F195" s="133"/>
      <c r="G195" s="133"/>
      <c r="H195" s="133"/>
      <c r="I195" s="133"/>
      <c r="J195" s="133"/>
      <c r="K195" s="133"/>
      <c r="L195" s="134"/>
      <c r="M195" s="75"/>
      <c r="N195" s="177">
        <f>+A195</f>
        <v>4651</v>
      </c>
      <c r="O195" s="185"/>
      <c r="P195" s="186"/>
      <c r="Q195" s="187"/>
      <c r="R195" s="186"/>
      <c r="S195" s="48">
        <f>+IF(ABS(+O195+Q195)&gt;=ABS(P195+R195),+O195-P195+Q195-R195,0)</f>
        <v>0</v>
      </c>
      <c r="T195" s="49">
        <f>+IF(ABS(+O195+Q195)&lt;=ABS(P195+R195),-O195+P195-Q195+R195,0)</f>
        <v>0</v>
      </c>
      <c r="U195" s="75"/>
      <c r="V195" s="185"/>
      <c r="W195" s="186"/>
      <c r="X195" s="187"/>
      <c r="Y195" s="186"/>
      <c r="Z195" s="48">
        <f>+IF(ABS(+V195+X195)&gt;=ABS(W195+Y195),+V195-W195+X195-Y195,0)</f>
        <v>0</v>
      </c>
      <c r="AA195" s="49">
        <f>+IF(ABS(+V195+X195)&lt;=ABS(W195+Y195),-V195+W195-X195+Y195,0)</f>
        <v>0</v>
      </c>
      <c r="AB195" s="75"/>
      <c r="AC195" s="18">
        <v>0</v>
      </c>
      <c r="AD195" s="19">
        <v>0</v>
      </c>
      <c r="AE195" s="50">
        <v>0</v>
      </c>
      <c r="AF195" s="19">
        <v>0</v>
      </c>
      <c r="AG195" s="48">
        <f>+IF(ABS(+AC195+AE195)&gt;=ABS(AD195+AF195),+AC195-AD195+AE195-AF195,0)</f>
        <v>0</v>
      </c>
      <c r="AH195" s="49">
        <f>+IF(ABS(+AC195+AE195)&lt;=ABS(AD195+AF195),-AC195+AD195-AE195+AF195,0)</f>
        <v>0</v>
      </c>
      <c r="AI195" s="75"/>
      <c r="AJ195" s="826">
        <f>+N195</f>
        <v>4651</v>
      </c>
      <c r="AK195" s="822">
        <f aca="true" t="shared" si="63" ref="AK195:AN196">+ROUND(+O195+V195+AC195,2)</f>
        <v>0</v>
      </c>
      <c r="AL195" s="823">
        <f t="shared" si="63"/>
        <v>0</v>
      </c>
      <c r="AM195" s="824">
        <f t="shared" si="63"/>
        <v>0</v>
      </c>
      <c r="AN195" s="823">
        <f t="shared" si="63"/>
        <v>0</v>
      </c>
      <c r="AO195" s="824">
        <f>+IF(ABS(+AK195+AM195)&gt;=ABS(AL195+AN195),+AK195-AL195+AM195-AN195,0)</f>
        <v>0</v>
      </c>
      <c r="AP195" s="825">
        <f>+IF(ABS(+AK195+AM195)&lt;=ABS(AL195+AN195),-AK195+AL195-AM195+AN195,0)</f>
        <v>0</v>
      </c>
      <c r="AR195" s="878">
        <f>+ROUND(+SUM(AK195-AL195)-SUM(O195-P195)-SUM(V195-W195)-SUM(AC195-AD195),2)</f>
        <v>0</v>
      </c>
      <c r="AS195" s="879">
        <f>+ROUND(+SUM(AM195-AN195)-SUM(Q195-R195)-SUM(X195-Y195)-SUM(AE195-AF195),2)</f>
        <v>0</v>
      </c>
      <c r="AT195" s="880">
        <f>+ROUND(+SUM(AO195-AP195)-SUM(S195-T195)-SUM(Z195-AA195)-SUM(AG195-AH195),2)</f>
        <v>0</v>
      </c>
    </row>
    <row r="196" spans="1:46" ht="15.75">
      <c r="A196" s="132">
        <v>4659</v>
      </c>
      <c r="B196" s="893" t="s">
        <v>1053</v>
      </c>
      <c r="C196" s="133"/>
      <c r="D196" s="133"/>
      <c r="E196" s="133"/>
      <c r="F196" s="133"/>
      <c r="G196" s="133"/>
      <c r="H196" s="133"/>
      <c r="I196" s="133"/>
      <c r="J196" s="133"/>
      <c r="K196" s="133"/>
      <c r="L196" s="134"/>
      <c r="M196" s="75"/>
      <c r="N196" s="177">
        <f>+A196</f>
        <v>4659</v>
      </c>
      <c r="O196" s="185"/>
      <c r="P196" s="186"/>
      <c r="Q196" s="187"/>
      <c r="R196" s="186"/>
      <c r="S196" s="48">
        <f>+IF(ABS(+O196+Q196)&gt;=ABS(P196+R196),+O196-P196+Q196-R196,0)</f>
        <v>0</v>
      </c>
      <c r="T196" s="49">
        <f>+IF(ABS(+O196+Q196)&lt;=ABS(P196+R196),-O196+P196-Q196+R196,0)</f>
        <v>0</v>
      </c>
      <c r="U196" s="75"/>
      <c r="V196" s="185"/>
      <c r="W196" s="186"/>
      <c r="X196" s="187"/>
      <c r="Y196" s="186"/>
      <c r="Z196" s="48">
        <f>+IF(ABS(+V196+X196)&gt;=ABS(W196+Y196),+V196-W196+X196-Y196,0)</f>
        <v>0</v>
      </c>
      <c r="AA196" s="49">
        <f>+IF(ABS(+V196+X196)&lt;=ABS(W196+Y196),-V196+W196-X196+Y196,0)</f>
        <v>0</v>
      </c>
      <c r="AB196" s="75"/>
      <c r="AC196" s="185"/>
      <c r="AD196" s="186"/>
      <c r="AE196" s="187"/>
      <c r="AF196" s="186"/>
      <c r="AG196" s="48">
        <f>+IF(ABS(+AC196+AE196)&gt;=ABS(AD196+AF196),+AC196-AD196+AE196-AF196,0)</f>
        <v>0</v>
      </c>
      <c r="AH196" s="49">
        <f>+IF(ABS(+AC196+AE196)&lt;=ABS(AD196+AF196),-AC196+AD196-AE196+AF196,0)</f>
        <v>0</v>
      </c>
      <c r="AI196" s="75"/>
      <c r="AJ196" s="826">
        <f>+N196</f>
        <v>4659</v>
      </c>
      <c r="AK196" s="822">
        <f t="shared" si="63"/>
        <v>0</v>
      </c>
      <c r="AL196" s="823">
        <f t="shared" si="63"/>
        <v>0</v>
      </c>
      <c r="AM196" s="824">
        <f t="shared" si="63"/>
        <v>0</v>
      </c>
      <c r="AN196" s="823">
        <f t="shared" si="63"/>
        <v>0</v>
      </c>
      <c r="AO196" s="824">
        <f>+IF(ABS(+AK196+AM196)&gt;=ABS(AL196+AN196),+AK196-AL196+AM196-AN196,0)</f>
        <v>0</v>
      </c>
      <c r="AP196" s="825">
        <f>+IF(ABS(+AK196+AM196)&lt;=ABS(AL196+AN196),-AK196+AL196-AM196+AN196,0)</f>
        <v>0</v>
      </c>
      <c r="AR196" s="878">
        <f>+ROUND(+SUM(AK196-AL196)-SUM(O196-P196)-SUM(V196-W196)-SUM(AC196-AD196),2)</f>
        <v>0</v>
      </c>
      <c r="AS196" s="879">
        <f>+ROUND(+SUM(AM196-AN196)-SUM(Q196-R196)-SUM(X196-Y196)-SUM(AE196-AF196),2)</f>
        <v>0</v>
      </c>
      <c r="AT196" s="880">
        <f>+ROUND(+SUM(AO196-AP196)-SUM(S196-T196)-SUM(Z196-AA196)-SUM(AG196-AH196),2)</f>
        <v>0</v>
      </c>
    </row>
    <row r="197" spans="1:46" ht="15.75">
      <c r="A197" s="132">
        <v>4671</v>
      </c>
      <c r="B197" s="133" t="s">
        <v>75</v>
      </c>
      <c r="C197" s="133"/>
      <c r="D197" s="133"/>
      <c r="E197" s="133"/>
      <c r="F197" s="133"/>
      <c r="G197" s="133"/>
      <c r="H197" s="133"/>
      <c r="I197" s="133"/>
      <c r="J197" s="133"/>
      <c r="K197" s="133"/>
      <c r="L197" s="134"/>
      <c r="M197" s="75"/>
      <c r="N197" s="177">
        <f t="shared" si="62"/>
        <v>4671</v>
      </c>
      <c r="O197" s="185"/>
      <c r="P197" s="186"/>
      <c r="Q197" s="187"/>
      <c r="R197" s="186"/>
      <c r="S197" s="48">
        <f t="shared" si="49"/>
        <v>0</v>
      </c>
      <c r="T197" s="49">
        <f t="shared" si="55"/>
        <v>0</v>
      </c>
      <c r="U197" s="75"/>
      <c r="V197" s="185"/>
      <c r="W197" s="186"/>
      <c r="X197" s="187"/>
      <c r="Y197" s="186"/>
      <c r="Z197" s="48">
        <f t="shared" si="50"/>
        <v>0</v>
      </c>
      <c r="AA197" s="49">
        <f t="shared" si="56"/>
        <v>0</v>
      </c>
      <c r="AB197" s="75"/>
      <c r="AC197" s="185"/>
      <c r="AD197" s="186"/>
      <c r="AE197" s="187"/>
      <c r="AF197" s="186"/>
      <c r="AG197" s="48">
        <f t="shared" si="51"/>
        <v>0</v>
      </c>
      <c r="AH197" s="49">
        <f t="shared" si="57"/>
        <v>0</v>
      </c>
      <c r="AI197" s="75"/>
      <c r="AJ197" s="826">
        <f t="shared" si="47"/>
        <v>4671</v>
      </c>
      <c r="AK197" s="822">
        <f t="shared" si="52"/>
        <v>0</v>
      </c>
      <c r="AL197" s="823">
        <f t="shared" si="52"/>
        <v>0</v>
      </c>
      <c r="AM197" s="824">
        <f t="shared" si="53"/>
        <v>0</v>
      </c>
      <c r="AN197" s="823">
        <f t="shared" si="53"/>
        <v>0</v>
      </c>
      <c r="AO197" s="824">
        <f t="shared" si="54"/>
        <v>0</v>
      </c>
      <c r="AP197" s="825">
        <f t="shared" si="58"/>
        <v>0</v>
      </c>
      <c r="AR197" s="878">
        <f t="shared" si="59"/>
        <v>0</v>
      </c>
      <c r="AS197" s="879">
        <f t="shared" si="60"/>
        <v>0</v>
      </c>
      <c r="AT197" s="880">
        <f t="shared" si="61"/>
        <v>0</v>
      </c>
    </row>
    <row r="198" spans="1:46" ht="15.75">
      <c r="A198" s="132">
        <v>4674</v>
      </c>
      <c r="B198" s="133" t="s">
        <v>76</v>
      </c>
      <c r="C198" s="133"/>
      <c r="D198" s="133"/>
      <c r="E198" s="133"/>
      <c r="F198" s="133"/>
      <c r="G198" s="133"/>
      <c r="H198" s="133"/>
      <c r="I198" s="133"/>
      <c r="J198" s="133"/>
      <c r="K198" s="133"/>
      <c r="L198" s="134"/>
      <c r="M198" s="75"/>
      <c r="N198" s="177">
        <f t="shared" si="62"/>
        <v>4674</v>
      </c>
      <c r="O198" s="185"/>
      <c r="P198" s="186"/>
      <c r="Q198" s="187"/>
      <c r="R198" s="186"/>
      <c r="S198" s="48">
        <f t="shared" si="49"/>
        <v>0</v>
      </c>
      <c r="T198" s="49">
        <f t="shared" si="55"/>
        <v>0</v>
      </c>
      <c r="U198" s="75"/>
      <c r="V198" s="185"/>
      <c r="W198" s="186"/>
      <c r="X198" s="187"/>
      <c r="Y198" s="186"/>
      <c r="Z198" s="48">
        <f t="shared" si="50"/>
        <v>0</v>
      </c>
      <c r="AA198" s="49">
        <f t="shared" si="56"/>
        <v>0</v>
      </c>
      <c r="AB198" s="75"/>
      <c r="AC198" s="185"/>
      <c r="AD198" s="186"/>
      <c r="AE198" s="187"/>
      <c r="AF198" s="186"/>
      <c r="AG198" s="48">
        <f t="shared" si="51"/>
        <v>0</v>
      </c>
      <c r="AH198" s="49">
        <f t="shared" si="57"/>
        <v>0</v>
      </c>
      <c r="AI198" s="75"/>
      <c r="AJ198" s="826">
        <f t="shared" si="47"/>
        <v>4674</v>
      </c>
      <c r="AK198" s="822">
        <f t="shared" si="52"/>
        <v>0</v>
      </c>
      <c r="AL198" s="823">
        <f t="shared" si="52"/>
        <v>0</v>
      </c>
      <c r="AM198" s="824">
        <f t="shared" si="53"/>
        <v>0</v>
      </c>
      <c r="AN198" s="823">
        <f t="shared" si="53"/>
        <v>0</v>
      </c>
      <c r="AO198" s="824">
        <f t="shared" si="54"/>
        <v>0</v>
      </c>
      <c r="AP198" s="825">
        <f t="shared" si="58"/>
        <v>0</v>
      </c>
      <c r="AR198" s="878">
        <f t="shared" si="59"/>
        <v>0</v>
      </c>
      <c r="AS198" s="879">
        <f t="shared" si="60"/>
        <v>0</v>
      </c>
      <c r="AT198" s="880">
        <f t="shared" si="61"/>
        <v>0</v>
      </c>
    </row>
    <row r="199" spans="1:46" ht="15.75">
      <c r="A199" s="132">
        <v>4679</v>
      </c>
      <c r="B199" s="133" t="s">
        <v>77</v>
      </c>
      <c r="C199" s="133"/>
      <c r="D199" s="133"/>
      <c r="E199" s="133"/>
      <c r="F199" s="133"/>
      <c r="G199" s="133"/>
      <c r="H199" s="133"/>
      <c r="I199" s="133"/>
      <c r="J199" s="133"/>
      <c r="K199" s="133"/>
      <c r="L199" s="134"/>
      <c r="M199" s="75"/>
      <c r="N199" s="177">
        <f t="shared" si="62"/>
        <v>4679</v>
      </c>
      <c r="O199" s="185"/>
      <c r="P199" s="186"/>
      <c r="Q199" s="187"/>
      <c r="R199" s="186"/>
      <c r="S199" s="48">
        <f t="shared" si="49"/>
        <v>0</v>
      </c>
      <c r="T199" s="49">
        <f t="shared" si="55"/>
        <v>0</v>
      </c>
      <c r="U199" s="75"/>
      <c r="V199" s="185"/>
      <c r="W199" s="186"/>
      <c r="X199" s="187"/>
      <c r="Y199" s="186"/>
      <c r="Z199" s="48">
        <f t="shared" si="50"/>
        <v>0</v>
      </c>
      <c r="AA199" s="49">
        <f t="shared" si="56"/>
        <v>0</v>
      </c>
      <c r="AB199" s="75"/>
      <c r="AC199" s="185"/>
      <c r="AD199" s="186"/>
      <c r="AE199" s="187"/>
      <c r="AF199" s="186"/>
      <c r="AG199" s="48">
        <f t="shared" si="51"/>
        <v>0</v>
      </c>
      <c r="AH199" s="49">
        <f t="shared" si="57"/>
        <v>0</v>
      </c>
      <c r="AI199" s="75"/>
      <c r="AJ199" s="826">
        <f t="shared" si="47"/>
        <v>4679</v>
      </c>
      <c r="AK199" s="822">
        <f t="shared" si="52"/>
        <v>0</v>
      </c>
      <c r="AL199" s="823">
        <f t="shared" si="52"/>
        <v>0</v>
      </c>
      <c r="AM199" s="824">
        <f t="shared" si="53"/>
        <v>0</v>
      </c>
      <c r="AN199" s="823">
        <f t="shared" si="53"/>
        <v>0</v>
      </c>
      <c r="AO199" s="824">
        <f t="shared" si="54"/>
        <v>0</v>
      </c>
      <c r="AP199" s="825">
        <f t="shared" si="58"/>
        <v>0</v>
      </c>
      <c r="AR199" s="878">
        <f t="shared" si="59"/>
        <v>0</v>
      </c>
      <c r="AS199" s="879">
        <f t="shared" si="60"/>
        <v>0</v>
      </c>
      <c r="AT199" s="880">
        <f t="shared" si="61"/>
        <v>0</v>
      </c>
    </row>
    <row r="200" spans="1:46" ht="15.75">
      <c r="A200" s="132">
        <v>4682</v>
      </c>
      <c r="B200" s="133" t="s">
        <v>78</v>
      </c>
      <c r="C200" s="133"/>
      <c r="D200" s="133"/>
      <c r="E200" s="133"/>
      <c r="F200" s="133"/>
      <c r="G200" s="133"/>
      <c r="H200" s="133"/>
      <c r="I200" s="133"/>
      <c r="J200" s="133"/>
      <c r="K200" s="133"/>
      <c r="L200" s="134"/>
      <c r="M200" s="75"/>
      <c r="N200" s="177">
        <f t="shared" si="62"/>
        <v>4682</v>
      </c>
      <c r="O200" s="185"/>
      <c r="P200" s="186"/>
      <c r="Q200" s="187"/>
      <c r="R200" s="186"/>
      <c r="S200" s="48">
        <f t="shared" si="49"/>
        <v>0</v>
      </c>
      <c r="T200" s="49">
        <f t="shared" si="55"/>
        <v>0</v>
      </c>
      <c r="U200" s="75"/>
      <c r="V200" s="185"/>
      <c r="W200" s="186"/>
      <c r="X200" s="187"/>
      <c r="Y200" s="186"/>
      <c r="Z200" s="48">
        <f t="shared" si="50"/>
        <v>0</v>
      </c>
      <c r="AA200" s="49">
        <f t="shared" si="56"/>
        <v>0</v>
      </c>
      <c r="AB200" s="75"/>
      <c r="AC200" s="185"/>
      <c r="AD200" s="186"/>
      <c r="AE200" s="187"/>
      <c r="AF200" s="186"/>
      <c r="AG200" s="48">
        <f t="shared" si="51"/>
        <v>0</v>
      </c>
      <c r="AH200" s="49">
        <f t="shared" si="57"/>
        <v>0</v>
      </c>
      <c r="AI200" s="75"/>
      <c r="AJ200" s="826">
        <f t="shared" si="47"/>
        <v>4682</v>
      </c>
      <c r="AK200" s="822">
        <f t="shared" si="52"/>
        <v>0</v>
      </c>
      <c r="AL200" s="823">
        <f t="shared" si="52"/>
        <v>0</v>
      </c>
      <c r="AM200" s="824">
        <f t="shared" si="53"/>
        <v>0</v>
      </c>
      <c r="AN200" s="823">
        <f t="shared" si="53"/>
        <v>0</v>
      </c>
      <c r="AO200" s="824">
        <f t="shared" si="54"/>
        <v>0</v>
      </c>
      <c r="AP200" s="825">
        <f t="shared" si="58"/>
        <v>0</v>
      </c>
      <c r="AR200" s="878">
        <f t="shared" si="59"/>
        <v>0</v>
      </c>
      <c r="AS200" s="879">
        <f t="shared" si="60"/>
        <v>0</v>
      </c>
      <c r="AT200" s="880">
        <f t="shared" si="61"/>
        <v>0</v>
      </c>
    </row>
    <row r="201" spans="1:46" ht="15.75">
      <c r="A201" s="132">
        <v>4684</v>
      </c>
      <c r="B201" s="133" t="s">
        <v>79</v>
      </c>
      <c r="C201" s="133"/>
      <c r="D201" s="133"/>
      <c r="E201" s="133"/>
      <c r="F201" s="133"/>
      <c r="G201" s="133"/>
      <c r="H201" s="133"/>
      <c r="I201" s="133"/>
      <c r="J201" s="133"/>
      <c r="K201" s="133"/>
      <c r="L201" s="134"/>
      <c r="M201" s="75"/>
      <c r="N201" s="177">
        <f t="shared" si="62"/>
        <v>4684</v>
      </c>
      <c r="O201" s="185"/>
      <c r="P201" s="186"/>
      <c r="Q201" s="187"/>
      <c r="R201" s="186"/>
      <c r="S201" s="48">
        <f t="shared" si="49"/>
        <v>0</v>
      </c>
      <c r="T201" s="49">
        <f t="shared" si="55"/>
        <v>0</v>
      </c>
      <c r="U201" s="75"/>
      <c r="V201" s="185"/>
      <c r="W201" s="186"/>
      <c r="X201" s="187"/>
      <c r="Y201" s="186"/>
      <c r="Z201" s="48">
        <f t="shared" si="50"/>
        <v>0</v>
      </c>
      <c r="AA201" s="49">
        <f t="shared" si="56"/>
        <v>0</v>
      </c>
      <c r="AB201" s="75"/>
      <c r="AC201" s="185"/>
      <c r="AD201" s="186"/>
      <c r="AE201" s="187"/>
      <c r="AF201" s="186"/>
      <c r="AG201" s="48">
        <f t="shared" si="51"/>
        <v>0</v>
      </c>
      <c r="AH201" s="49">
        <f t="shared" si="57"/>
        <v>0</v>
      </c>
      <c r="AI201" s="75"/>
      <c r="AJ201" s="826">
        <f t="shared" si="47"/>
        <v>4684</v>
      </c>
      <c r="AK201" s="822">
        <f t="shared" si="52"/>
        <v>0</v>
      </c>
      <c r="AL201" s="823">
        <f t="shared" si="52"/>
        <v>0</v>
      </c>
      <c r="AM201" s="824">
        <f t="shared" si="53"/>
        <v>0</v>
      </c>
      <c r="AN201" s="823">
        <f t="shared" si="53"/>
        <v>0</v>
      </c>
      <c r="AO201" s="824">
        <f t="shared" si="54"/>
        <v>0</v>
      </c>
      <c r="AP201" s="825">
        <f t="shared" si="58"/>
        <v>0</v>
      </c>
      <c r="AR201" s="878">
        <f t="shared" si="59"/>
        <v>0</v>
      </c>
      <c r="AS201" s="879">
        <f t="shared" si="60"/>
        <v>0</v>
      </c>
      <c r="AT201" s="880">
        <f t="shared" si="61"/>
        <v>0</v>
      </c>
    </row>
    <row r="202" spans="1:46" ht="15.75">
      <c r="A202" s="132">
        <v>4811</v>
      </c>
      <c r="B202" s="145" t="s">
        <v>80</v>
      </c>
      <c r="C202" s="133"/>
      <c r="D202" s="133"/>
      <c r="E202" s="133"/>
      <c r="F202" s="133"/>
      <c r="G202" s="133"/>
      <c r="H202" s="133"/>
      <c r="I202" s="133"/>
      <c r="J202" s="133"/>
      <c r="K202" s="133"/>
      <c r="L202" s="134"/>
      <c r="M202" s="75"/>
      <c r="N202" s="177">
        <f t="shared" si="62"/>
        <v>4811</v>
      </c>
      <c r="O202" s="185"/>
      <c r="P202" s="19">
        <v>0</v>
      </c>
      <c r="Q202" s="187"/>
      <c r="R202" s="186"/>
      <c r="S202" s="48">
        <f t="shared" si="49"/>
        <v>0</v>
      </c>
      <c r="T202" s="51">
        <v>0</v>
      </c>
      <c r="U202" s="75"/>
      <c r="V202" s="185"/>
      <c r="W202" s="19">
        <v>0</v>
      </c>
      <c r="X202" s="187"/>
      <c r="Y202" s="186"/>
      <c r="Z202" s="48">
        <f t="shared" si="50"/>
        <v>0</v>
      </c>
      <c r="AA202" s="51">
        <v>0</v>
      </c>
      <c r="AB202" s="75"/>
      <c r="AC202" s="185"/>
      <c r="AD202" s="19">
        <v>0</v>
      </c>
      <c r="AE202" s="187"/>
      <c r="AF202" s="186"/>
      <c r="AG202" s="48">
        <f t="shared" si="51"/>
        <v>0</v>
      </c>
      <c r="AH202" s="51">
        <v>0</v>
      </c>
      <c r="AI202" s="75"/>
      <c r="AJ202" s="826">
        <f t="shared" si="47"/>
        <v>4811</v>
      </c>
      <c r="AK202" s="822">
        <f t="shared" si="52"/>
        <v>0</v>
      </c>
      <c r="AL202" s="828">
        <v>0</v>
      </c>
      <c r="AM202" s="824">
        <f t="shared" si="53"/>
        <v>0</v>
      </c>
      <c r="AN202" s="823">
        <f t="shared" si="53"/>
        <v>0</v>
      </c>
      <c r="AO202" s="824">
        <f t="shared" si="54"/>
        <v>0</v>
      </c>
      <c r="AP202" s="830">
        <v>0</v>
      </c>
      <c r="AR202" s="878">
        <f t="shared" si="59"/>
        <v>0</v>
      </c>
      <c r="AS202" s="879">
        <f t="shared" si="60"/>
        <v>0</v>
      </c>
      <c r="AT202" s="880">
        <f t="shared" si="61"/>
        <v>0</v>
      </c>
    </row>
    <row r="203" spans="1:46" ht="15.75">
      <c r="A203" s="132">
        <v>4812</v>
      </c>
      <c r="B203" s="145" t="s">
        <v>81</v>
      </c>
      <c r="C203" s="133"/>
      <c r="D203" s="133"/>
      <c r="E203" s="133"/>
      <c r="F203" s="133"/>
      <c r="G203" s="133"/>
      <c r="H203" s="133"/>
      <c r="I203" s="133"/>
      <c r="J203" s="133"/>
      <c r="K203" s="133"/>
      <c r="L203" s="134"/>
      <c r="M203" s="75"/>
      <c r="N203" s="177">
        <f t="shared" si="62"/>
        <v>4812</v>
      </c>
      <c r="O203" s="185"/>
      <c r="P203" s="19">
        <v>0</v>
      </c>
      <c r="Q203" s="187"/>
      <c r="R203" s="186"/>
      <c r="S203" s="48">
        <f t="shared" si="49"/>
        <v>0</v>
      </c>
      <c r="T203" s="51">
        <v>0</v>
      </c>
      <c r="U203" s="75"/>
      <c r="V203" s="185"/>
      <c r="W203" s="19">
        <v>0</v>
      </c>
      <c r="X203" s="187"/>
      <c r="Y203" s="186"/>
      <c r="Z203" s="48">
        <f t="shared" si="50"/>
        <v>0</v>
      </c>
      <c r="AA203" s="51">
        <v>0</v>
      </c>
      <c r="AB203" s="75"/>
      <c r="AC203" s="185"/>
      <c r="AD203" s="19">
        <v>0</v>
      </c>
      <c r="AE203" s="187"/>
      <c r="AF203" s="186"/>
      <c r="AG203" s="48">
        <f t="shared" si="51"/>
        <v>0</v>
      </c>
      <c r="AH203" s="51">
        <v>0</v>
      </c>
      <c r="AI203" s="75"/>
      <c r="AJ203" s="826">
        <f t="shared" si="47"/>
        <v>4812</v>
      </c>
      <c r="AK203" s="822">
        <f t="shared" si="52"/>
        <v>0</v>
      </c>
      <c r="AL203" s="828">
        <v>0</v>
      </c>
      <c r="AM203" s="824">
        <f t="shared" si="53"/>
        <v>0</v>
      </c>
      <c r="AN203" s="823">
        <f t="shared" si="53"/>
        <v>0</v>
      </c>
      <c r="AO203" s="824">
        <f t="shared" si="54"/>
        <v>0</v>
      </c>
      <c r="AP203" s="830">
        <v>0</v>
      </c>
      <c r="AR203" s="878">
        <f t="shared" si="59"/>
        <v>0</v>
      </c>
      <c r="AS203" s="879">
        <f t="shared" si="60"/>
        <v>0</v>
      </c>
      <c r="AT203" s="880">
        <f t="shared" si="61"/>
        <v>0</v>
      </c>
    </row>
    <row r="204" spans="1:46" ht="15.75">
      <c r="A204" s="132">
        <v>4813</v>
      </c>
      <c r="B204" s="145" t="s">
        <v>82</v>
      </c>
      <c r="C204" s="133"/>
      <c r="D204" s="133"/>
      <c r="E204" s="133"/>
      <c r="F204" s="133"/>
      <c r="G204" s="133"/>
      <c r="H204" s="133"/>
      <c r="I204" s="133"/>
      <c r="J204" s="133"/>
      <c r="K204" s="133"/>
      <c r="L204" s="134"/>
      <c r="M204" s="75"/>
      <c r="N204" s="177">
        <f t="shared" si="62"/>
        <v>4813</v>
      </c>
      <c r="O204" s="18">
        <v>0</v>
      </c>
      <c r="P204" s="186"/>
      <c r="Q204" s="187"/>
      <c r="R204" s="186"/>
      <c r="S204" s="50">
        <v>0</v>
      </c>
      <c r="T204" s="49">
        <f>+IF(ABS(+O204+Q204)&lt;=ABS(P204+R204),-O204+P204-Q204+R204,0)</f>
        <v>0</v>
      </c>
      <c r="U204" s="75"/>
      <c r="V204" s="18">
        <v>0</v>
      </c>
      <c r="W204" s="186"/>
      <c r="X204" s="187"/>
      <c r="Y204" s="186"/>
      <c r="Z204" s="50">
        <v>0</v>
      </c>
      <c r="AA204" s="49">
        <f>+IF(ABS(+V204+X204)&lt;=ABS(W204+Y204),-V204+W204-X204+Y204,0)</f>
        <v>0</v>
      </c>
      <c r="AB204" s="75"/>
      <c r="AC204" s="18">
        <v>0</v>
      </c>
      <c r="AD204" s="186"/>
      <c r="AE204" s="187"/>
      <c r="AF204" s="186"/>
      <c r="AG204" s="50">
        <v>0</v>
      </c>
      <c r="AH204" s="49">
        <f>+IF(ABS(+AC204+AE204)&lt;=ABS(AD204+AF204),-AC204+AD204-AE204+AF204,0)</f>
        <v>0</v>
      </c>
      <c r="AI204" s="75"/>
      <c r="AJ204" s="826">
        <f t="shared" si="47"/>
        <v>4813</v>
      </c>
      <c r="AK204" s="827">
        <v>0</v>
      </c>
      <c r="AL204" s="823">
        <f t="shared" si="52"/>
        <v>0</v>
      </c>
      <c r="AM204" s="824">
        <f t="shared" si="53"/>
        <v>0</v>
      </c>
      <c r="AN204" s="823">
        <f t="shared" si="53"/>
        <v>0</v>
      </c>
      <c r="AO204" s="829">
        <v>0</v>
      </c>
      <c r="AP204" s="825">
        <f t="shared" si="58"/>
        <v>0</v>
      </c>
      <c r="AR204" s="878">
        <f t="shared" si="59"/>
        <v>0</v>
      </c>
      <c r="AS204" s="879">
        <f t="shared" si="60"/>
        <v>0</v>
      </c>
      <c r="AT204" s="880">
        <f t="shared" si="61"/>
        <v>0</v>
      </c>
    </row>
    <row r="205" spans="1:46" ht="15.75">
      <c r="A205" s="132">
        <v>4814</v>
      </c>
      <c r="B205" s="145" t="s">
        <v>593</v>
      </c>
      <c r="C205" s="133"/>
      <c r="D205" s="133"/>
      <c r="E205" s="133"/>
      <c r="F205" s="133"/>
      <c r="G205" s="133"/>
      <c r="H205" s="133"/>
      <c r="I205" s="133"/>
      <c r="J205" s="133"/>
      <c r="K205" s="133"/>
      <c r="L205" s="134"/>
      <c r="M205" s="75"/>
      <c r="N205" s="177">
        <f t="shared" si="62"/>
        <v>4814</v>
      </c>
      <c r="O205" s="18">
        <v>0</v>
      </c>
      <c r="P205" s="186"/>
      <c r="Q205" s="187"/>
      <c r="R205" s="186"/>
      <c r="S205" s="50">
        <v>0</v>
      </c>
      <c r="T205" s="49">
        <f>+IF(ABS(+O205+Q205)&lt;=ABS(P205+R205),-O205+P205-Q205+R205,0)</f>
        <v>0</v>
      </c>
      <c r="U205" s="75"/>
      <c r="V205" s="18">
        <v>0</v>
      </c>
      <c r="W205" s="186"/>
      <c r="X205" s="187"/>
      <c r="Y205" s="186"/>
      <c r="Z205" s="50">
        <v>0</v>
      </c>
      <c r="AA205" s="49">
        <f>+IF(ABS(+V205+X205)&lt;=ABS(W205+Y205),-V205+W205-X205+Y205,0)</f>
        <v>0</v>
      </c>
      <c r="AB205" s="75"/>
      <c r="AC205" s="18">
        <v>0</v>
      </c>
      <c r="AD205" s="186"/>
      <c r="AE205" s="187"/>
      <c r="AF205" s="186"/>
      <c r="AG205" s="50">
        <v>0</v>
      </c>
      <c r="AH205" s="49">
        <f>+IF(ABS(+AC205+AE205)&lt;=ABS(AD205+AF205),-AC205+AD205-AE205+AF205,0)</f>
        <v>0</v>
      </c>
      <c r="AI205" s="75"/>
      <c r="AJ205" s="826">
        <f t="shared" si="47"/>
        <v>4814</v>
      </c>
      <c r="AK205" s="827">
        <v>0</v>
      </c>
      <c r="AL205" s="823">
        <f t="shared" si="52"/>
        <v>0</v>
      </c>
      <c r="AM205" s="824">
        <f t="shared" si="53"/>
        <v>0</v>
      </c>
      <c r="AN205" s="823">
        <f t="shared" si="53"/>
        <v>0</v>
      </c>
      <c r="AO205" s="829">
        <v>0</v>
      </c>
      <c r="AP205" s="825">
        <f t="shared" si="58"/>
        <v>0</v>
      </c>
      <c r="AR205" s="878">
        <f t="shared" si="59"/>
        <v>0</v>
      </c>
      <c r="AS205" s="879">
        <f t="shared" si="60"/>
        <v>0</v>
      </c>
      <c r="AT205" s="880">
        <f t="shared" si="61"/>
        <v>0</v>
      </c>
    </row>
    <row r="206" spans="1:46" ht="15.75">
      <c r="A206" s="132">
        <v>4815</v>
      </c>
      <c r="B206" s="145" t="s">
        <v>594</v>
      </c>
      <c r="C206" s="133"/>
      <c r="D206" s="133"/>
      <c r="E206" s="133"/>
      <c r="F206" s="133"/>
      <c r="G206" s="133"/>
      <c r="H206" s="133"/>
      <c r="I206" s="133"/>
      <c r="J206" s="133"/>
      <c r="K206" s="133"/>
      <c r="L206" s="134"/>
      <c r="M206" s="75"/>
      <c r="N206" s="177">
        <f t="shared" si="62"/>
        <v>4815</v>
      </c>
      <c r="O206" s="185"/>
      <c r="P206" s="19">
        <v>0</v>
      </c>
      <c r="Q206" s="187"/>
      <c r="R206" s="186"/>
      <c r="S206" s="48">
        <f>+IF(ABS(+O206+Q206)&gt;=ABS(P206+R206),+O206-P206+Q206-R206,0)</f>
        <v>0</v>
      </c>
      <c r="T206" s="51">
        <v>0</v>
      </c>
      <c r="U206" s="75"/>
      <c r="V206" s="185"/>
      <c r="W206" s="19">
        <v>0</v>
      </c>
      <c r="X206" s="187"/>
      <c r="Y206" s="186"/>
      <c r="Z206" s="48">
        <f>+IF(ABS(+V206+X206)&gt;=ABS(W206+Y206),+V206-W206+X206-Y206,0)</f>
        <v>0</v>
      </c>
      <c r="AA206" s="51">
        <v>0</v>
      </c>
      <c r="AB206" s="75"/>
      <c r="AC206" s="185"/>
      <c r="AD206" s="19">
        <v>0</v>
      </c>
      <c r="AE206" s="187"/>
      <c r="AF206" s="186"/>
      <c r="AG206" s="48">
        <f>+IF(ABS(+AC206+AE206)&gt;=ABS(AD206+AF206),+AC206-AD206+AE206-AF206,0)</f>
        <v>0</v>
      </c>
      <c r="AH206" s="51">
        <v>0</v>
      </c>
      <c r="AI206" s="75"/>
      <c r="AJ206" s="826">
        <f t="shared" si="47"/>
        <v>4815</v>
      </c>
      <c r="AK206" s="822">
        <f t="shared" si="52"/>
        <v>0</v>
      </c>
      <c r="AL206" s="828">
        <v>0</v>
      </c>
      <c r="AM206" s="824">
        <f t="shared" si="53"/>
        <v>0</v>
      </c>
      <c r="AN206" s="823">
        <f t="shared" si="53"/>
        <v>0</v>
      </c>
      <c r="AO206" s="824">
        <f t="shared" si="54"/>
        <v>0</v>
      </c>
      <c r="AP206" s="830">
        <v>0</v>
      </c>
      <c r="AR206" s="878">
        <f t="shared" si="59"/>
        <v>0</v>
      </c>
      <c r="AS206" s="879">
        <f t="shared" si="60"/>
        <v>0</v>
      </c>
      <c r="AT206" s="880">
        <f t="shared" si="61"/>
        <v>0</v>
      </c>
    </row>
    <row r="207" spans="1:46" ht="15.75">
      <c r="A207" s="132">
        <v>4816</v>
      </c>
      <c r="B207" s="145" t="s">
        <v>595</v>
      </c>
      <c r="C207" s="133"/>
      <c r="D207" s="133"/>
      <c r="E207" s="133"/>
      <c r="F207" s="133"/>
      <c r="G207" s="133"/>
      <c r="H207" s="133"/>
      <c r="I207" s="133"/>
      <c r="J207" s="133"/>
      <c r="K207" s="133"/>
      <c r="L207" s="134"/>
      <c r="M207" s="75"/>
      <c r="N207" s="177">
        <f t="shared" si="62"/>
        <v>4816</v>
      </c>
      <c r="O207" s="18">
        <v>0</v>
      </c>
      <c r="P207" s="186"/>
      <c r="Q207" s="187"/>
      <c r="R207" s="186"/>
      <c r="S207" s="50">
        <v>0</v>
      </c>
      <c r="T207" s="49">
        <f>+IF(ABS(+O207+Q207)&lt;=ABS(P207+R207),-O207+P207-Q207+R207,0)</f>
        <v>0</v>
      </c>
      <c r="U207" s="75"/>
      <c r="V207" s="18">
        <v>0</v>
      </c>
      <c r="W207" s="186"/>
      <c r="X207" s="187"/>
      <c r="Y207" s="186"/>
      <c r="Z207" s="50">
        <v>0</v>
      </c>
      <c r="AA207" s="49">
        <f>+IF(ABS(+V207+X207)&lt;=ABS(W207+Y207),-V207+W207-X207+Y207,0)</f>
        <v>0</v>
      </c>
      <c r="AB207" s="75"/>
      <c r="AC207" s="18">
        <v>0</v>
      </c>
      <c r="AD207" s="186"/>
      <c r="AE207" s="187"/>
      <c r="AF207" s="186"/>
      <c r="AG207" s="50">
        <v>0</v>
      </c>
      <c r="AH207" s="49">
        <f>+IF(ABS(+AC207+AE207)&lt;=ABS(AD207+AF207),-AC207+AD207-AE207+AF207,0)</f>
        <v>0</v>
      </c>
      <c r="AI207" s="75"/>
      <c r="AJ207" s="826">
        <f t="shared" si="47"/>
        <v>4816</v>
      </c>
      <c r="AK207" s="827">
        <v>0</v>
      </c>
      <c r="AL207" s="823">
        <f t="shared" si="52"/>
        <v>0</v>
      </c>
      <c r="AM207" s="824">
        <f t="shared" si="53"/>
        <v>0</v>
      </c>
      <c r="AN207" s="823">
        <f t="shared" si="53"/>
        <v>0</v>
      </c>
      <c r="AO207" s="829">
        <v>0</v>
      </c>
      <c r="AP207" s="825">
        <f t="shared" si="58"/>
        <v>0</v>
      </c>
      <c r="AR207" s="878">
        <f t="shared" si="59"/>
        <v>0</v>
      </c>
      <c r="AS207" s="879">
        <f t="shared" si="60"/>
        <v>0</v>
      </c>
      <c r="AT207" s="880">
        <f t="shared" si="61"/>
        <v>0</v>
      </c>
    </row>
    <row r="208" spans="1:46" ht="15.75">
      <c r="A208" s="132">
        <v>4817</v>
      </c>
      <c r="B208" s="133" t="s">
        <v>596</v>
      </c>
      <c r="C208" s="133"/>
      <c r="D208" s="133"/>
      <c r="E208" s="133"/>
      <c r="F208" s="133"/>
      <c r="G208" s="133"/>
      <c r="H208" s="133"/>
      <c r="I208" s="133"/>
      <c r="J208" s="133"/>
      <c r="K208" s="133"/>
      <c r="L208" s="134"/>
      <c r="M208" s="75"/>
      <c r="N208" s="177">
        <f t="shared" si="62"/>
        <v>4817</v>
      </c>
      <c r="O208" s="185"/>
      <c r="P208" s="186"/>
      <c r="Q208" s="187"/>
      <c r="R208" s="186"/>
      <c r="S208" s="48">
        <f>+IF(ABS(+O208+Q208)&gt;=ABS(P208+R208),+O208-P208+Q208-R208,0)</f>
        <v>0</v>
      </c>
      <c r="T208" s="49">
        <f aca="true" t="shared" si="64" ref="T208:T214">+IF(ABS(+O208+Q208)&lt;=ABS(P208+R208),-O208+P208-Q208+R208,0)</f>
        <v>0</v>
      </c>
      <c r="U208" s="75"/>
      <c r="V208" s="185"/>
      <c r="W208" s="186"/>
      <c r="X208" s="187"/>
      <c r="Y208" s="186"/>
      <c r="Z208" s="48">
        <f>+IF(ABS(+V208+X208)&gt;=ABS(W208+Y208),+V208-W208+X208-Y208,0)</f>
        <v>0</v>
      </c>
      <c r="AA208" s="49">
        <f aca="true" t="shared" si="65" ref="AA208:AA214">+IF(ABS(+V208+X208)&lt;=ABS(W208+Y208),-V208+W208-X208+Y208,0)</f>
        <v>0</v>
      </c>
      <c r="AB208" s="75"/>
      <c r="AC208" s="185"/>
      <c r="AD208" s="186"/>
      <c r="AE208" s="187"/>
      <c r="AF208" s="186"/>
      <c r="AG208" s="48">
        <f>+IF(ABS(+AC208+AE208)&gt;=ABS(AD208+AF208),+AC208-AD208+AE208-AF208,0)</f>
        <v>0</v>
      </c>
      <c r="AH208" s="49">
        <f aca="true" t="shared" si="66" ref="AH208:AH214">+IF(ABS(+AC208+AE208)&lt;=ABS(AD208+AF208),-AC208+AD208-AE208+AF208,0)</f>
        <v>0</v>
      </c>
      <c r="AI208" s="75"/>
      <c r="AJ208" s="826">
        <f aca="true" t="shared" si="67" ref="AJ208:AJ274">+N208</f>
        <v>4817</v>
      </c>
      <c r="AK208" s="822">
        <f t="shared" si="52"/>
        <v>0</v>
      </c>
      <c r="AL208" s="823">
        <f t="shared" si="52"/>
        <v>0</v>
      </c>
      <c r="AM208" s="824">
        <f t="shared" si="53"/>
        <v>0</v>
      </c>
      <c r="AN208" s="823">
        <f t="shared" si="53"/>
        <v>0</v>
      </c>
      <c r="AO208" s="824">
        <f t="shared" si="54"/>
        <v>0</v>
      </c>
      <c r="AP208" s="825">
        <f t="shared" si="58"/>
        <v>0</v>
      </c>
      <c r="AR208" s="878">
        <f t="shared" si="59"/>
        <v>0</v>
      </c>
      <c r="AS208" s="879">
        <f t="shared" si="60"/>
        <v>0</v>
      </c>
      <c r="AT208" s="880">
        <f t="shared" si="61"/>
        <v>0</v>
      </c>
    </row>
    <row r="209" spans="1:46" ht="15.75">
      <c r="A209" s="132">
        <v>4818</v>
      </c>
      <c r="B209" s="133" t="s">
        <v>597</v>
      </c>
      <c r="C209" s="133"/>
      <c r="D209" s="133"/>
      <c r="E209" s="133"/>
      <c r="F209" s="133"/>
      <c r="G209" s="133"/>
      <c r="H209" s="133"/>
      <c r="I209" s="133"/>
      <c r="J209" s="133"/>
      <c r="K209" s="133"/>
      <c r="L209" s="134"/>
      <c r="M209" s="75"/>
      <c r="N209" s="177">
        <f t="shared" si="62"/>
        <v>4818</v>
      </c>
      <c r="O209" s="185"/>
      <c r="P209" s="186"/>
      <c r="Q209" s="187"/>
      <c r="R209" s="186"/>
      <c r="S209" s="48">
        <f>+IF(ABS(+O209+Q209)&gt;=ABS(P209+R209),+O209-P209+Q209-R209,0)</f>
        <v>0</v>
      </c>
      <c r="T209" s="49">
        <f t="shared" si="64"/>
        <v>0</v>
      </c>
      <c r="U209" s="75"/>
      <c r="V209" s="185"/>
      <c r="W209" s="186"/>
      <c r="X209" s="187"/>
      <c r="Y209" s="186"/>
      <c r="Z209" s="48">
        <f>+IF(ABS(+V209+X209)&gt;=ABS(W209+Y209),+V209-W209+X209-Y209,0)</f>
        <v>0</v>
      </c>
      <c r="AA209" s="49">
        <f t="shared" si="65"/>
        <v>0</v>
      </c>
      <c r="AB209" s="75"/>
      <c r="AC209" s="185"/>
      <c r="AD209" s="186"/>
      <c r="AE209" s="187"/>
      <c r="AF209" s="186"/>
      <c r="AG209" s="48">
        <f>+IF(ABS(+AC209+AE209)&gt;=ABS(AD209+AF209),+AC209-AD209+AE209-AF209,0)</f>
        <v>0</v>
      </c>
      <c r="AH209" s="49">
        <f t="shared" si="66"/>
        <v>0</v>
      </c>
      <c r="AI209" s="75"/>
      <c r="AJ209" s="826">
        <f t="shared" si="67"/>
        <v>4818</v>
      </c>
      <c r="AK209" s="822">
        <f t="shared" si="52"/>
        <v>0</v>
      </c>
      <c r="AL209" s="823">
        <f t="shared" si="52"/>
        <v>0</v>
      </c>
      <c r="AM209" s="824">
        <f t="shared" si="53"/>
        <v>0</v>
      </c>
      <c r="AN209" s="823">
        <f t="shared" si="53"/>
        <v>0</v>
      </c>
      <c r="AO209" s="824">
        <f t="shared" si="54"/>
        <v>0</v>
      </c>
      <c r="AP209" s="825">
        <f t="shared" si="58"/>
        <v>0</v>
      </c>
      <c r="AR209" s="878">
        <f t="shared" si="59"/>
        <v>0</v>
      </c>
      <c r="AS209" s="879">
        <f t="shared" si="60"/>
        <v>0</v>
      </c>
      <c r="AT209" s="880">
        <f t="shared" si="61"/>
        <v>0</v>
      </c>
    </row>
    <row r="210" spans="1:46" ht="15.75">
      <c r="A210" s="132">
        <v>4831</v>
      </c>
      <c r="B210" s="133" t="s">
        <v>598</v>
      </c>
      <c r="C210" s="133"/>
      <c r="D210" s="133"/>
      <c r="E210" s="133"/>
      <c r="F210" s="133"/>
      <c r="G210" s="133"/>
      <c r="H210" s="133"/>
      <c r="I210" s="133"/>
      <c r="J210" s="133"/>
      <c r="K210" s="133"/>
      <c r="L210" s="134"/>
      <c r="M210" s="75"/>
      <c r="N210" s="177">
        <f t="shared" si="62"/>
        <v>4831</v>
      </c>
      <c r="O210" s="18">
        <v>0</v>
      </c>
      <c r="P210" s="186"/>
      <c r="Q210" s="187"/>
      <c r="R210" s="186"/>
      <c r="S210" s="50">
        <v>0</v>
      </c>
      <c r="T210" s="49">
        <f t="shared" si="64"/>
        <v>0</v>
      </c>
      <c r="U210" s="75"/>
      <c r="V210" s="18">
        <v>0</v>
      </c>
      <c r="W210" s="186"/>
      <c r="X210" s="187"/>
      <c r="Y210" s="186"/>
      <c r="Z210" s="50">
        <v>0</v>
      </c>
      <c r="AA210" s="49">
        <f t="shared" si="65"/>
        <v>0</v>
      </c>
      <c r="AB210" s="75"/>
      <c r="AC210" s="18">
        <v>0</v>
      </c>
      <c r="AD210" s="186"/>
      <c r="AE210" s="187"/>
      <c r="AF210" s="186"/>
      <c r="AG210" s="50">
        <v>0</v>
      </c>
      <c r="AH210" s="49">
        <f t="shared" si="66"/>
        <v>0</v>
      </c>
      <c r="AI210" s="75"/>
      <c r="AJ210" s="826">
        <f t="shared" si="67"/>
        <v>4831</v>
      </c>
      <c r="AK210" s="827">
        <v>0</v>
      </c>
      <c r="AL210" s="823">
        <f t="shared" si="52"/>
        <v>0</v>
      </c>
      <c r="AM210" s="824">
        <f t="shared" si="53"/>
        <v>0</v>
      </c>
      <c r="AN210" s="823">
        <f t="shared" si="53"/>
        <v>0</v>
      </c>
      <c r="AO210" s="829">
        <v>0</v>
      </c>
      <c r="AP210" s="825">
        <f t="shared" si="58"/>
        <v>0</v>
      </c>
      <c r="AR210" s="878">
        <f t="shared" si="59"/>
        <v>0</v>
      </c>
      <c r="AS210" s="879">
        <f t="shared" si="60"/>
        <v>0</v>
      </c>
      <c r="AT210" s="880">
        <f t="shared" si="61"/>
        <v>0</v>
      </c>
    </row>
    <row r="211" spans="1:46" ht="15.75">
      <c r="A211" s="132">
        <v>4832</v>
      </c>
      <c r="B211" s="133" t="s">
        <v>599</v>
      </c>
      <c r="C211" s="133"/>
      <c r="D211" s="133"/>
      <c r="E211" s="133"/>
      <c r="F211" s="133"/>
      <c r="G211" s="133"/>
      <c r="H211" s="133"/>
      <c r="I211" s="133"/>
      <c r="J211" s="133"/>
      <c r="K211" s="133"/>
      <c r="L211" s="134"/>
      <c r="M211" s="75"/>
      <c r="N211" s="177">
        <f t="shared" si="62"/>
        <v>4832</v>
      </c>
      <c r="O211" s="18">
        <v>0</v>
      </c>
      <c r="P211" s="186"/>
      <c r="Q211" s="187"/>
      <c r="R211" s="186"/>
      <c r="S211" s="50">
        <v>0</v>
      </c>
      <c r="T211" s="49">
        <f t="shared" si="64"/>
        <v>0</v>
      </c>
      <c r="U211" s="75"/>
      <c r="V211" s="18">
        <v>0</v>
      </c>
      <c r="W211" s="186"/>
      <c r="X211" s="187"/>
      <c r="Y211" s="186"/>
      <c r="Z211" s="50">
        <v>0</v>
      </c>
      <c r="AA211" s="49">
        <f t="shared" si="65"/>
        <v>0</v>
      </c>
      <c r="AB211" s="75"/>
      <c r="AC211" s="18">
        <v>0</v>
      </c>
      <c r="AD211" s="186"/>
      <c r="AE211" s="187"/>
      <c r="AF211" s="186"/>
      <c r="AG211" s="50">
        <v>0</v>
      </c>
      <c r="AH211" s="49">
        <f t="shared" si="66"/>
        <v>0</v>
      </c>
      <c r="AI211" s="75"/>
      <c r="AJ211" s="826">
        <f t="shared" si="67"/>
        <v>4832</v>
      </c>
      <c r="AK211" s="827">
        <v>0</v>
      </c>
      <c r="AL211" s="823">
        <f t="shared" si="52"/>
        <v>0</v>
      </c>
      <c r="AM211" s="824">
        <f t="shared" si="53"/>
        <v>0</v>
      </c>
      <c r="AN211" s="823">
        <f t="shared" si="53"/>
        <v>0</v>
      </c>
      <c r="AO211" s="829">
        <v>0</v>
      </c>
      <c r="AP211" s="825">
        <f t="shared" si="58"/>
        <v>0</v>
      </c>
      <c r="AR211" s="878">
        <f t="shared" si="59"/>
        <v>0</v>
      </c>
      <c r="AS211" s="879">
        <f t="shared" si="60"/>
        <v>0</v>
      </c>
      <c r="AT211" s="880">
        <f t="shared" si="61"/>
        <v>0</v>
      </c>
    </row>
    <row r="212" spans="1:46" ht="15.75">
      <c r="A212" s="132">
        <v>4835</v>
      </c>
      <c r="B212" s="133" t="s">
        <v>600</v>
      </c>
      <c r="C212" s="133"/>
      <c r="D212" s="133"/>
      <c r="E212" s="133"/>
      <c r="F212" s="133"/>
      <c r="G212" s="133"/>
      <c r="H212" s="133"/>
      <c r="I212" s="133"/>
      <c r="J212" s="133"/>
      <c r="K212" s="133"/>
      <c r="L212" s="134"/>
      <c r="M212" s="75"/>
      <c r="N212" s="177">
        <f t="shared" si="62"/>
        <v>4835</v>
      </c>
      <c r="O212" s="18">
        <v>0</v>
      </c>
      <c r="P212" s="186"/>
      <c r="Q212" s="187"/>
      <c r="R212" s="186"/>
      <c r="S212" s="50">
        <v>0</v>
      </c>
      <c r="T212" s="49">
        <f t="shared" si="64"/>
        <v>0</v>
      </c>
      <c r="U212" s="75"/>
      <c r="V212" s="18">
        <v>0</v>
      </c>
      <c r="W212" s="186"/>
      <c r="X212" s="187"/>
      <c r="Y212" s="186"/>
      <c r="Z212" s="50">
        <v>0</v>
      </c>
      <c r="AA212" s="49">
        <f t="shared" si="65"/>
        <v>0</v>
      </c>
      <c r="AB212" s="75"/>
      <c r="AC212" s="18">
        <v>0</v>
      </c>
      <c r="AD212" s="186"/>
      <c r="AE212" s="187"/>
      <c r="AF212" s="186"/>
      <c r="AG212" s="50">
        <v>0</v>
      </c>
      <c r="AH212" s="49">
        <f t="shared" si="66"/>
        <v>0</v>
      </c>
      <c r="AI212" s="75"/>
      <c r="AJ212" s="826">
        <f t="shared" si="67"/>
        <v>4835</v>
      </c>
      <c r="AK212" s="827">
        <v>0</v>
      </c>
      <c r="AL212" s="823">
        <f t="shared" si="52"/>
        <v>0</v>
      </c>
      <c r="AM212" s="824">
        <f t="shared" si="53"/>
        <v>0</v>
      </c>
      <c r="AN212" s="823">
        <f t="shared" si="53"/>
        <v>0</v>
      </c>
      <c r="AO212" s="829">
        <v>0</v>
      </c>
      <c r="AP212" s="825">
        <f t="shared" si="58"/>
        <v>0</v>
      </c>
      <c r="AR212" s="878">
        <f t="shared" si="59"/>
        <v>0</v>
      </c>
      <c r="AS212" s="879">
        <f t="shared" si="60"/>
        <v>0</v>
      </c>
      <c r="AT212" s="880">
        <f t="shared" si="61"/>
        <v>0</v>
      </c>
    </row>
    <row r="213" spans="1:46" ht="15.75">
      <c r="A213" s="132">
        <v>4851</v>
      </c>
      <c r="B213" s="133" t="s">
        <v>601</v>
      </c>
      <c r="C213" s="133"/>
      <c r="D213" s="133"/>
      <c r="E213" s="133"/>
      <c r="F213" s="133"/>
      <c r="G213" s="133"/>
      <c r="H213" s="133"/>
      <c r="I213" s="133"/>
      <c r="J213" s="133"/>
      <c r="K213" s="133"/>
      <c r="L213" s="134"/>
      <c r="M213" s="75"/>
      <c r="N213" s="177">
        <f t="shared" si="62"/>
        <v>4851</v>
      </c>
      <c r="O213" s="185"/>
      <c r="P213" s="186"/>
      <c r="Q213" s="187"/>
      <c r="R213" s="186"/>
      <c r="S213" s="48">
        <f>+IF(ABS(+O213+Q213)&gt;=ABS(P213+R213),+O213-P213+Q213-R213,0)</f>
        <v>0</v>
      </c>
      <c r="T213" s="49">
        <f t="shared" si="64"/>
        <v>0</v>
      </c>
      <c r="U213" s="75"/>
      <c r="V213" s="185"/>
      <c r="W213" s="186"/>
      <c r="X213" s="187"/>
      <c r="Y213" s="186"/>
      <c r="Z213" s="48">
        <f>+IF(ABS(+V213+X213)&gt;=ABS(W213+Y213),+V213-W213+X213-Y213,0)</f>
        <v>0</v>
      </c>
      <c r="AA213" s="49">
        <f t="shared" si="65"/>
        <v>0</v>
      </c>
      <c r="AB213" s="75"/>
      <c r="AC213" s="185"/>
      <c r="AD213" s="186"/>
      <c r="AE213" s="187"/>
      <c r="AF213" s="186"/>
      <c r="AG213" s="48">
        <f>+IF(ABS(+AC213+AE213)&gt;=ABS(AD213+AF213),+AC213-AD213+AE213-AF213,0)</f>
        <v>0</v>
      </c>
      <c r="AH213" s="49">
        <f t="shared" si="66"/>
        <v>0</v>
      </c>
      <c r="AI213" s="75"/>
      <c r="AJ213" s="826">
        <f t="shared" si="67"/>
        <v>4851</v>
      </c>
      <c r="AK213" s="822">
        <f t="shared" si="52"/>
        <v>0</v>
      </c>
      <c r="AL213" s="823">
        <f t="shared" si="52"/>
        <v>0</v>
      </c>
      <c r="AM213" s="824">
        <f t="shared" si="53"/>
        <v>0</v>
      </c>
      <c r="AN213" s="823">
        <f t="shared" si="53"/>
        <v>0</v>
      </c>
      <c r="AO213" s="824">
        <f t="shared" si="54"/>
        <v>0</v>
      </c>
      <c r="AP213" s="825">
        <f t="shared" si="58"/>
        <v>0</v>
      </c>
      <c r="AR213" s="878">
        <f t="shared" si="59"/>
        <v>0</v>
      </c>
      <c r="AS213" s="879">
        <f t="shared" si="60"/>
        <v>0</v>
      </c>
      <c r="AT213" s="880">
        <f t="shared" si="61"/>
        <v>0</v>
      </c>
    </row>
    <row r="214" spans="1:46" ht="15.75">
      <c r="A214" s="132">
        <v>4854</v>
      </c>
      <c r="B214" s="145" t="s">
        <v>602</v>
      </c>
      <c r="C214" s="133"/>
      <c r="D214" s="133"/>
      <c r="E214" s="133"/>
      <c r="F214" s="133"/>
      <c r="G214" s="133"/>
      <c r="H214" s="133"/>
      <c r="I214" s="133"/>
      <c r="J214" s="133"/>
      <c r="K214" s="133"/>
      <c r="L214" s="134"/>
      <c r="M214" s="75"/>
      <c r="N214" s="177">
        <f t="shared" si="62"/>
        <v>4854</v>
      </c>
      <c r="O214" s="18">
        <v>0</v>
      </c>
      <c r="P214" s="186"/>
      <c r="Q214" s="187"/>
      <c r="R214" s="186"/>
      <c r="S214" s="50">
        <v>0</v>
      </c>
      <c r="T214" s="49">
        <f t="shared" si="64"/>
        <v>0</v>
      </c>
      <c r="U214" s="75"/>
      <c r="V214" s="18">
        <v>0</v>
      </c>
      <c r="W214" s="186"/>
      <c r="X214" s="187"/>
      <c r="Y214" s="186"/>
      <c r="Z214" s="50">
        <v>0</v>
      </c>
      <c r="AA214" s="49">
        <f t="shared" si="65"/>
        <v>0</v>
      </c>
      <c r="AB214" s="75"/>
      <c r="AC214" s="18">
        <v>0</v>
      </c>
      <c r="AD214" s="186"/>
      <c r="AE214" s="187"/>
      <c r="AF214" s="186"/>
      <c r="AG214" s="50">
        <v>0</v>
      </c>
      <c r="AH214" s="49">
        <f t="shared" si="66"/>
        <v>0</v>
      </c>
      <c r="AI214" s="75"/>
      <c r="AJ214" s="826">
        <f t="shared" si="67"/>
        <v>4854</v>
      </c>
      <c r="AK214" s="827">
        <v>0</v>
      </c>
      <c r="AL214" s="823">
        <f t="shared" si="52"/>
        <v>0</v>
      </c>
      <c r="AM214" s="824">
        <f t="shared" si="53"/>
        <v>0</v>
      </c>
      <c r="AN214" s="823">
        <f t="shared" si="53"/>
        <v>0</v>
      </c>
      <c r="AO214" s="829">
        <v>0</v>
      </c>
      <c r="AP214" s="825">
        <f t="shared" si="58"/>
        <v>0</v>
      </c>
      <c r="AR214" s="878">
        <f t="shared" si="59"/>
        <v>0</v>
      </c>
      <c r="AS214" s="879">
        <f t="shared" si="60"/>
        <v>0</v>
      </c>
      <c r="AT214" s="880">
        <f t="shared" si="61"/>
        <v>0</v>
      </c>
    </row>
    <row r="215" spans="1:46" ht="15.75">
      <c r="A215" s="132">
        <v>4858</v>
      </c>
      <c r="B215" s="145" t="s">
        <v>603</v>
      </c>
      <c r="C215" s="133"/>
      <c r="D215" s="133"/>
      <c r="E215" s="133"/>
      <c r="F215" s="133"/>
      <c r="G215" s="133"/>
      <c r="H215" s="133"/>
      <c r="I215" s="133"/>
      <c r="J215" s="133"/>
      <c r="K215" s="133"/>
      <c r="L215" s="134"/>
      <c r="M215" s="75"/>
      <c r="N215" s="177">
        <f t="shared" si="62"/>
        <v>4858</v>
      </c>
      <c r="O215" s="185"/>
      <c r="P215" s="19">
        <v>0</v>
      </c>
      <c r="Q215" s="187"/>
      <c r="R215" s="186"/>
      <c r="S215" s="48">
        <f>+IF(ABS(+O215+Q215)&gt;=ABS(P215+R215),+O215-P215+Q215-R215,0)</f>
        <v>0</v>
      </c>
      <c r="T215" s="51">
        <v>0</v>
      </c>
      <c r="U215" s="75"/>
      <c r="V215" s="185"/>
      <c r="W215" s="19">
        <v>0</v>
      </c>
      <c r="X215" s="187"/>
      <c r="Y215" s="186"/>
      <c r="Z215" s="48">
        <f>+IF(ABS(+V215+X215)&gt;=ABS(W215+Y215),+V215-W215+X215-Y215,0)</f>
        <v>0</v>
      </c>
      <c r="AA215" s="51">
        <v>0</v>
      </c>
      <c r="AB215" s="75"/>
      <c r="AC215" s="185"/>
      <c r="AD215" s="19">
        <v>0</v>
      </c>
      <c r="AE215" s="187"/>
      <c r="AF215" s="186"/>
      <c r="AG215" s="48">
        <f>+IF(ABS(+AC215+AE215)&gt;=ABS(AD215+AF215),+AC215-AD215+AE215-AF215,0)</f>
        <v>0</v>
      </c>
      <c r="AH215" s="51">
        <v>0</v>
      </c>
      <c r="AI215" s="75"/>
      <c r="AJ215" s="826">
        <f t="shared" si="67"/>
        <v>4858</v>
      </c>
      <c r="AK215" s="822">
        <f t="shared" si="52"/>
        <v>0</v>
      </c>
      <c r="AL215" s="828">
        <v>0</v>
      </c>
      <c r="AM215" s="824">
        <f t="shared" si="53"/>
        <v>0</v>
      </c>
      <c r="AN215" s="823">
        <f t="shared" si="53"/>
        <v>0</v>
      </c>
      <c r="AO215" s="824">
        <f t="shared" si="54"/>
        <v>0</v>
      </c>
      <c r="AP215" s="830">
        <v>0</v>
      </c>
      <c r="AR215" s="878">
        <f t="shared" si="59"/>
        <v>0</v>
      </c>
      <c r="AS215" s="879">
        <f t="shared" si="60"/>
        <v>0</v>
      </c>
      <c r="AT215" s="880">
        <f t="shared" si="61"/>
        <v>0</v>
      </c>
    </row>
    <row r="216" spans="1:46" ht="15.75">
      <c r="A216" s="132">
        <v>4861</v>
      </c>
      <c r="B216" s="133" t="s">
        <v>130</v>
      </c>
      <c r="C216" s="133"/>
      <c r="D216" s="133"/>
      <c r="E216" s="133"/>
      <c r="F216" s="133"/>
      <c r="G216" s="133"/>
      <c r="H216" s="133"/>
      <c r="I216" s="133"/>
      <c r="J216" s="133"/>
      <c r="K216" s="133"/>
      <c r="L216" s="134"/>
      <c r="M216" s="75"/>
      <c r="N216" s="177">
        <f t="shared" si="62"/>
        <v>4861</v>
      </c>
      <c r="O216" s="185"/>
      <c r="P216" s="186"/>
      <c r="Q216" s="187"/>
      <c r="R216" s="186"/>
      <c r="S216" s="48">
        <f>+IF(ABS(+O216+Q216)&gt;=ABS(P216+R216),+O216-P216+Q216-R216,0)</f>
        <v>0</v>
      </c>
      <c r="T216" s="49">
        <f>+IF(ABS(+O216+Q216)&lt;=ABS(P216+R216),-O216+P216-Q216+R216,0)</f>
        <v>0</v>
      </c>
      <c r="U216" s="75"/>
      <c r="V216" s="185"/>
      <c r="W216" s="186"/>
      <c r="X216" s="187"/>
      <c r="Y216" s="186"/>
      <c r="Z216" s="48">
        <f>+IF(ABS(+V216+X216)&gt;=ABS(W216+Y216),+V216-W216+X216-Y216,0)</f>
        <v>0</v>
      </c>
      <c r="AA216" s="49">
        <f>+IF(ABS(+V216+X216)&lt;=ABS(W216+Y216),-V216+W216-X216+Y216,0)</f>
        <v>0</v>
      </c>
      <c r="AB216" s="75"/>
      <c r="AC216" s="185"/>
      <c r="AD216" s="186"/>
      <c r="AE216" s="187"/>
      <c r="AF216" s="186"/>
      <c r="AG216" s="48">
        <f>+IF(ABS(+AC216+AE216)&gt;=ABS(AD216+AF216),+AC216-AD216+AE216-AF216,0)</f>
        <v>0</v>
      </c>
      <c r="AH216" s="49">
        <f>+IF(ABS(+AC216+AE216)&lt;=ABS(AD216+AF216),-AC216+AD216-AE216+AF216,0)</f>
        <v>0</v>
      </c>
      <c r="AI216" s="75"/>
      <c r="AJ216" s="826">
        <f t="shared" si="67"/>
        <v>4861</v>
      </c>
      <c r="AK216" s="822">
        <f t="shared" si="52"/>
        <v>0</v>
      </c>
      <c r="AL216" s="823">
        <f t="shared" si="52"/>
        <v>0</v>
      </c>
      <c r="AM216" s="824">
        <f t="shared" si="53"/>
        <v>0</v>
      </c>
      <c r="AN216" s="823">
        <f t="shared" si="53"/>
        <v>0</v>
      </c>
      <c r="AO216" s="824">
        <f t="shared" si="54"/>
        <v>0</v>
      </c>
      <c r="AP216" s="825">
        <f t="shared" si="58"/>
        <v>0</v>
      </c>
      <c r="AR216" s="878">
        <f t="shared" si="59"/>
        <v>0</v>
      </c>
      <c r="AS216" s="879">
        <f t="shared" si="60"/>
        <v>0</v>
      </c>
      <c r="AT216" s="880">
        <f t="shared" si="61"/>
        <v>0</v>
      </c>
    </row>
    <row r="217" spans="1:46" ht="15.75">
      <c r="A217" s="132">
        <v>4864</v>
      </c>
      <c r="B217" s="145" t="s">
        <v>131</v>
      </c>
      <c r="C217" s="133"/>
      <c r="D217" s="133"/>
      <c r="E217" s="133"/>
      <c r="F217" s="133"/>
      <c r="G217" s="133"/>
      <c r="H217" s="133"/>
      <c r="I217" s="133"/>
      <c r="J217" s="133"/>
      <c r="K217" s="133"/>
      <c r="L217" s="134"/>
      <c r="M217" s="75"/>
      <c r="N217" s="177">
        <f t="shared" si="62"/>
        <v>4864</v>
      </c>
      <c r="O217" s="18">
        <v>0</v>
      </c>
      <c r="P217" s="186"/>
      <c r="Q217" s="187"/>
      <c r="R217" s="186"/>
      <c r="S217" s="50">
        <v>0</v>
      </c>
      <c r="T217" s="49">
        <f>+IF(ABS(+O217+Q217)&lt;=ABS(P217+R217),-O217+P217-Q217+R217,0)</f>
        <v>0</v>
      </c>
      <c r="U217" s="75"/>
      <c r="V217" s="18">
        <v>0</v>
      </c>
      <c r="W217" s="186"/>
      <c r="X217" s="187"/>
      <c r="Y217" s="186"/>
      <c r="Z217" s="50">
        <v>0</v>
      </c>
      <c r="AA217" s="49">
        <f>+IF(ABS(+V217+X217)&lt;=ABS(W217+Y217),-V217+W217-X217+Y217,0)</f>
        <v>0</v>
      </c>
      <c r="AB217" s="75"/>
      <c r="AC217" s="18">
        <v>0</v>
      </c>
      <c r="AD217" s="186"/>
      <c r="AE217" s="187"/>
      <c r="AF217" s="186"/>
      <c r="AG217" s="50">
        <v>0</v>
      </c>
      <c r="AH217" s="49">
        <f>+IF(ABS(+AC217+AE217)&lt;=ABS(AD217+AF217),-AC217+AD217-AE217+AF217,0)</f>
        <v>0</v>
      </c>
      <c r="AI217" s="75"/>
      <c r="AJ217" s="826">
        <f t="shared" si="67"/>
        <v>4864</v>
      </c>
      <c r="AK217" s="827">
        <v>0</v>
      </c>
      <c r="AL217" s="823">
        <f t="shared" si="52"/>
        <v>0</v>
      </c>
      <c r="AM217" s="824">
        <f t="shared" si="53"/>
        <v>0</v>
      </c>
      <c r="AN217" s="823">
        <f t="shared" si="53"/>
        <v>0</v>
      </c>
      <c r="AO217" s="829">
        <v>0</v>
      </c>
      <c r="AP217" s="825">
        <f t="shared" si="58"/>
        <v>0</v>
      </c>
      <c r="AR217" s="878">
        <f t="shared" si="59"/>
        <v>0</v>
      </c>
      <c r="AS217" s="879">
        <f t="shared" si="60"/>
        <v>0</v>
      </c>
      <c r="AT217" s="880">
        <f t="shared" si="61"/>
        <v>0</v>
      </c>
    </row>
    <row r="218" spans="1:46" ht="15.75">
      <c r="A218" s="132">
        <v>4868</v>
      </c>
      <c r="B218" s="145" t="s">
        <v>132</v>
      </c>
      <c r="C218" s="133"/>
      <c r="D218" s="133"/>
      <c r="E218" s="133"/>
      <c r="F218" s="133"/>
      <c r="G218" s="133"/>
      <c r="H218" s="133"/>
      <c r="I218" s="133"/>
      <c r="J218" s="133"/>
      <c r="K218" s="133"/>
      <c r="L218" s="134"/>
      <c r="M218" s="75"/>
      <c r="N218" s="177">
        <f t="shared" si="62"/>
        <v>4868</v>
      </c>
      <c r="O218" s="185"/>
      <c r="P218" s="19">
        <v>0</v>
      </c>
      <c r="Q218" s="187"/>
      <c r="R218" s="186"/>
      <c r="S218" s="48">
        <f>+IF(ABS(+O218+Q218)&gt;=ABS(P218+R218),+O218-P218+Q218-R218,0)</f>
        <v>0</v>
      </c>
      <c r="T218" s="51">
        <v>0</v>
      </c>
      <c r="U218" s="75"/>
      <c r="V218" s="185"/>
      <c r="W218" s="19">
        <v>0</v>
      </c>
      <c r="X218" s="187"/>
      <c r="Y218" s="186"/>
      <c r="Z218" s="48">
        <f>+IF(ABS(+V218+X218)&gt;=ABS(W218+Y218),+V218-W218+X218-Y218,0)</f>
        <v>0</v>
      </c>
      <c r="AA218" s="51">
        <v>0</v>
      </c>
      <c r="AB218" s="75"/>
      <c r="AC218" s="185"/>
      <c r="AD218" s="19">
        <v>0</v>
      </c>
      <c r="AE218" s="187"/>
      <c r="AF218" s="186"/>
      <c r="AG218" s="48">
        <f>+IF(ABS(+AC218+AE218)&gt;=ABS(AD218+AF218),+AC218-AD218+AE218-AF218,0)</f>
        <v>0</v>
      </c>
      <c r="AH218" s="51">
        <v>0</v>
      </c>
      <c r="AI218" s="75"/>
      <c r="AJ218" s="826">
        <f t="shared" si="67"/>
        <v>4868</v>
      </c>
      <c r="AK218" s="822">
        <f>+ROUND(+O218+V218+AC218,2)</f>
        <v>0</v>
      </c>
      <c r="AL218" s="828">
        <v>0</v>
      </c>
      <c r="AM218" s="824">
        <f t="shared" si="53"/>
        <v>0</v>
      </c>
      <c r="AN218" s="823">
        <f t="shared" si="53"/>
        <v>0</v>
      </c>
      <c r="AO218" s="824">
        <f>+IF(ABS(+AK218+AM218)&gt;=ABS(AL218+AN218),+AK218-AL218+AM218-AN218,0)</f>
        <v>0</v>
      </c>
      <c r="AP218" s="830">
        <v>0</v>
      </c>
      <c r="AR218" s="878">
        <f t="shared" si="59"/>
        <v>0</v>
      </c>
      <c r="AS218" s="879">
        <f t="shared" si="60"/>
        <v>0</v>
      </c>
      <c r="AT218" s="880">
        <f t="shared" si="61"/>
        <v>0</v>
      </c>
    </row>
    <row r="219" spans="1:46" ht="15.75">
      <c r="A219" s="132">
        <v>4887</v>
      </c>
      <c r="B219" s="133" t="s">
        <v>133</v>
      </c>
      <c r="C219" s="133"/>
      <c r="D219" s="133"/>
      <c r="E219" s="133"/>
      <c r="F219" s="133"/>
      <c r="G219" s="133"/>
      <c r="H219" s="133"/>
      <c r="I219" s="133"/>
      <c r="J219" s="133"/>
      <c r="K219" s="133"/>
      <c r="L219" s="134"/>
      <c r="M219" s="75"/>
      <c r="N219" s="177">
        <f t="shared" si="62"/>
        <v>4887</v>
      </c>
      <c r="O219" s="334"/>
      <c r="P219" s="19">
        <v>0</v>
      </c>
      <c r="Q219" s="187"/>
      <c r="R219" s="186"/>
      <c r="S219" s="48">
        <f>+IF(ABS(+O219+Q219)&gt;=ABS(P219+R219),+O219-P219+Q219-R219,0)</f>
        <v>0</v>
      </c>
      <c r="T219" s="51">
        <v>0</v>
      </c>
      <c r="U219" s="75"/>
      <c r="V219" s="334"/>
      <c r="W219" s="19">
        <v>0</v>
      </c>
      <c r="X219" s="187"/>
      <c r="Y219" s="186"/>
      <c r="Z219" s="48">
        <f>+IF(ABS(+V219+X219)&gt;=ABS(W219+Y219),+V219-W219+X219-Y219,0)</f>
        <v>0</v>
      </c>
      <c r="AA219" s="51">
        <v>0</v>
      </c>
      <c r="AB219" s="75"/>
      <c r="AC219" s="334"/>
      <c r="AD219" s="19">
        <v>0</v>
      </c>
      <c r="AE219" s="187"/>
      <c r="AF219" s="186"/>
      <c r="AG219" s="48">
        <f>+IF(ABS(+AC219+AE219)&gt;=ABS(AD219+AF219),+AC219-AD219+AE219-AF219,0)</f>
        <v>0</v>
      </c>
      <c r="AH219" s="51">
        <v>0</v>
      </c>
      <c r="AI219" s="75"/>
      <c r="AJ219" s="826">
        <f t="shared" si="67"/>
        <v>4887</v>
      </c>
      <c r="AK219" s="822">
        <f t="shared" si="52"/>
        <v>0</v>
      </c>
      <c r="AL219" s="828">
        <v>0</v>
      </c>
      <c r="AM219" s="824">
        <f t="shared" si="53"/>
        <v>0</v>
      </c>
      <c r="AN219" s="823">
        <f t="shared" si="53"/>
        <v>0</v>
      </c>
      <c r="AO219" s="824">
        <f t="shared" si="54"/>
        <v>0</v>
      </c>
      <c r="AP219" s="830">
        <v>0</v>
      </c>
      <c r="AR219" s="878">
        <f t="shared" si="59"/>
        <v>0</v>
      </c>
      <c r="AS219" s="879">
        <f t="shared" si="60"/>
        <v>0</v>
      </c>
      <c r="AT219" s="880">
        <f t="shared" si="61"/>
        <v>0</v>
      </c>
    </row>
    <row r="220" spans="1:46" ht="15.75">
      <c r="A220" s="132">
        <v>4888</v>
      </c>
      <c r="B220" s="133" t="s">
        <v>134</v>
      </c>
      <c r="C220" s="133"/>
      <c r="D220" s="133"/>
      <c r="E220" s="133"/>
      <c r="F220" s="133"/>
      <c r="G220" s="133"/>
      <c r="H220" s="133"/>
      <c r="I220" s="133"/>
      <c r="J220" s="133"/>
      <c r="K220" s="133"/>
      <c r="L220" s="134"/>
      <c r="M220" s="75"/>
      <c r="N220" s="177">
        <f t="shared" si="62"/>
        <v>4888</v>
      </c>
      <c r="O220" s="334"/>
      <c r="P220" s="19">
        <v>0</v>
      </c>
      <c r="Q220" s="187"/>
      <c r="R220" s="186"/>
      <c r="S220" s="48">
        <f>+IF(ABS(+O220+Q220)&gt;=ABS(P220+R220),+O220-P220+Q220-R220,0)</f>
        <v>0</v>
      </c>
      <c r="T220" s="51">
        <v>0</v>
      </c>
      <c r="U220" s="75"/>
      <c r="V220" s="334"/>
      <c r="W220" s="19">
        <v>0</v>
      </c>
      <c r="X220" s="187"/>
      <c r="Y220" s="186"/>
      <c r="Z220" s="48">
        <f>+IF(ABS(+V220+X220)&gt;=ABS(W220+Y220),+V220-W220+X220-Y220,0)</f>
        <v>0</v>
      </c>
      <c r="AA220" s="51">
        <v>0</v>
      </c>
      <c r="AB220" s="75"/>
      <c r="AC220" s="334"/>
      <c r="AD220" s="19">
        <v>0</v>
      </c>
      <c r="AE220" s="187"/>
      <c r="AF220" s="186"/>
      <c r="AG220" s="48">
        <f>+IF(ABS(+AC220+AE220)&gt;=ABS(AD220+AF220),+AC220-AD220+AE220-AF220,0)</f>
        <v>0</v>
      </c>
      <c r="AH220" s="51">
        <v>0</v>
      </c>
      <c r="AI220" s="75"/>
      <c r="AJ220" s="826">
        <f t="shared" si="67"/>
        <v>4888</v>
      </c>
      <c r="AK220" s="822">
        <f t="shared" si="52"/>
        <v>0</v>
      </c>
      <c r="AL220" s="828">
        <v>0</v>
      </c>
      <c r="AM220" s="824">
        <f t="shared" si="53"/>
        <v>0</v>
      </c>
      <c r="AN220" s="823">
        <f t="shared" si="53"/>
        <v>0</v>
      </c>
      <c r="AO220" s="824">
        <f t="shared" si="54"/>
        <v>0</v>
      </c>
      <c r="AP220" s="830">
        <v>0</v>
      </c>
      <c r="AR220" s="878">
        <f t="shared" si="59"/>
        <v>0</v>
      </c>
      <c r="AS220" s="879">
        <f t="shared" si="60"/>
        <v>0</v>
      </c>
      <c r="AT220" s="880">
        <f t="shared" si="61"/>
        <v>0</v>
      </c>
    </row>
    <row r="221" spans="1:46" ht="15.75">
      <c r="A221" s="132">
        <v>4897</v>
      </c>
      <c r="B221" s="133" t="s">
        <v>615</v>
      </c>
      <c r="C221" s="133"/>
      <c r="D221" s="133"/>
      <c r="E221" s="133"/>
      <c r="F221" s="133"/>
      <c r="G221" s="133"/>
      <c r="H221" s="133"/>
      <c r="I221" s="133"/>
      <c r="J221" s="133"/>
      <c r="K221" s="133"/>
      <c r="L221" s="134"/>
      <c r="M221" s="75"/>
      <c r="N221" s="177">
        <f t="shared" si="62"/>
        <v>4897</v>
      </c>
      <c r="O221" s="18">
        <v>0</v>
      </c>
      <c r="P221" s="889"/>
      <c r="Q221" s="187"/>
      <c r="R221" s="186"/>
      <c r="S221" s="50">
        <v>0</v>
      </c>
      <c r="T221" s="49">
        <f aca="true" t="shared" si="68" ref="T221:T234">+IF(ABS(+O221+Q221)&lt;=ABS(P221+R221),-O221+P221-Q221+R221,0)</f>
        <v>0</v>
      </c>
      <c r="U221" s="75"/>
      <c r="V221" s="18">
        <v>0</v>
      </c>
      <c r="W221" s="889"/>
      <c r="X221" s="187"/>
      <c r="Y221" s="186"/>
      <c r="Z221" s="50">
        <v>0</v>
      </c>
      <c r="AA221" s="49">
        <f aca="true" t="shared" si="69" ref="AA221:AA234">+IF(ABS(+V221+X221)&lt;=ABS(W221+Y221),-V221+W221-X221+Y221,0)</f>
        <v>0</v>
      </c>
      <c r="AB221" s="75"/>
      <c r="AC221" s="18">
        <v>0</v>
      </c>
      <c r="AD221" s="889"/>
      <c r="AE221" s="187"/>
      <c r="AF221" s="186"/>
      <c r="AG221" s="50">
        <v>0</v>
      </c>
      <c r="AH221" s="49">
        <f aca="true" t="shared" si="70" ref="AH221:AH234">+IF(ABS(+AC221+AE221)&lt;=ABS(AD221+AF221),-AC221+AD221-AE221+AF221,0)</f>
        <v>0</v>
      </c>
      <c r="AI221" s="75"/>
      <c r="AJ221" s="826">
        <f t="shared" si="67"/>
        <v>4897</v>
      </c>
      <c r="AK221" s="827">
        <v>0</v>
      </c>
      <c r="AL221" s="823">
        <f t="shared" si="52"/>
        <v>0</v>
      </c>
      <c r="AM221" s="824">
        <f t="shared" si="53"/>
        <v>0</v>
      </c>
      <c r="AN221" s="823">
        <f t="shared" si="53"/>
        <v>0</v>
      </c>
      <c r="AO221" s="827">
        <v>0</v>
      </c>
      <c r="AP221" s="825">
        <f t="shared" si="58"/>
        <v>0</v>
      </c>
      <c r="AR221" s="878">
        <f t="shared" si="59"/>
        <v>0</v>
      </c>
      <c r="AS221" s="879">
        <f t="shared" si="60"/>
        <v>0</v>
      </c>
      <c r="AT221" s="880">
        <f t="shared" si="61"/>
        <v>0</v>
      </c>
    </row>
    <row r="222" spans="1:46" ht="15.75">
      <c r="A222" s="132">
        <v>4898</v>
      </c>
      <c r="B222" s="133" t="s">
        <v>616</v>
      </c>
      <c r="C222" s="133"/>
      <c r="D222" s="133"/>
      <c r="E222" s="133"/>
      <c r="F222" s="133"/>
      <c r="G222" s="133"/>
      <c r="H222" s="133"/>
      <c r="I222" s="133"/>
      <c r="J222" s="133"/>
      <c r="K222" s="133"/>
      <c r="L222" s="134"/>
      <c r="M222" s="75"/>
      <c r="N222" s="177">
        <f t="shared" si="62"/>
        <v>4898</v>
      </c>
      <c r="O222" s="18">
        <v>0</v>
      </c>
      <c r="P222" s="889"/>
      <c r="Q222" s="187"/>
      <c r="R222" s="186"/>
      <c r="S222" s="50">
        <v>0</v>
      </c>
      <c r="T222" s="49">
        <f t="shared" si="68"/>
        <v>0</v>
      </c>
      <c r="U222" s="75"/>
      <c r="V222" s="18">
        <v>0</v>
      </c>
      <c r="W222" s="889"/>
      <c r="X222" s="187"/>
      <c r="Y222" s="186"/>
      <c r="Z222" s="50">
        <v>0</v>
      </c>
      <c r="AA222" s="49">
        <f t="shared" si="69"/>
        <v>0</v>
      </c>
      <c r="AB222" s="75"/>
      <c r="AC222" s="18">
        <v>0</v>
      </c>
      <c r="AD222" s="889"/>
      <c r="AE222" s="187"/>
      <c r="AF222" s="186"/>
      <c r="AG222" s="50">
        <v>0</v>
      </c>
      <c r="AH222" s="49">
        <f t="shared" si="70"/>
        <v>0</v>
      </c>
      <c r="AI222" s="75"/>
      <c r="AJ222" s="826">
        <f t="shared" si="67"/>
        <v>4898</v>
      </c>
      <c r="AK222" s="827">
        <v>0</v>
      </c>
      <c r="AL222" s="823">
        <f t="shared" si="52"/>
        <v>0</v>
      </c>
      <c r="AM222" s="824">
        <f t="shared" si="53"/>
        <v>0</v>
      </c>
      <c r="AN222" s="823">
        <f t="shared" si="53"/>
        <v>0</v>
      </c>
      <c r="AO222" s="827">
        <v>0</v>
      </c>
      <c r="AP222" s="825">
        <f t="shared" si="58"/>
        <v>0</v>
      </c>
      <c r="AR222" s="878">
        <f t="shared" si="59"/>
        <v>0</v>
      </c>
      <c r="AS222" s="879">
        <f t="shared" si="60"/>
        <v>0</v>
      </c>
      <c r="AT222" s="880">
        <f t="shared" si="61"/>
        <v>0</v>
      </c>
    </row>
    <row r="223" spans="1:46" ht="15.75">
      <c r="A223" s="132">
        <v>4911</v>
      </c>
      <c r="B223" s="133" t="s">
        <v>617</v>
      </c>
      <c r="C223" s="150"/>
      <c r="D223" s="150"/>
      <c r="E223" s="150"/>
      <c r="F223" s="150"/>
      <c r="G223" s="150"/>
      <c r="H223" s="150"/>
      <c r="I223" s="150"/>
      <c r="J223" s="150"/>
      <c r="K223" s="150"/>
      <c r="L223" s="151"/>
      <c r="M223" s="76"/>
      <c r="N223" s="177">
        <f t="shared" si="62"/>
        <v>4911</v>
      </c>
      <c r="O223" s="18">
        <v>0</v>
      </c>
      <c r="P223" s="186"/>
      <c r="Q223" s="187"/>
      <c r="R223" s="186"/>
      <c r="S223" s="50">
        <v>0</v>
      </c>
      <c r="T223" s="49">
        <f t="shared" si="68"/>
        <v>0</v>
      </c>
      <c r="U223" s="76"/>
      <c r="V223" s="18">
        <v>0</v>
      </c>
      <c r="W223" s="186"/>
      <c r="X223" s="187"/>
      <c r="Y223" s="186"/>
      <c r="Z223" s="50">
        <v>0</v>
      </c>
      <c r="AA223" s="49">
        <f t="shared" si="69"/>
        <v>0</v>
      </c>
      <c r="AB223" s="76"/>
      <c r="AC223" s="18">
        <v>0</v>
      </c>
      <c r="AD223" s="186"/>
      <c r="AE223" s="187"/>
      <c r="AF223" s="186"/>
      <c r="AG223" s="50">
        <v>0</v>
      </c>
      <c r="AH223" s="49">
        <f t="shared" si="70"/>
        <v>0</v>
      </c>
      <c r="AI223" s="76"/>
      <c r="AJ223" s="826">
        <f t="shared" si="67"/>
        <v>4911</v>
      </c>
      <c r="AK223" s="827">
        <v>0</v>
      </c>
      <c r="AL223" s="823">
        <f aca="true" t="shared" si="71" ref="AL223:AN236">+ROUND(+P223+W223+AD223,2)</f>
        <v>0</v>
      </c>
      <c r="AM223" s="824">
        <f t="shared" si="71"/>
        <v>0</v>
      </c>
      <c r="AN223" s="823">
        <f t="shared" si="71"/>
        <v>0</v>
      </c>
      <c r="AO223" s="827">
        <v>0</v>
      </c>
      <c r="AP223" s="825">
        <f t="shared" si="58"/>
        <v>0</v>
      </c>
      <c r="AR223" s="878">
        <f t="shared" si="59"/>
        <v>0</v>
      </c>
      <c r="AS223" s="879">
        <f t="shared" si="60"/>
        <v>0</v>
      </c>
      <c r="AT223" s="880">
        <f t="shared" si="61"/>
        <v>0</v>
      </c>
    </row>
    <row r="224" spans="1:46" ht="15.75">
      <c r="A224" s="132">
        <v>4912</v>
      </c>
      <c r="B224" s="133" t="s">
        <v>618</v>
      </c>
      <c r="C224" s="133"/>
      <c r="D224" s="133"/>
      <c r="E224" s="133"/>
      <c r="F224" s="133"/>
      <c r="G224" s="133"/>
      <c r="H224" s="133"/>
      <c r="I224" s="133"/>
      <c r="J224" s="133"/>
      <c r="K224" s="133"/>
      <c r="L224" s="134"/>
      <c r="M224" s="75"/>
      <c r="N224" s="177">
        <f t="shared" si="62"/>
        <v>4912</v>
      </c>
      <c r="O224" s="18">
        <v>0</v>
      </c>
      <c r="P224" s="186"/>
      <c r="Q224" s="187"/>
      <c r="R224" s="186"/>
      <c r="S224" s="50">
        <v>0</v>
      </c>
      <c r="T224" s="49">
        <f t="shared" si="68"/>
        <v>0</v>
      </c>
      <c r="U224" s="75"/>
      <c r="V224" s="18">
        <v>0</v>
      </c>
      <c r="W224" s="186"/>
      <c r="X224" s="187"/>
      <c r="Y224" s="186"/>
      <c r="Z224" s="50">
        <v>0</v>
      </c>
      <c r="AA224" s="49">
        <f t="shared" si="69"/>
        <v>0</v>
      </c>
      <c r="AB224" s="75"/>
      <c r="AC224" s="18">
        <v>0</v>
      </c>
      <c r="AD224" s="186"/>
      <c r="AE224" s="187"/>
      <c r="AF224" s="186"/>
      <c r="AG224" s="50">
        <v>0</v>
      </c>
      <c r="AH224" s="49">
        <f t="shared" si="70"/>
        <v>0</v>
      </c>
      <c r="AI224" s="75"/>
      <c r="AJ224" s="826">
        <f t="shared" si="67"/>
        <v>4912</v>
      </c>
      <c r="AK224" s="827">
        <v>0</v>
      </c>
      <c r="AL224" s="823">
        <f t="shared" si="71"/>
        <v>0</v>
      </c>
      <c r="AM224" s="824">
        <f t="shared" si="71"/>
        <v>0</v>
      </c>
      <c r="AN224" s="823">
        <f t="shared" si="71"/>
        <v>0</v>
      </c>
      <c r="AO224" s="827">
        <v>0</v>
      </c>
      <c r="AP224" s="825">
        <f t="shared" si="58"/>
        <v>0</v>
      </c>
      <c r="AR224" s="878">
        <f t="shared" si="59"/>
        <v>0</v>
      </c>
      <c r="AS224" s="879">
        <f t="shared" si="60"/>
        <v>0</v>
      </c>
      <c r="AT224" s="880">
        <f t="shared" si="61"/>
        <v>0</v>
      </c>
    </row>
    <row r="225" spans="1:46" ht="15.75">
      <c r="A225" s="132">
        <v>4917</v>
      </c>
      <c r="B225" s="133" t="s">
        <v>619</v>
      </c>
      <c r="C225" s="133"/>
      <c r="D225" s="133"/>
      <c r="E225" s="133"/>
      <c r="F225" s="133"/>
      <c r="G225" s="133"/>
      <c r="H225" s="133"/>
      <c r="I225" s="133"/>
      <c r="J225" s="133"/>
      <c r="K225" s="133"/>
      <c r="L225" s="134"/>
      <c r="M225" s="75"/>
      <c r="N225" s="177">
        <f t="shared" si="62"/>
        <v>4917</v>
      </c>
      <c r="O225" s="18">
        <v>0</v>
      </c>
      <c r="P225" s="186"/>
      <c r="Q225" s="187"/>
      <c r="R225" s="186"/>
      <c r="S225" s="50">
        <v>0</v>
      </c>
      <c r="T225" s="49">
        <f t="shared" si="68"/>
        <v>0</v>
      </c>
      <c r="U225" s="75"/>
      <c r="V225" s="18">
        <v>0</v>
      </c>
      <c r="W225" s="186"/>
      <c r="X225" s="187"/>
      <c r="Y225" s="186"/>
      <c r="Z225" s="50">
        <v>0</v>
      </c>
      <c r="AA225" s="49">
        <f t="shared" si="69"/>
        <v>0</v>
      </c>
      <c r="AB225" s="75"/>
      <c r="AC225" s="18">
        <v>0</v>
      </c>
      <c r="AD225" s="186"/>
      <c r="AE225" s="187"/>
      <c r="AF225" s="186"/>
      <c r="AG225" s="50">
        <v>0</v>
      </c>
      <c r="AH225" s="49">
        <f t="shared" si="70"/>
        <v>0</v>
      </c>
      <c r="AI225" s="75"/>
      <c r="AJ225" s="826">
        <f t="shared" si="67"/>
        <v>4917</v>
      </c>
      <c r="AK225" s="827">
        <v>0</v>
      </c>
      <c r="AL225" s="823">
        <f t="shared" si="71"/>
        <v>0</v>
      </c>
      <c r="AM225" s="824">
        <f t="shared" si="71"/>
        <v>0</v>
      </c>
      <c r="AN225" s="823">
        <f t="shared" si="71"/>
        <v>0</v>
      </c>
      <c r="AO225" s="827">
        <v>0</v>
      </c>
      <c r="AP225" s="825">
        <f t="shared" si="58"/>
        <v>0</v>
      </c>
      <c r="AR225" s="878">
        <f t="shared" si="59"/>
        <v>0</v>
      </c>
      <c r="AS225" s="879">
        <f t="shared" si="60"/>
        <v>0</v>
      </c>
      <c r="AT225" s="880">
        <f t="shared" si="61"/>
        <v>0</v>
      </c>
    </row>
    <row r="226" spans="1:46" ht="15.75">
      <c r="A226" s="132">
        <v>4918</v>
      </c>
      <c r="B226" s="133" t="s">
        <v>145</v>
      </c>
      <c r="C226" s="133"/>
      <c r="D226" s="133"/>
      <c r="E226" s="133"/>
      <c r="F226" s="133"/>
      <c r="G226" s="133"/>
      <c r="H226" s="133"/>
      <c r="I226" s="133"/>
      <c r="J226" s="133"/>
      <c r="K226" s="133"/>
      <c r="L226" s="134"/>
      <c r="M226" s="75"/>
      <c r="N226" s="177">
        <f t="shared" si="62"/>
        <v>4918</v>
      </c>
      <c r="O226" s="18">
        <v>0</v>
      </c>
      <c r="P226" s="186"/>
      <c r="Q226" s="187"/>
      <c r="R226" s="186"/>
      <c r="S226" s="50">
        <v>0</v>
      </c>
      <c r="T226" s="49">
        <f t="shared" si="68"/>
        <v>0</v>
      </c>
      <c r="U226" s="75"/>
      <c r="V226" s="18">
        <v>0</v>
      </c>
      <c r="W226" s="186"/>
      <c r="X226" s="187"/>
      <c r="Y226" s="186"/>
      <c r="Z226" s="50">
        <v>0</v>
      </c>
      <c r="AA226" s="49">
        <f t="shared" si="69"/>
        <v>0</v>
      </c>
      <c r="AB226" s="75"/>
      <c r="AC226" s="18">
        <v>0</v>
      </c>
      <c r="AD226" s="186"/>
      <c r="AE226" s="187"/>
      <c r="AF226" s="186"/>
      <c r="AG226" s="50">
        <v>0</v>
      </c>
      <c r="AH226" s="49">
        <f t="shared" si="70"/>
        <v>0</v>
      </c>
      <c r="AI226" s="75"/>
      <c r="AJ226" s="826">
        <f t="shared" si="67"/>
        <v>4918</v>
      </c>
      <c r="AK226" s="827">
        <v>0</v>
      </c>
      <c r="AL226" s="823">
        <f t="shared" si="71"/>
        <v>0</v>
      </c>
      <c r="AM226" s="824">
        <f t="shared" si="71"/>
        <v>0</v>
      </c>
      <c r="AN226" s="823">
        <f t="shared" si="71"/>
        <v>0</v>
      </c>
      <c r="AO226" s="827">
        <v>0</v>
      </c>
      <c r="AP226" s="825">
        <f t="shared" si="58"/>
        <v>0</v>
      </c>
      <c r="AR226" s="878">
        <f t="shared" si="59"/>
        <v>0</v>
      </c>
      <c r="AS226" s="879">
        <f t="shared" si="60"/>
        <v>0</v>
      </c>
      <c r="AT226" s="880">
        <f t="shared" si="61"/>
        <v>0</v>
      </c>
    </row>
    <row r="227" spans="1:46" ht="15.75">
      <c r="A227" s="132">
        <v>4940</v>
      </c>
      <c r="B227" s="133" t="s">
        <v>146</v>
      </c>
      <c r="C227" s="133"/>
      <c r="D227" s="133"/>
      <c r="E227" s="133"/>
      <c r="F227" s="133"/>
      <c r="G227" s="133"/>
      <c r="H227" s="133"/>
      <c r="I227" s="133"/>
      <c r="J227" s="133"/>
      <c r="K227" s="133"/>
      <c r="L227" s="134"/>
      <c r="M227" s="75"/>
      <c r="N227" s="177">
        <f t="shared" si="62"/>
        <v>4940</v>
      </c>
      <c r="O227" s="18">
        <v>0</v>
      </c>
      <c r="P227" s="186"/>
      <c r="Q227" s="187"/>
      <c r="R227" s="186"/>
      <c r="S227" s="50">
        <v>0</v>
      </c>
      <c r="T227" s="49">
        <f t="shared" si="68"/>
        <v>0</v>
      </c>
      <c r="U227" s="75"/>
      <c r="V227" s="18">
        <v>0</v>
      </c>
      <c r="W227" s="186"/>
      <c r="X227" s="187"/>
      <c r="Y227" s="186"/>
      <c r="Z227" s="50">
        <v>0</v>
      </c>
      <c r="AA227" s="49">
        <f t="shared" si="69"/>
        <v>0</v>
      </c>
      <c r="AB227" s="75"/>
      <c r="AC227" s="18">
        <v>0</v>
      </c>
      <c r="AD227" s="186"/>
      <c r="AE227" s="187"/>
      <c r="AF227" s="186"/>
      <c r="AG227" s="50">
        <v>0</v>
      </c>
      <c r="AH227" s="49">
        <f t="shared" si="70"/>
        <v>0</v>
      </c>
      <c r="AI227" s="75"/>
      <c r="AJ227" s="826">
        <f t="shared" si="67"/>
        <v>4940</v>
      </c>
      <c r="AK227" s="827">
        <v>0</v>
      </c>
      <c r="AL227" s="823">
        <f t="shared" si="71"/>
        <v>0</v>
      </c>
      <c r="AM227" s="824">
        <f t="shared" si="71"/>
        <v>0</v>
      </c>
      <c r="AN227" s="823">
        <f t="shared" si="71"/>
        <v>0</v>
      </c>
      <c r="AO227" s="827">
        <v>0</v>
      </c>
      <c r="AP227" s="825">
        <f t="shared" si="58"/>
        <v>0</v>
      </c>
      <c r="AR227" s="878">
        <f t="shared" si="59"/>
        <v>0</v>
      </c>
      <c r="AS227" s="879">
        <f t="shared" si="60"/>
        <v>0</v>
      </c>
      <c r="AT227" s="880">
        <f t="shared" si="61"/>
        <v>0</v>
      </c>
    </row>
    <row r="228" spans="1:46" ht="15.75">
      <c r="A228" s="132">
        <v>4955</v>
      </c>
      <c r="B228" s="894" t="s">
        <v>1054</v>
      </c>
      <c r="C228" s="133"/>
      <c r="D228" s="133"/>
      <c r="E228" s="133"/>
      <c r="F228" s="133"/>
      <c r="G228" s="133"/>
      <c r="H228" s="133"/>
      <c r="I228" s="133"/>
      <c r="J228" s="133"/>
      <c r="K228" s="133"/>
      <c r="L228" s="134"/>
      <c r="M228" s="75"/>
      <c r="N228" s="177">
        <f>+A228</f>
        <v>4955</v>
      </c>
      <c r="O228" s="18">
        <v>0</v>
      </c>
      <c r="P228" s="186"/>
      <c r="Q228" s="187"/>
      <c r="R228" s="186"/>
      <c r="S228" s="50">
        <v>0</v>
      </c>
      <c r="T228" s="49">
        <f>+IF(ABS(+O228+Q228)&lt;=ABS(P228+R228),-O228+P228-Q228+R228,0)</f>
        <v>0</v>
      </c>
      <c r="U228" s="75"/>
      <c r="V228" s="18">
        <v>0</v>
      </c>
      <c r="W228" s="186"/>
      <c r="X228" s="187"/>
      <c r="Y228" s="186"/>
      <c r="Z228" s="50">
        <v>0</v>
      </c>
      <c r="AA228" s="49">
        <f>+IF(ABS(+V228+X228)&lt;=ABS(W228+Y228),-V228+W228-X228+Y228,0)</f>
        <v>0</v>
      </c>
      <c r="AB228" s="75"/>
      <c r="AC228" s="18">
        <v>0</v>
      </c>
      <c r="AD228" s="19">
        <v>0</v>
      </c>
      <c r="AE228" s="50">
        <v>0</v>
      </c>
      <c r="AF228" s="19">
        <v>0</v>
      </c>
      <c r="AG228" s="50">
        <v>0</v>
      </c>
      <c r="AH228" s="49">
        <f>+IF(ABS(+AC228+AE228)&lt;=ABS(AD228+AF228),-AC228+AD228-AE228+AF228,0)</f>
        <v>0</v>
      </c>
      <c r="AI228" s="75"/>
      <c r="AJ228" s="826">
        <f>+N228</f>
        <v>4955</v>
      </c>
      <c r="AK228" s="822">
        <f aca="true" t="shared" si="72" ref="AK228:AN230">+ROUND(+O228+V228+AC228,2)</f>
        <v>0</v>
      </c>
      <c r="AL228" s="823">
        <f t="shared" si="72"/>
        <v>0</v>
      </c>
      <c r="AM228" s="824">
        <f t="shared" si="72"/>
        <v>0</v>
      </c>
      <c r="AN228" s="823">
        <f t="shared" si="72"/>
        <v>0</v>
      </c>
      <c r="AO228" s="824">
        <f aca="true" t="shared" si="73" ref="AO228:AO235">+IF(ABS(+AK228+AM228)&gt;=ABS(AL228+AN228),+AK228-AL228+AM228-AN228,0)</f>
        <v>0</v>
      </c>
      <c r="AP228" s="825">
        <f>+IF(ABS(+AK228+AM228)&lt;=ABS(AL228+AN228),-AK228+AL228-AM228+AN228,0)</f>
        <v>0</v>
      </c>
      <c r="AR228" s="878">
        <f>+ROUND(+SUM(AK228-AL228)-SUM(O228-P228)-SUM(V228-W228)-SUM(AC228-AD228),2)</f>
        <v>0</v>
      </c>
      <c r="AS228" s="879">
        <f>+ROUND(+SUM(AM228-AN228)-SUM(Q228-R228)-SUM(X228-Y228)-SUM(AE228-AF228),2)</f>
        <v>0</v>
      </c>
      <c r="AT228" s="880">
        <f>+ROUND(+SUM(AO228-AP228)-SUM(S228-T228)-SUM(Z228-AA228)-SUM(AG228-AH228),2)</f>
        <v>0</v>
      </c>
    </row>
    <row r="229" spans="1:46" ht="15.75">
      <c r="A229" s="132">
        <v>4956</v>
      </c>
      <c r="B229" s="894" t="s">
        <v>1055</v>
      </c>
      <c r="C229" s="133"/>
      <c r="D229" s="133"/>
      <c r="E229" s="133"/>
      <c r="F229" s="133"/>
      <c r="G229" s="133"/>
      <c r="H229" s="133"/>
      <c r="I229" s="133"/>
      <c r="J229" s="133"/>
      <c r="K229" s="133"/>
      <c r="L229" s="134"/>
      <c r="M229" s="75"/>
      <c r="N229" s="177">
        <f>+A229</f>
        <v>4956</v>
      </c>
      <c r="O229" s="18">
        <v>0</v>
      </c>
      <c r="P229" s="186"/>
      <c r="Q229" s="187"/>
      <c r="R229" s="186"/>
      <c r="S229" s="50">
        <v>0</v>
      </c>
      <c r="T229" s="49">
        <f>+IF(ABS(+O229+Q229)&lt;=ABS(P229+R229),-O229+P229-Q229+R229,0)</f>
        <v>0</v>
      </c>
      <c r="U229" s="75"/>
      <c r="V229" s="18">
        <v>0</v>
      </c>
      <c r="W229" s="186"/>
      <c r="X229" s="187"/>
      <c r="Y229" s="186"/>
      <c r="Z229" s="50">
        <v>0</v>
      </c>
      <c r="AA229" s="49">
        <f>+IF(ABS(+V229+X229)&lt;=ABS(W229+Y229),-V229+W229-X229+Y229,0)</f>
        <v>0</v>
      </c>
      <c r="AB229" s="75"/>
      <c r="AC229" s="18">
        <v>0</v>
      </c>
      <c r="AD229" s="19">
        <v>0</v>
      </c>
      <c r="AE229" s="50">
        <v>0</v>
      </c>
      <c r="AF229" s="19">
        <v>0</v>
      </c>
      <c r="AG229" s="50">
        <v>0</v>
      </c>
      <c r="AH229" s="49">
        <f>+IF(ABS(+AC229+AE229)&lt;=ABS(AD229+AF229),-AC229+AD229-AE229+AF229,0)</f>
        <v>0</v>
      </c>
      <c r="AI229" s="75"/>
      <c r="AJ229" s="826">
        <f>+N229</f>
        <v>4956</v>
      </c>
      <c r="AK229" s="822">
        <f t="shared" si="72"/>
        <v>0</v>
      </c>
      <c r="AL229" s="823">
        <f t="shared" si="72"/>
        <v>0</v>
      </c>
      <c r="AM229" s="824">
        <f t="shared" si="72"/>
        <v>0</v>
      </c>
      <c r="AN229" s="823">
        <f t="shared" si="72"/>
        <v>0</v>
      </c>
      <c r="AO229" s="824">
        <f t="shared" si="73"/>
        <v>0</v>
      </c>
      <c r="AP229" s="825">
        <f>+IF(ABS(+AK229+AM229)&lt;=ABS(AL229+AN229),-AK229+AL229-AM229+AN229,0)</f>
        <v>0</v>
      </c>
      <c r="AR229" s="878">
        <f>+ROUND(+SUM(AK229-AL229)-SUM(O229-P229)-SUM(V229-W229)-SUM(AC229-AD229),2)</f>
        <v>0</v>
      </c>
      <c r="AS229" s="879">
        <f>+ROUND(+SUM(AM229-AN229)-SUM(Q229-R229)-SUM(X229-Y229)-SUM(AE229-AF229),2)</f>
        <v>0</v>
      </c>
      <c r="AT229" s="880">
        <f>+ROUND(+SUM(AO229-AP229)-SUM(S229-T229)-SUM(Z229-AA229)-SUM(AG229-AH229),2)</f>
        <v>0</v>
      </c>
    </row>
    <row r="230" spans="1:46" ht="15.75">
      <c r="A230" s="132">
        <v>4957</v>
      </c>
      <c r="B230" s="894" t="s">
        <v>1056</v>
      </c>
      <c r="C230" s="133"/>
      <c r="D230" s="133"/>
      <c r="E230" s="133"/>
      <c r="F230" s="133"/>
      <c r="G230" s="133"/>
      <c r="H230" s="133"/>
      <c r="I230" s="133"/>
      <c r="J230" s="133"/>
      <c r="K230" s="133"/>
      <c r="L230" s="134"/>
      <c r="M230" s="75"/>
      <c r="N230" s="177">
        <f>+A230</f>
        <v>4957</v>
      </c>
      <c r="O230" s="18">
        <v>0</v>
      </c>
      <c r="P230" s="186"/>
      <c r="Q230" s="187"/>
      <c r="R230" s="186"/>
      <c r="S230" s="50">
        <v>0</v>
      </c>
      <c r="T230" s="49">
        <f>+IF(ABS(+O230+Q230)&lt;=ABS(P230+R230),-O230+P230-Q230+R230,0)</f>
        <v>0</v>
      </c>
      <c r="U230" s="75"/>
      <c r="V230" s="18">
        <v>0</v>
      </c>
      <c r="W230" s="186"/>
      <c r="X230" s="187"/>
      <c r="Y230" s="186"/>
      <c r="Z230" s="50">
        <v>0</v>
      </c>
      <c r="AA230" s="49">
        <f>+IF(ABS(+V230+X230)&lt;=ABS(W230+Y230),-V230+W230-X230+Y230,0)</f>
        <v>0</v>
      </c>
      <c r="AB230" s="75"/>
      <c r="AC230" s="18">
        <v>0</v>
      </c>
      <c r="AD230" s="19">
        <v>0</v>
      </c>
      <c r="AE230" s="50">
        <v>0</v>
      </c>
      <c r="AF230" s="19">
        <v>0</v>
      </c>
      <c r="AG230" s="50">
        <v>0</v>
      </c>
      <c r="AH230" s="49">
        <f>+IF(ABS(+AC230+AE230)&lt;=ABS(AD230+AF230),-AC230+AD230-AE230+AF230,0)</f>
        <v>0</v>
      </c>
      <c r="AI230" s="75"/>
      <c r="AJ230" s="826">
        <f>+N230</f>
        <v>4957</v>
      </c>
      <c r="AK230" s="822">
        <f t="shared" si="72"/>
        <v>0</v>
      </c>
      <c r="AL230" s="823">
        <f t="shared" si="72"/>
        <v>0</v>
      </c>
      <c r="AM230" s="824">
        <f t="shared" si="72"/>
        <v>0</v>
      </c>
      <c r="AN230" s="823">
        <f t="shared" si="72"/>
        <v>0</v>
      </c>
      <c r="AO230" s="824">
        <f t="shared" si="73"/>
        <v>0</v>
      </c>
      <c r="AP230" s="825">
        <f>+IF(ABS(+AK230+AM230)&lt;=ABS(AL230+AN230),-AK230+AL230-AM230+AN230,0)</f>
        <v>0</v>
      </c>
      <c r="AR230" s="878">
        <f>+ROUND(+SUM(AK230-AL230)-SUM(O230-P230)-SUM(V230-W230)-SUM(AC230-AD230),2)</f>
        <v>0</v>
      </c>
      <c r="AS230" s="879">
        <f>+ROUND(+SUM(AM230-AN230)-SUM(Q230-R230)-SUM(X230-Y230)-SUM(AE230-AF230),2)</f>
        <v>0</v>
      </c>
      <c r="AT230" s="880">
        <f>+ROUND(+SUM(AO230-AP230)-SUM(S230-T230)-SUM(Z230-AA230)-SUM(AG230-AH230),2)</f>
        <v>0</v>
      </c>
    </row>
    <row r="231" spans="1:46" ht="15.75">
      <c r="A231" s="132">
        <v>4961</v>
      </c>
      <c r="B231" s="133" t="s">
        <v>147</v>
      </c>
      <c r="C231" s="133"/>
      <c r="D231" s="133"/>
      <c r="E231" s="133"/>
      <c r="F231" s="133"/>
      <c r="G231" s="133"/>
      <c r="H231" s="133"/>
      <c r="I231" s="133"/>
      <c r="J231" s="133"/>
      <c r="K231" s="133"/>
      <c r="L231" s="134"/>
      <c r="M231" s="75"/>
      <c r="N231" s="177">
        <f t="shared" si="62"/>
        <v>4961</v>
      </c>
      <c r="O231" s="185"/>
      <c r="P231" s="186"/>
      <c r="Q231" s="187"/>
      <c r="R231" s="186"/>
      <c r="S231" s="48">
        <f>+IF(ABS(+O231+Q231)&gt;=ABS(P231+R231),+O231-P231+Q231-R231,0)</f>
        <v>0</v>
      </c>
      <c r="T231" s="49">
        <f t="shared" si="68"/>
        <v>0</v>
      </c>
      <c r="U231" s="75"/>
      <c r="V231" s="185"/>
      <c r="W231" s="186"/>
      <c r="X231" s="187"/>
      <c r="Y231" s="186"/>
      <c r="Z231" s="48">
        <f>+IF(ABS(+V231+X231)&gt;=ABS(W231+Y231),+V231-W231+X231-Y231,0)</f>
        <v>0</v>
      </c>
      <c r="AA231" s="49">
        <f t="shared" si="69"/>
        <v>0</v>
      </c>
      <c r="AB231" s="75"/>
      <c r="AC231" s="185"/>
      <c r="AD231" s="186"/>
      <c r="AE231" s="187"/>
      <c r="AF231" s="186"/>
      <c r="AG231" s="48">
        <f>+IF(ABS(+AC231+AE231)&gt;=ABS(AD231+AF231),+AC231-AD231+AE231-AF231,0)</f>
        <v>0</v>
      </c>
      <c r="AH231" s="49">
        <f t="shared" si="70"/>
        <v>0</v>
      </c>
      <c r="AI231" s="75"/>
      <c r="AJ231" s="826">
        <f t="shared" si="67"/>
        <v>4961</v>
      </c>
      <c r="AK231" s="822">
        <f>+ROUND(+O231+V231+AC231,2)</f>
        <v>0</v>
      </c>
      <c r="AL231" s="823">
        <f t="shared" si="71"/>
        <v>0</v>
      </c>
      <c r="AM231" s="824">
        <f t="shared" si="71"/>
        <v>0</v>
      </c>
      <c r="AN231" s="823">
        <f t="shared" si="71"/>
        <v>0</v>
      </c>
      <c r="AO231" s="824">
        <f t="shared" si="73"/>
        <v>0</v>
      </c>
      <c r="AP231" s="825">
        <f t="shared" si="58"/>
        <v>0</v>
      </c>
      <c r="AR231" s="878">
        <f t="shared" si="59"/>
        <v>0</v>
      </c>
      <c r="AS231" s="879">
        <f t="shared" si="60"/>
        <v>0</v>
      </c>
      <c r="AT231" s="880">
        <f t="shared" si="61"/>
        <v>0</v>
      </c>
    </row>
    <row r="232" spans="1:46" ht="15.75">
      <c r="A232" s="132">
        <v>4962</v>
      </c>
      <c r="B232" s="133" t="s">
        <v>148</v>
      </c>
      <c r="C232" s="133"/>
      <c r="D232" s="133"/>
      <c r="E232" s="133"/>
      <c r="F232" s="133"/>
      <c r="G232" s="133"/>
      <c r="H232" s="133"/>
      <c r="I232" s="133"/>
      <c r="J232" s="133"/>
      <c r="K232" s="133"/>
      <c r="L232" s="134"/>
      <c r="M232" s="75"/>
      <c r="N232" s="177">
        <f t="shared" si="62"/>
        <v>4962</v>
      </c>
      <c r="O232" s="185"/>
      <c r="P232" s="186"/>
      <c r="Q232" s="187"/>
      <c r="R232" s="186"/>
      <c r="S232" s="48">
        <f>+IF(ABS(+O232+Q232)&gt;=ABS(P232+R232),+O232-P232+Q232-R232,0)</f>
        <v>0</v>
      </c>
      <c r="T232" s="49">
        <f t="shared" si="68"/>
        <v>0</v>
      </c>
      <c r="U232" s="75"/>
      <c r="V232" s="185"/>
      <c r="W232" s="186"/>
      <c r="X232" s="187"/>
      <c r="Y232" s="186"/>
      <c r="Z232" s="48">
        <f>+IF(ABS(+V232+X232)&gt;=ABS(W232+Y232),+V232-W232+X232-Y232,0)</f>
        <v>0</v>
      </c>
      <c r="AA232" s="49">
        <f t="shared" si="69"/>
        <v>0</v>
      </c>
      <c r="AB232" s="75"/>
      <c r="AC232" s="185"/>
      <c r="AD232" s="186"/>
      <c r="AE232" s="187"/>
      <c r="AF232" s="186"/>
      <c r="AG232" s="48">
        <f>+IF(ABS(+AC232+AE232)&gt;=ABS(AD232+AF232),+AC232-AD232+AE232-AF232,0)</f>
        <v>0</v>
      </c>
      <c r="AH232" s="49">
        <f t="shared" si="70"/>
        <v>0</v>
      </c>
      <c r="AI232" s="75"/>
      <c r="AJ232" s="826">
        <f t="shared" si="67"/>
        <v>4962</v>
      </c>
      <c r="AK232" s="822">
        <f>+ROUND(+O232+V232+AC232,2)</f>
        <v>0</v>
      </c>
      <c r="AL232" s="823">
        <f t="shared" si="71"/>
        <v>0</v>
      </c>
      <c r="AM232" s="824">
        <f t="shared" si="71"/>
        <v>0</v>
      </c>
      <c r="AN232" s="823">
        <f t="shared" si="71"/>
        <v>0</v>
      </c>
      <c r="AO232" s="824">
        <f t="shared" si="73"/>
        <v>0</v>
      </c>
      <c r="AP232" s="825">
        <f t="shared" si="58"/>
        <v>0</v>
      </c>
      <c r="AR232" s="878">
        <f t="shared" si="59"/>
        <v>0</v>
      </c>
      <c r="AS232" s="879">
        <f t="shared" si="60"/>
        <v>0</v>
      </c>
      <c r="AT232" s="880">
        <f t="shared" si="61"/>
        <v>0</v>
      </c>
    </row>
    <row r="233" spans="1:46" ht="15.75">
      <c r="A233" s="132">
        <v>4967</v>
      </c>
      <c r="B233" s="133" t="s">
        <v>149</v>
      </c>
      <c r="C233" s="133"/>
      <c r="D233" s="133"/>
      <c r="E233" s="133"/>
      <c r="F233" s="133"/>
      <c r="G233" s="133"/>
      <c r="H233" s="133"/>
      <c r="I233" s="133"/>
      <c r="J233" s="133"/>
      <c r="K233" s="133"/>
      <c r="L233" s="134"/>
      <c r="M233" s="75"/>
      <c r="N233" s="177">
        <f t="shared" si="62"/>
        <v>4967</v>
      </c>
      <c r="O233" s="185"/>
      <c r="P233" s="186"/>
      <c r="Q233" s="187"/>
      <c r="R233" s="186"/>
      <c r="S233" s="48">
        <f>+IF(ABS(+O233+Q233)&gt;=ABS(P233+R233),+O233-P233+Q233-R233,0)</f>
        <v>0</v>
      </c>
      <c r="T233" s="49">
        <f t="shared" si="68"/>
        <v>0</v>
      </c>
      <c r="U233" s="75"/>
      <c r="V233" s="185"/>
      <c r="W233" s="186"/>
      <c r="X233" s="187"/>
      <c r="Y233" s="186"/>
      <c r="Z233" s="48">
        <f>+IF(ABS(+V233+X233)&gt;=ABS(W233+Y233),+V233-W233+X233-Y233,0)</f>
        <v>0</v>
      </c>
      <c r="AA233" s="49">
        <f t="shared" si="69"/>
        <v>0</v>
      </c>
      <c r="AB233" s="75"/>
      <c r="AC233" s="185"/>
      <c r="AD233" s="186"/>
      <c r="AE233" s="187"/>
      <c r="AF233" s="186"/>
      <c r="AG233" s="48">
        <f>+IF(ABS(+AC233+AE233)&gt;=ABS(AD233+AF233),+AC233-AD233+AE233-AF233,0)</f>
        <v>0</v>
      </c>
      <c r="AH233" s="49">
        <f t="shared" si="70"/>
        <v>0</v>
      </c>
      <c r="AI233" s="75"/>
      <c r="AJ233" s="826">
        <f t="shared" si="67"/>
        <v>4967</v>
      </c>
      <c r="AK233" s="822">
        <f>+ROUND(+O233+V233+AC233,2)</f>
        <v>0</v>
      </c>
      <c r="AL233" s="823">
        <f t="shared" si="71"/>
        <v>0</v>
      </c>
      <c r="AM233" s="824">
        <f t="shared" si="71"/>
        <v>0</v>
      </c>
      <c r="AN233" s="823">
        <f t="shared" si="71"/>
        <v>0</v>
      </c>
      <c r="AO233" s="824">
        <f t="shared" si="73"/>
        <v>0</v>
      </c>
      <c r="AP233" s="825">
        <f t="shared" si="58"/>
        <v>0</v>
      </c>
      <c r="AR233" s="878">
        <f t="shared" si="59"/>
        <v>0</v>
      </c>
      <c r="AS233" s="879">
        <f t="shared" si="60"/>
        <v>0</v>
      </c>
      <c r="AT233" s="880">
        <f t="shared" si="61"/>
        <v>0</v>
      </c>
    </row>
    <row r="234" spans="1:46" ht="15.75">
      <c r="A234" s="132">
        <v>4968</v>
      </c>
      <c r="B234" s="133" t="s">
        <v>150</v>
      </c>
      <c r="C234" s="133"/>
      <c r="D234" s="133"/>
      <c r="E234" s="133"/>
      <c r="F234" s="133"/>
      <c r="G234" s="133"/>
      <c r="H234" s="133"/>
      <c r="I234" s="133"/>
      <c r="J234" s="133"/>
      <c r="K234" s="133"/>
      <c r="L234" s="134"/>
      <c r="M234" s="75"/>
      <c r="N234" s="177">
        <f t="shared" si="62"/>
        <v>4968</v>
      </c>
      <c r="O234" s="185"/>
      <c r="P234" s="186"/>
      <c r="Q234" s="187"/>
      <c r="R234" s="186"/>
      <c r="S234" s="48">
        <f>+IF(ABS(+O234+Q234)&gt;=ABS(P234+R234),+O234-P234+Q234-R234,0)</f>
        <v>0</v>
      </c>
      <c r="T234" s="49">
        <f t="shared" si="68"/>
        <v>0</v>
      </c>
      <c r="U234" s="75"/>
      <c r="V234" s="185"/>
      <c r="W234" s="186"/>
      <c r="X234" s="187"/>
      <c r="Y234" s="186"/>
      <c r="Z234" s="48">
        <f>+IF(ABS(+V234+X234)&gt;=ABS(W234+Y234),+V234-W234+X234-Y234,0)</f>
        <v>0</v>
      </c>
      <c r="AA234" s="49">
        <f t="shared" si="69"/>
        <v>0</v>
      </c>
      <c r="AB234" s="75"/>
      <c r="AC234" s="185"/>
      <c r="AD234" s="186"/>
      <c r="AE234" s="187"/>
      <c r="AF234" s="186"/>
      <c r="AG234" s="48">
        <f>+IF(ABS(+AC234+AE234)&gt;=ABS(AD234+AF234),+AC234-AD234+AE234-AF234,0)</f>
        <v>0</v>
      </c>
      <c r="AH234" s="49">
        <f t="shared" si="70"/>
        <v>0</v>
      </c>
      <c r="AI234" s="75"/>
      <c r="AJ234" s="826">
        <f t="shared" si="67"/>
        <v>4968</v>
      </c>
      <c r="AK234" s="822">
        <f>+ROUND(+O234+V234+AC234,2)</f>
        <v>0</v>
      </c>
      <c r="AL234" s="823">
        <f t="shared" si="71"/>
        <v>0</v>
      </c>
      <c r="AM234" s="824">
        <f t="shared" si="71"/>
        <v>0</v>
      </c>
      <c r="AN234" s="823">
        <f t="shared" si="71"/>
        <v>0</v>
      </c>
      <c r="AO234" s="824">
        <f t="shared" si="73"/>
        <v>0</v>
      </c>
      <c r="AP234" s="825">
        <f>+IF(ABS(+AK234+AM234)&lt;=ABS(AL234+AN234),-AK234+AL234-AM234+AN234,0)</f>
        <v>0</v>
      </c>
      <c r="AR234" s="878">
        <f t="shared" si="59"/>
        <v>0</v>
      </c>
      <c r="AS234" s="879">
        <f t="shared" si="60"/>
        <v>0</v>
      </c>
      <c r="AT234" s="880">
        <f t="shared" si="61"/>
        <v>0</v>
      </c>
    </row>
    <row r="235" spans="1:46" ht="15.75">
      <c r="A235" s="132">
        <v>4991</v>
      </c>
      <c r="B235" s="135" t="s">
        <v>151</v>
      </c>
      <c r="C235" s="133"/>
      <c r="D235" s="133"/>
      <c r="E235" s="133"/>
      <c r="F235" s="133"/>
      <c r="G235" s="133"/>
      <c r="H235" s="133"/>
      <c r="I235" s="133"/>
      <c r="J235" s="133"/>
      <c r="K235" s="133"/>
      <c r="L235" s="134"/>
      <c r="M235" s="75"/>
      <c r="N235" s="177">
        <f t="shared" si="62"/>
        <v>4991</v>
      </c>
      <c r="O235" s="185"/>
      <c r="P235" s="19">
        <v>0</v>
      </c>
      <c r="Q235" s="187"/>
      <c r="R235" s="186"/>
      <c r="S235" s="48">
        <f>+IF(ABS(+O235+Q235)&gt;=ABS(P235+R235),+O235-P235+Q235-R235,0)</f>
        <v>0</v>
      </c>
      <c r="T235" s="51">
        <v>0</v>
      </c>
      <c r="U235" s="75"/>
      <c r="V235" s="185"/>
      <c r="W235" s="19">
        <v>0</v>
      </c>
      <c r="X235" s="187"/>
      <c r="Y235" s="186"/>
      <c r="Z235" s="48">
        <f>+IF(ABS(+V235+X235)&gt;=ABS(W235+Y235),+V235-W235+X235-Y235,0)</f>
        <v>0</v>
      </c>
      <c r="AA235" s="51">
        <v>0</v>
      </c>
      <c r="AB235" s="75"/>
      <c r="AC235" s="185"/>
      <c r="AD235" s="19">
        <v>0</v>
      </c>
      <c r="AE235" s="187"/>
      <c r="AF235" s="186"/>
      <c r="AG235" s="48">
        <f>+IF(ABS(+AC235+AE235)&gt;=ABS(AD235+AF235),+AC235-AD235+AE235-AF235,0)</f>
        <v>0</v>
      </c>
      <c r="AH235" s="51">
        <v>0</v>
      </c>
      <c r="AI235" s="75"/>
      <c r="AJ235" s="826">
        <f t="shared" si="67"/>
        <v>4991</v>
      </c>
      <c r="AK235" s="822">
        <f>+ROUND(+O235+V235+AC235,2)</f>
        <v>0</v>
      </c>
      <c r="AL235" s="828">
        <v>0</v>
      </c>
      <c r="AM235" s="824">
        <f t="shared" si="71"/>
        <v>0</v>
      </c>
      <c r="AN235" s="823">
        <f t="shared" si="71"/>
        <v>0</v>
      </c>
      <c r="AO235" s="824">
        <f t="shared" si="73"/>
        <v>0</v>
      </c>
      <c r="AP235" s="830">
        <v>0</v>
      </c>
      <c r="AR235" s="878">
        <f t="shared" si="59"/>
        <v>0</v>
      </c>
      <c r="AS235" s="879">
        <f t="shared" si="60"/>
        <v>0</v>
      </c>
      <c r="AT235" s="880">
        <f t="shared" si="61"/>
        <v>0</v>
      </c>
    </row>
    <row r="236" spans="1:46" ht="15.75">
      <c r="A236" s="132">
        <v>4999</v>
      </c>
      <c r="B236" s="136" t="s">
        <v>152</v>
      </c>
      <c r="C236" s="133"/>
      <c r="D236" s="133"/>
      <c r="E236" s="133"/>
      <c r="F236" s="133"/>
      <c r="G236" s="133"/>
      <c r="H236" s="133"/>
      <c r="I236" s="133"/>
      <c r="J236" s="133"/>
      <c r="K236" s="133"/>
      <c r="L236" s="134"/>
      <c r="M236" s="75"/>
      <c r="N236" s="177">
        <f t="shared" si="62"/>
        <v>4999</v>
      </c>
      <c r="O236" s="18">
        <v>0</v>
      </c>
      <c r="P236" s="186"/>
      <c r="Q236" s="187"/>
      <c r="R236" s="186"/>
      <c r="S236" s="50">
        <v>0</v>
      </c>
      <c r="T236" s="49">
        <f>+IF(ABS(+O236+Q236)&lt;=ABS(P236+R236),-O236+P236-Q236+R236,0)</f>
        <v>0</v>
      </c>
      <c r="U236" s="75"/>
      <c r="V236" s="18">
        <v>0</v>
      </c>
      <c r="W236" s="186"/>
      <c r="X236" s="187"/>
      <c r="Y236" s="186"/>
      <c r="Z236" s="50">
        <v>0</v>
      </c>
      <c r="AA236" s="49">
        <f>+IF(ABS(+V236+X236)&lt;=ABS(W236+Y236),-V236+W236-X236+Y236,0)</f>
        <v>0</v>
      </c>
      <c r="AB236" s="75"/>
      <c r="AC236" s="18">
        <v>0</v>
      </c>
      <c r="AD236" s="186"/>
      <c r="AE236" s="187"/>
      <c r="AF236" s="186"/>
      <c r="AG236" s="50">
        <v>0</v>
      </c>
      <c r="AH236" s="49">
        <f>+IF(ABS(+AC236+AE236)&lt;=ABS(AD236+AF236),-AC236+AD236-AE236+AF236,0)</f>
        <v>0</v>
      </c>
      <c r="AI236" s="75"/>
      <c r="AJ236" s="826">
        <f t="shared" si="67"/>
        <v>4999</v>
      </c>
      <c r="AK236" s="827">
        <v>0</v>
      </c>
      <c r="AL236" s="823">
        <f t="shared" si="71"/>
        <v>0</v>
      </c>
      <c r="AM236" s="824">
        <f t="shared" si="71"/>
        <v>0</v>
      </c>
      <c r="AN236" s="823">
        <f t="shared" si="71"/>
        <v>0</v>
      </c>
      <c r="AO236" s="827">
        <v>0</v>
      </c>
      <c r="AP236" s="825">
        <f>+IF(ABS(+AK236+AM236)&lt;=ABS(AL236+AN236),-AK236+AL236-AM236+AN236,0)</f>
        <v>0</v>
      </c>
      <c r="AR236" s="878">
        <f t="shared" si="59"/>
        <v>0</v>
      </c>
      <c r="AS236" s="879">
        <f t="shared" si="60"/>
        <v>0</v>
      </c>
      <c r="AT236" s="880">
        <f t="shared" si="61"/>
        <v>0</v>
      </c>
    </row>
    <row r="237" spans="1:46" ht="15.75">
      <c r="A237" s="152" t="s">
        <v>153</v>
      </c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49"/>
      <c r="M237" s="75"/>
      <c r="N237" s="209">
        <v>5</v>
      </c>
      <c r="O237" s="16"/>
      <c r="P237" s="17"/>
      <c r="Q237" s="46"/>
      <c r="R237" s="17"/>
      <c r="S237" s="46"/>
      <c r="T237" s="47"/>
      <c r="U237" s="75"/>
      <c r="V237" s="16"/>
      <c r="W237" s="17"/>
      <c r="X237" s="46"/>
      <c r="Y237" s="17"/>
      <c r="Z237" s="46"/>
      <c r="AA237" s="47"/>
      <c r="AB237" s="75"/>
      <c r="AC237" s="16"/>
      <c r="AD237" s="17"/>
      <c r="AE237" s="46"/>
      <c r="AF237" s="17"/>
      <c r="AG237" s="46"/>
      <c r="AH237" s="47"/>
      <c r="AI237" s="75"/>
      <c r="AJ237" s="831">
        <f t="shared" si="67"/>
        <v>5</v>
      </c>
      <c r="AK237" s="16"/>
      <c r="AL237" s="17"/>
      <c r="AM237" s="46"/>
      <c r="AN237" s="17"/>
      <c r="AO237" s="46"/>
      <c r="AP237" s="47"/>
      <c r="AR237" s="859"/>
      <c r="AS237" s="860"/>
      <c r="AT237" s="861"/>
    </row>
    <row r="238" spans="1:46" ht="15.75">
      <c r="A238" s="138">
        <v>5000</v>
      </c>
      <c r="B238" s="146" t="s">
        <v>154</v>
      </c>
      <c r="C238" s="140"/>
      <c r="D238" s="140"/>
      <c r="E238" s="140"/>
      <c r="F238" s="140"/>
      <c r="G238" s="140"/>
      <c r="H238" s="140"/>
      <c r="I238" s="140"/>
      <c r="J238" s="140"/>
      <c r="K238" s="140"/>
      <c r="L238" s="141"/>
      <c r="M238" s="75"/>
      <c r="N238" s="178">
        <f aca="true" t="shared" si="74" ref="N238:N303">+A238</f>
        <v>5000</v>
      </c>
      <c r="O238" s="20">
        <v>0</v>
      </c>
      <c r="P238" s="21">
        <v>0</v>
      </c>
      <c r="Q238" s="52">
        <v>0</v>
      </c>
      <c r="R238" s="21">
        <v>0</v>
      </c>
      <c r="S238" s="52">
        <v>0</v>
      </c>
      <c r="T238" s="53">
        <v>0</v>
      </c>
      <c r="U238" s="75"/>
      <c r="V238" s="20">
        <v>0</v>
      </c>
      <c r="W238" s="21">
        <v>0</v>
      </c>
      <c r="X238" s="52">
        <v>0</v>
      </c>
      <c r="Y238" s="21">
        <v>0</v>
      </c>
      <c r="Z238" s="52">
        <v>0</v>
      </c>
      <c r="AA238" s="53">
        <v>0</v>
      </c>
      <c r="AB238" s="75"/>
      <c r="AC238" s="20">
        <v>0</v>
      </c>
      <c r="AD238" s="21">
        <v>0</v>
      </c>
      <c r="AE238" s="52">
        <v>0</v>
      </c>
      <c r="AF238" s="21">
        <v>0</v>
      </c>
      <c r="AG238" s="52">
        <v>0</v>
      </c>
      <c r="AH238" s="53">
        <v>0</v>
      </c>
      <c r="AI238" s="75"/>
      <c r="AJ238" s="178">
        <f t="shared" si="67"/>
        <v>5000</v>
      </c>
      <c r="AK238" s="20">
        <v>0</v>
      </c>
      <c r="AL238" s="21">
        <v>0</v>
      </c>
      <c r="AM238" s="52">
        <v>0</v>
      </c>
      <c r="AN238" s="21">
        <v>0</v>
      </c>
      <c r="AO238" s="52">
        <v>0</v>
      </c>
      <c r="AP238" s="53">
        <v>0</v>
      </c>
      <c r="AR238" s="878">
        <f aca="true" t="shared" si="75" ref="AR238:AR301">+ROUND(+SUM(AK238-AL238)-SUM(O238-P238)-SUM(V238-W238)-SUM(AC238-AD238),2)</f>
        <v>0</v>
      </c>
      <c r="AS238" s="879">
        <f aca="true" t="shared" si="76" ref="AS238:AS301">+ROUND(+SUM(AM238-AN238)-SUM(Q238-R238)-SUM(X238-Y238)-SUM(AE238-AF238),2)</f>
        <v>0</v>
      </c>
      <c r="AT238" s="880">
        <f aca="true" t="shared" si="77" ref="AT238:AT301">+ROUND(+SUM(AO238-AP238)-SUM(S238-T238)-SUM(Z238-AA238)-SUM(AG238-AH238),2)</f>
        <v>0</v>
      </c>
    </row>
    <row r="239" spans="1:46" ht="15.75">
      <c r="A239" s="132">
        <v>5001</v>
      </c>
      <c r="B239" s="145" t="s">
        <v>179</v>
      </c>
      <c r="C239" s="133"/>
      <c r="D239" s="133"/>
      <c r="E239" s="133"/>
      <c r="F239" s="133"/>
      <c r="G239" s="133"/>
      <c r="H239" s="133"/>
      <c r="I239" s="133"/>
      <c r="J239" s="133"/>
      <c r="K239" s="133"/>
      <c r="L239" s="134"/>
      <c r="M239" s="75"/>
      <c r="N239" s="177">
        <f t="shared" si="74"/>
        <v>5001</v>
      </c>
      <c r="O239" s="185"/>
      <c r="P239" s="19">
        <v>0</v>
      </c>
      <c r="Q239" s="187"/>
      <c r="R239" s="186"/>
      <c r="S239" s="48">
        <f>+IF(ABS(+O239+Q239)&gt;=ABS(P239+R239),+O239-P239+Q239-R239,0)</f>
        <v>0</v>
      </c>
      <c r="T239" s="51">
        <v>0</v>
      </c>
      <c r="U239" s="75"/>
      <c r="V239" s="185"/>
      <c r="W239" s="19">
        <v>0</v>
      </c>
      <c r="X239" s="187"/>
      <c r="Y239" s="186"/>
      <c r="Z239" s="48">
        <f>+IF(ABS(+V239+X239)&gt;=ABS(W239+Y239),+V239-W239+X239-Y239,0)</f>
        <v>0</v>
      </c>
      <c r="AA239" s="51">
        <v>0</v>
      </c>
      <c r="AB239" s="75"/>
      <c r="AC239" s="185"/>
      <c r="AD239" s="19">
        <v>0</v>
      </c>
      <c r="AE239" s="187"/>
      <c r="AF239" s="186"/>
      <c r="AG239" s="48">
        <f>+IF(ABS(+AC239+AE239)&gt;=ABS(AD239+AF239),+AC239-AD239+AE239-AF239,0)</f>
        <v>0</v>
      </c>
      <c r="AH239" s="51">
        <v>0</v>
      </c>
      <c r="AI239" s="75"/>
      <c r="AJ239" s="826">
        <f t="shared" si="67"/>
        <v>5001</v>
      </c>
      <c r="AK239" s="822">
        <f>+ROUND(+O239+V239+AC239,2)</f>
        <v>0</v>
      </c>
      <c r="AL239" s="828">
        <v>0</v>
      </c>
      <c r="AM239" s="824">
        <f>+ROUND(+Q239+X239+AE239,2)</f>
        <v>0</v>
      </c>
      <c r="AN239" s="823">
        <f>+ROUND(+R239+Y239+AF239,2)</f>
        <v>0</v>
      </c>
      <c r="AO239" s="824">
        <f>+IF(ABS(+AK239+AM239)&gt;=ABS(AL239+AN239),+AK239-AL239+AM239-AN239,0)</f>
        <v>0</v>
      </c>
      <c r="AP239" s="830">
        <v>0</v>
      </c>
      <c r="AR239" s="878">
        <f t="shared" si="75"/>
        <v>0</v>
      </c>
      <c r="AS239" s="879">
        <f t="shared" si="76"/>
        <v>0</v>
      </c>
      <c r="AT239" s="880">
        <f t="shared" si="77"/>
        <v>0</v>
      </c>
    </row>
    <row r="240" spans="1:46" ht="15.75">
      <c r="A240" s="132">
        <v>5002</v>
      </c>
      <c r="B240" s="145" t="s">
        <v>180</v>
      </c>
      <c r="C240" s="133"/>
      <c r="D240" s="133"/>
      <c r="E240" s="133"/>
      <c r="F240" s="133"/>
      <c r="G240" s="133"/>
      <c r="H240" s="133"/>
      <c r="I240" s="133"/>
      <c r="J240" s="133"/>
      <c r="K240" s="133"/>
      <c r="L240" s="134"/>
      <c r="M240" s="75"/>
      <c r="N240" s="177">
        <f t="shared" si="74"/>
        <v>5002</v>
      </c>
      <c r="O240" s="185"/>
      <c r="P240" s="19">
        <v>0</v>
      </c>
      <c r="Q240" s="187"/>
      <c r="R240" s="186"/>
      <c r="S240" s="48">
        <f>+IF(ABS(+O240+Q240)&gt;=ABS(P240+R240),+O240-P240+Q240-R240,0)</f>
        <v>0</v>
      </c>
      <c r="T240" s="51">
        <v>0</v>
      </c>
      <c r="U240" s="75"/>
      <c r="V240" s="185"/>
      <c r="W240" s="19">
        <v>0</v>
      </c>
      <c r="X240" s="187"/>
      <c r="Y240" s="186"/>
      <c r="Z240" s="48">
        <f>+IF(ABS(+V240+X240)&gt;=ABS(W240+Y240),+V240-W240+X240-Y240,0)</f>
        <v>0</v>
      </c>
      <c r="AA240" s="51">
        <v>0</v>
      </c>
      <c r="AB240" s="75"/>
      <c r="AC240" s="185"/>
      <c r="AD240" s="19">
        <v>0</v>
      </c>
      <c r="AE240" s="187"/>
      <c r="AF240" s="186"/>
      <c r="AG240" s="48">
        <f>+IF(ABS(+AC240+AE240)&gt;=ABS(AD240+AF240),+AC240-AD240+AE240-AF240,0)</f>
        <v>0</v>
      </c>
      <c r="AH240" s="51">
        <v>0</v>
      </c>
      <c r="AI240" s="75"/>
      <c r="AJ240" s="826">
        <f t="shared" si="67"/>
        <v>5002</v>
      </c>
      <c r="AK240" s="822">
        <f>+ROUND(+O240+V240+AC240,2)</f>
        <v>0</v>
      </c>
      <c r="AL240" s="828">
        <v>0</v>
      </c>
      <c r="AM240" s="824">
        <f>+ROUND(+Q240+X240+AE240,2)</f>
        <v>0</v>
      </c>
      <c r="AN240" s="823">
        <f>+ROUND(+R240+Y240+AF240,2)</f>
        <v>0</v>
      </c>
      <c r="AO240" s="824">
        <f>+IF(ABS(+AK240+AM240)&gt;=ABS(AL240+AN240),+AK240-AL240+AM240-AN240,0)</f>
        <v>0</v>
      </c>
      <c r="AP240" s="830">
        <v>0</v>
      </c>
      <c r="AR240" s="878">
        <f t="shared" si="75"/>
        <v>0</v>
      </c>
      <c r="AS240" s="879">
        <f t="shared" si="76"/>
        <v>0</v>
      </c>
      <c r="AT240" s="880">
        <f t="shared" si="77"/>
        <v>0</v>
      </c>
    </row>
    <row r="241" spans="1:46" ht="15.75">
      <c r="A241" s="138">
        <v>5005</v>
      </c>
      <c r="B241" s="146" t="s">
        <v>181</v>
      </c>
      <c r="C241" s="140"/>
      <c r="D241" s="140"/>
      <c r="E241" s="140"/>
      <c r="F241" s="140"/>
      <c r="G241" s="140"/>
      <c r="H241" s="140"/>
      <c r="I241" s="140"/>
      <c r="J241" s="140"/>
      <c r="K241" s="140"/>
      <c r="L241" s="141"/>
      <c r="M241" s="75"/>
      <c r="N241" s="178">
        <f t="shared" si="74"/>
        <v>5005</v>
      </c>
      <c r="O241" s="20">
        <v>0</v>
      </c>
      <c r="P241" s="21">
        <v>0</v>
      </c>
      <c r="Q241" s="52">
        <v>0</v>
      </c>
      <c r="R241" s="21">
        <v>0</v>
      </c>
      <c r="S241" s="52">
        <v>0</v>
      </c>
      <c r="T241" s="53">
        <v>0</v>
      </c>
      <c r="U241" s="75"/>
      <c r="V241" s="20">
        <v>0</v>
      </c>
      <c r="W241" s="21">
        <v>0</v>
      </c>
      <c r="X241" s="52">
        <v>0</v>
      </c>
      <c r="Y241" s="21">
        <v>0</v>
      </c>
      <c r="Z241" s="52">
        <v>0</v>
      </c>
      <c r="AA241" s="53">
        <v>0</v>
      </c>
      <c r="AB241" s="75"/>
      <c r="AC241" s="20">
        <v>0</v>
      </c>
      <c r="AD241" s="21">
        <v>0</v>
      </c>
      <c r="AE241" s="52">
        <v>0</v>
      </c>
      <c r="AF241" s="21">
        <v>0</v>
      </c>
      <c r="AG241" s="52">
        <v>0</v>
      </c>
      <c r="AH241" s="53">
        <v>0</v>
      </c>
      <c r="AI241" s="75"/>
      <c r="AJ241" s="178">
        <f t="shared" si="67"/>
        <v>5005</v>
      </c>
      <c r="AK241" s="20">
        <v>0</v>
      </c>
      <c r="AL241" s="21">
        <v>0</v>
      </c>
      <c r="AM241" s="52">
        <v>0</v>
      </c>
      <c r="AN241" s="21">
        <v>0</v>
      </c>
      <c r="AO241" s="52">
        <v>0</v>
      </c>
      <c r="AP241" s="53">
        <v>0</v>
      </c>
      <c r="AR241" s="878">
        <f t="shared" si="75"/>
        <v>0</v>
      </c>
      <c r="AS241" s="879">
        <f t="shared" si="76"/>
        <v>0</v>
      </c>
      <c r="AT241" s="880">
        <f t="shared" si="77"/>
        <v>0</v>
      </c>
    </row>
    <row r="242" spans="1:46" ht="15.75">
      <c r="A242" s="138">
        <v>5006</v>
      </c>
      <c r="B242" s="146" t="s">
        <v>182</v>
      </c>
      <c r="C242" s="140"/>
      <c r="D242" s="140"/>
      <c r="E242" s="140"/>
      <c r="F242" s="140"/>
      <c r="G242" s="140"/>
      <c r="H242" s="140"/>
      <c r="I242" s="140"/>
      <c r="J242" s="140"/>
      <c r="K242" s="140"/>
      <c r="L242" s="141"/>
      <c r="M242" s="75"/>
      <c r="N242" s="178">
        <f t="shared" si="74"/>
        <v>5006</v>
      </c>
      <c r="O242" s="20">
        <v>0</v>
      </c>
      <c r="P242" s="21">
        <v>0</v>
      </c>
      <c r="Q242" s="52">
        <v>0</v>
      </c>
      <c r="R242" s="21">
        <v>0</v>
      </c>
      <c r="S242" s="52">
        <v>0</v>
      </c>
      <c r="T242" s="53">
        <v>0</v>
      </c>
      <c r="U242" s="75"/>
      <c r="V242" s="20">
        <v>0</v>
      </c>
      <c r="W242" s="21">
        <v>0</v>
      </c>
      <c r="X242" s="52">
        <v>0</v>
      </c>
      <c r="Y242" s="21">
        <v>0</v>
      </c>
      <c r="Z242" s="52">
        <v>0</v>
      </c>
      <c r="AA242" s="53">
        <v>0</v>
      </c>
      <c r="AB242" s="75"/>
      <c r="AC242" s="20">
        <v>0</v>
      </c>
      <c r="AD242" s="21">
        <v>0</v>
      </c>
      <c r="AE242" s="52">
        <v>0</v>
      </c>
      <c r="AF242" s="21">
        <v>0</v>
      </c>
      <c r="AG242" s="52">
        <v>0</v>
      </c>
      <c r="AH242" s="53">
        <v>0</v>
      </c>
      <c r="AI242" s="75"/>
      <c r="AJ242" s="178">
        <f t="shared" si="67"/>
        <v>5006</v>
      </c>
      <c r="AK242" s="20">
        <v>0</v>
      </c>
      <c r="AL242" s="21">
        <v>0</v>
      </c>
      <c r="AM242" s="52">
        <v>0</v>
      </c>
      <c r="AN242" s="21">
        <v>0</v>
      </c>
      <c r="AO242" s="52">
        <v>0</v>
      </c>
      <c r="AP242" s="53">
        <v>0</v>
      </c>
      <c r="AR242" s="878">
        <f t="shared" si="75"/>
        <v>0</v>
      </c>
      <c r="AS242" s="879">
        <f t="shared" si="76"/>
        <v>0</v>
      </c>
      <c r="AT242" s="880">
        <f t="shared" si="77"/>
        <v>0</v>
      </c>
    </row>
    <row r="243" spans="1:46" ht="15.75">
      <c r="A243" s="132">
        <v>5007</v>
      </c>
      <c r="B243" s="145" t="s">
        <v>183</v>
      </c>
      <c r="C243" s="133"/>
      <c r="D243" s="133"/>
      <c r="E243" s="133"/>
      <c r="F243" s="133"/>
      <c r="G243" s="133"/>
      <c r="H243" s="133"/>
      <c r="I243" s="133"/>
      <c r="J243" s="133"/>
      <c r="K243" s="133"/>
      <c r="L243" s="134"/>
      <c r="M243" s="75"/>
      <c r="N243" s="177">
        <f t="shared" si="74"/>
        <v>5007</v>
      </c>
      <c r="O243" s="185"/>
      <c r="P243" s="19">
        <v>0</v>
      </c>
      <c r="Q243" s="187"/>
      <c r="R243" s="186"/>
      <c r="S243" s="48">
        <f>+IF(ABS(+O243+Q243)&gt;=ABS(P243+R243),+O243-P243+Q243-R243,0)</f>
        <v>0</v>
      </c>
      <c r="T243" s="51">
        <v>0</v>
      </c>
      <c r="U243" s="75"/>
      <c r="V243" s="185"/>
      <c r="W243" s="19">
        <v>0</v>
      </c>
      <c r="X243" s="187"/>
      <c r="Y243" s="186"/>
      <c r="Z243" s="48">
        <f>+IF(ABS(+V243+X243)&gt;=ABS(W243+Y243),+V243-W243+X243-Y243,0)</f>
        <v>0</v>
      </c>
      <c r="AA243" s="51">
        <v>0</v>
      </c>
      <c r="AB243" s="75"/>
      <c r="AC243" s="185"/>
      <c r="AD243" s="19">
        <v>0</v>
      </c>
      <c r="AE243" s="187"/>
      <c r="AF243" s="186"/>
      <c r="AG243" s="48">
        <f>+IF(ABS(+AC243+AE243)&gt;=ABS(AD243+AF243),+AC243-AD243+AE243-AF243,0)</f>
        <v>0</v>
      </c>
      <c r="AH243" s="51">
        <v>0</v>
      </c>
      <c r="AI243" s="75"/>
      <c r="AJ243" s="826">
        <f t="shared" si="67"/>
        <v>5007</v>
      </c>
      <c r="AK243" s="822">
        <f>+ROUND(+O243+V243+AC243,2)</f>
        <v>0</v>
      </c>
      <c r="AL243" s="828">
        <v>0</v>
      </c>
      <c r="AM243" s="824">
        <f>+ROUND(+Q243+X243+AE243,2)</f>
        <v>0</v>
      </c>
      <c r="AN243" s="823">
        <f>+ROUND(+R243+Y243+AF243,2)</f>
        <v>0</v>
      </c>
      <c r="AO243" s="824">
        <f>+IF(ABS(+AK243+AM243)&gt;=ABS(AL243+AN243),+AK243-AL243+AM243-AN243,0)</f>
        <v>0</v>
      </c>
      <c r="AP243" s="830">
        <v>0</v>
      </c>
      <c r="AR243" s="878">
        <f t="shared" si="75"/>
        <v>0</v>
      </c>
      <c r="AS243" s="879">
        <f t="shared" si="76"/>
        <v>0</v>
      </c>
      <c r="AT243" s="880">
        <f t="shared" si="77"/>
        <v>0</v>
      </c>
    </row>
    <row r="244" spans="1:46" ht="15.75">
      <c r="A244" s="132">
        <v>5008</v>
      </c>
      <c r="B244" s="145" t="s">
        <v>184</v>
      </c>
      <c r="C244" s="133"/>
      <c r="D244" s="133"/>
      <c r="E244" s="133"/>
      <c r="F244" s="133"/>
      <c r="G244" s="133"/>
      <c r="H244" s="133"/>
      <c r="I244" s="133"/>
      <c r="J244" s="133"/>
      <c r="K244" s="133"/>
      <c r="L244" s="134"/>
      <c r="M244" s="75"/>
      <c r="N244" s="177">
        <f t="shared" si="74"/>
        <v>5008</v>
      </c>
      <c r="O244" s="185"/>
      <c r="P244" s="19">
        <v>0</v>
      </c>
      <c r="Q244" s="187"/>
      <c r="R244" s="186"/>
      <c r="S244" s="48">
        <f>+IF(ABS(+O244+Q244)&gt;=ABS(P244+R244),+O244-P244+Q244-R244,0)</f>
        <v>0</v>
      </c>
      <c r="T244" s="51">
        <v>0</v>
      </c>
      <c r="U244" s="75"/>
      <c r="V244" s="185"/>
      <c r="W244" s="19">
        <v>0</v>
      </c>
      <c r="X244" s="187"/>
      <c r="Y244" s="186"/>
      <c r="Z244" s="48">
        <f>+IF(ABS(+V244+X244)&gt;=ABS(W244+Y244),+V244-W244+X244-Y244,0)</f>
        <v>0</v>
      </c>
      <c r="AA244" s="51">
        <v>0</v>
      </c>
      <c r="AB244" s="75"/>
      <c r="AC244" s="185"/>
      <c r="AD244" s="19">
        <v>0</v>
      </c>
      <c r="AE244" s="187"/>
      <c r="AF244" s="186"/>
      <c r="AG244" s="48">
        <f>+IF(ABS(+AC244+AE244)&gt;=ABS(AD244+AF244),+AC244-AD244+AE244-AF244,0)</f>
        <v>0</v>
      </c>
      <c r="AH244" s="51">
        <v>0</v>
      </c>
      <c r="AI244" s="75"/>
      <c r="AJ244" s="826">
        <f t="shared" si="67"/>
        <v>5008</v>
      </c>
      <c r="AK244" s="822">
        <f>+ROUND(+O244+V244+AC244,2)</f>
        <v>0</v>
      </c>
      <c r="AL244" s="828">
        <v>0</v>
      </c>
      <c r="AM244" s="824">
        <f>+ROUND(+Q244+X244+AE244,2)</f>
        <v>0</v>
      </c>
      <c r="AN244" s="823">
        <f>+ROUND(+R244+Y244+AF244,2)</f>
        <v>0</v>
      </c>
      <c r="AO244" s="824">
        <f>+IF(ABS(+AK244+AM244)&gt;=ABS(AL244+AN244),+AK244-AL244+AM244-AN244,0)</f>
        <v>0</v>
      </c>
      <c r="AP244" s="830">
        <v>0</v>
      </c>
      <c r="AR244" s="878">
        <f t="shared" si="75"/>
        <v>0</v>
      </c>
      <c r="AS244" s="879">
        <f t="shared" si="76"/>
        <v>0</v>
      </c>
      <c r="AT244" s="880">
        <f t="shared" si="77"/>
        <v>0</v>
      </c>
    </row>
    <row r="245" spans="1:46" ht="15.75">
      <c r="A245" s="138">
        <v>5009</v>
      </c>
      <c r="B245" s="146" t="s">
        <v>185</v>
      </c>
      <c r="C245" s="140"/>
      <c r="D245" s="140"/>
      <c r="E245" s="140"/>
      <c r="F245" s="140"/>
      <c r="G245" s="140"/>
      <c r="H245" s="140"/>
      <c r="I245" s="140"/>
      <c r="J245" s="140"/>
      <c r="K245" s="140"/>
      <c r="L245" s="141"/>
      <c r="M245" s="75"/>
      <c r="N245" s="178">
        <f t="shared" si="74"/>
        <v>5009</v>
      </c>
      <c r="O245" s="20">
        <v>0</v>
      </c>
      <c r="P245" s="21">
        <v>0</v>
      </c>
      <c r="Q245" s="52">
        <v>0</v>
      </c>
      <c r="R245" s="21">
        <v>0</v>
      </c>
      <c r="S245" s="52">
        <v>0</v>
      </c>
      <c r="T245" s="53">
        <v>0</v>
      </c>
      <c r="U245" s="75"/>
      <c r="V245" s="20">
        <v>0</v>
      </c>
      <c r="W245" s="21">
        <v>0</v>
      </c>
      <c r="X245" s="52">
        <v>0</v>
      </c>
      <c r="Y245" s="21">
        <v>0</v>
      </c>
      <c r="Z245" s="52">
        <v>0</v>
      </c>
      <c r="AA245" s="53">
        <v>0</v>
      </c>
      <c r="AB245" s="75"/>
      <c r="AC245" s="20">
        <v>0</v>
      </c>
      <c r="AD245" s="21">
        <v>0</v>
      </c>
      <c r="AE245" s="52">
        <v>0</v>
      </c>
      <c r="AF245" s="21">
        <v>0</v>
      </c>
      <c r="AG245" s="52">
        <v>0</v>
      </c>
      <c r="AH245" s="53">
        <v>0</v>
      </c>
      <c r="AI245" s="75"/>
      <c r="AJ245" s="178">
        <f t="shared" si="67"/>
        <v>5009</v>
      </c>
      <c r="AK245" s="20">
        <v>0</v>
      </c>
      <c r="AL245" s="21">
        <v>0</v>
      </c>
      <c r="AM245" s="52">
        <v>0</v>
      </c>
      <c r="AN245" s="21">
        <v>0</v>
      </c>
      <c r="AO245" s="52">
        <v>0</v>
      </c>
      <c r="AP245" s="53">
        <v>0</v>
      </c>
      <c r="AR245" s="878">
        <f t="shared" si="75"/>
        <v>0</v>
      </c>
      <c r="AS245" s="879">
        <f t="shared" si="76"/>
        <v>0</v>
      </c>
      <c r="AT245" s="880">
        <f t="shared" si="77"/>
        <v>0</v>
      </c>
    </row>
    <row r="246" spans="1:46" ht="15.75">
      <c r="A246" s="132">
        <v>5011</v>
      </c>
      <c r="B246" s="145" t="s">
        <v>186</v>
      </c>
      <c r="C246" s="133"/>
      <c r="D246" s="133"/>
      <c r="E246" s="133"/>
      <c r="F246" s="133"/>
      <c r="G246" s="133"/>
      <c r="H246" s="133"/>
      <c r="I246" s="133"/>
      <c r="J246" s="133"/>
      <c r="K246" s="133"/>
      <c r="L246" s="134"/>
      <c r="M246" s="75"/>
      <c r="N246" s="177">
        <f t="shared" si="74"/>
        <v>5011</v>
      </c>
      <c r="O246" s="185"/>
      <c r="P246" s="19">
        <v>0</v>
      </c>
      <c r="Q246" s="187"/>
      <c r="R246" s="186"/>
      <c r="S246" s="48">
        <f aca="true" t="shared" si="78" ref="S246:S307">+IF(ABS(+O246+Q246)&gt;=ABS(P246+R246),+O246-P246+Q246-R246,0)</f>
        <v>0</v>
      </c>
      <c r="T246" s="51">
        <v>0</v>
      </c>
      <c r="U246" s="75"/>
      <c r="V246" s="185"/>
      <c r="W246" s="19">
        <v>0</v>
      </c>
      <c r="X246" s="187"/>
      <c r="Y246" s="186"/>
      <c r="Z246" s="48">
        <f aca="true" t="shared" si="79" ref="Z246:Z307">+IF(ABS(+V246+X246)&gt;=ABS(W246+Y246),+V246-W246+X246-Y246,0)</f>
        <v>0</v>
      </c>
      <c r="AA246" s="51">
        <v>0</v>
      </c>
      <c r="AB246" s="75"/>
      <c r="AC246" s="185"/>
      <c r="AD246" s="19">
        <v>0</v>
      </c>
      <c r="AE246" s="187"/>
      <c r="AF246" s="186"/>
      <c r="AG246" s="48">
        <f aca="true" t="shared" si="80" ref="AG246:AG307">+IF(ABS(+AC246+AE246)&gt;=ABS(AD246+AF246),+AC246-AD246+AE246-AF246,0)</f>
        <v>0</v>
      </c>
      <c r="AH246" s="51">
        <v>0</v>
      </c>
      <c r="AI246" s="75"/>
      <c r="AJ246" s="826">
        <f t="shared" si="67"/>
        <v>5011</v>
      </c>
      <c r="AK246" s="822">
        <f aca="true" t="shared" si="81" ref="AK246:AL309">+ROUND(+O246+V246+AC246,2)</f>
        <v>0</v>
      </c>
      <c r="AL246" s="828">
        <v>0</v>
      </c>
      <c r="AM246" s="824">
        <f aca="true" t="shared" si="82" ref="AM246:AN309">+ROUND(+Q246+X246+AE246,2)</f>
        <v>0</v>
      </c>
      <c r="AN246" s="823">
        <f t="shared" si="82"/>
        <v>0</v>
      </c>
      <c r="AO246" s="824">
        <f aca="true" t="shared" si="83" ref="AO246:AO309">+IF(ABS(+AK246+AM246)&gt;=ABS(AL246+AN246),+AK246-AL246+AM246-AN246,0)</f>
        <v>0</v>
      </c>
      <c r="AP246" s="830">
        <v>0</v>
      </c>
      <c r="AR246" s="878">
        <f t="shared" si="75"/>
        <v>0</v>
      </c>
      <c r="AS246" s="879">
        <f t="shared" si="76"/>
        <v>0</v>
      </c>
      <c r="AT246" s="880">
        <f t="shared" si="77"/>
        <v>0</v>
      </c>
    </row>
    <row r="247" spans="1:46" ht="15.75">
      <c r="A247" s="132">
        <v>5012</v>
      </c>
      <c r="B247" s="145" t="s">
        <v>187</v>
      </c>
      <c r="C247" s="133"/>
      <c r="D247" s="133"/>
      <c r="E247" s="133"/>
      <c r="F247" s="133"/>
      <c r="G247" s="133"/>
      <c r="H247" s="133"/>
      <c r="I247" s="133"/>
      <c r="J247" s="133"/>
      <c r="K247" s="133"/>
      <c r="L247" s="134"/>
      <c r="M247" s="75"/>
      <c r="N247" s="177">
        <f t="shared" si="74"/>
        <v>5012</v>
      </c>
      <c r="O247" s="185"/>
      <c r="P247" s="19">
        <v>0</v>
      </c>
      <c r="Q247" s="187"/>
      <c r="R247" s="186"/>
      <c r="S247" s="48">
        <f t="shared" si="78"/>
        <v>0</v>
      </c>
      <c r="T247" s="51">
        <v>0</v>
      </c>
      <c r="U247" s="75"/>
      <c r="V247" s="185"/>
      <c r="W247" s="19">
        <v>0</v>
      </c>
      <c r="X247" s="187"/>
      <c r="Y247" s="186"/>
      <c r="Z247" s="48">
        <f t="shared" si="79"/>
        <v>0</v>
      </c>
      <c r="AA247" s="51">
        <v>0</v>
      </c>
      <c r="AB247" s="75"/>
      <c r="AC247" s="185"/>
      <c r="AD247" s="19">
        <v>0</v>
      </c>
      <c r="AE247" s="187"/>
      <c r="AF247" s="186"/>
      <c r="AG247" s="48">
        <f t="shared" si="80"/>
        <v>0</v>
      </c>
      <c r="AH247" s="51">
        <v>0</v>
      </c>
      <c r="AI247" s="75"/>
      <c r="AJ247" s="826">
        <f t="shared" si="67"/>
        <v>5012</v>
      </c>
      <c r="AK247" s="822">
        <f t="shared" si="81"/>
        <v>0</v>
      </c>
      <c r="AL247" s="828">
        <v>0</v>
      </c>
      <c r="AM247" s="824">
        <f t="shared" si="82"/>
        <v>0</v>
      </c>
      <c r="AN247" s="823">
        <f t="shared" si="82"/>
        <v>0</v>
      </c>
      <c r="AO247" s="824">
        <f t="shared" si="83"/>
        <v>0</v>
      </c>
      <c r="AP247" s="830">
        <v>0</v>
      </c>
      <c r="AR247" s="878">
        <f t="shared" si="75"/>
        <v>0</v>
      </c>
      <c r="AS247" s="879">
        <f t="shared" si="76"/>
        <v>0</v>
      </c>
      <c r="AT247" s="880">
        <f t="shared" si="77"/>
        <v>0</v>
      </c>
    </row>
    <row r="248" spans="1:46" ht="15.75">
      <c r="A248" s="132">
        <v>5013</v>
      </c>
      <c r="B248" s="145" t="s">
        <v>188</v>
      </c>
      <c r="C248" s="133"/>
      <c r="D248" s="133"/>
      <c r="E248" s="133"/>
      <c r="F248" s="133"/>
      <c r="G248" s="133"/>
      <c r="H248" s="133"/>
      <c r="I248" s="133"/>
      <c r="J248" s="133"/>
      <c r="K248" s="133"/>
      <c r="L248" s="134"/>
      <c r="M248" s="75"/>
      <c r="N248" s="177">
        <f t="shared" si="74"/>
        <v>5013</v>
      </c>
      <c r="O248" s="185"/>
      <c r="P248" s="19">
        <v>0</v>
      </c>
      <c r="Q248" s="187"/>
      <c r="R248" s="186"/>
      <c r="S248" s="48">
        <f t="shared" si="78"/>
        <v>0</v>
      </c>
      <c r="T248" s="51">
        <v>0</v>
      </c>
      <c r="U248" s="75"/>
      <c r="V248" s="185"/>
      <c r="W248" s="19">
        <v>0</v>
      </c>
      <c r="X248" s="187"/>
      <c r="Y248" s="186"/>
      <c r="Z248" s="48">
        <f t="shared" si="79"/>
        <v>0</v>
      </c>
      <c r="AA248" s="51">
        <v>0</v>
      </c>
      <c r="AB248" s="75"/>
      <c r="AC248" s="185"/>
      <c r="AD248" s="19">
        <v>0</v>
      </c>
      <c r="AE248" s="187"/>
      <c r="AF248" s="186"/>
      <c r="AG248" s="48">
        <f t="shared" si="80"/>
        <v>0</v>
      </c>
      <c r="AH248" s="51">
        <v>0</v>
      </c>
      <c r="AI248" s="75"/>
      <c r="AJ248" s="826">
        <f t="shared" si="67"/>
        <v>5013</v>
      </c>
      <c r="AK248" s="822">
        <f t="shared" si="81"/>
        <v>0</v>
      </c>
      <c r="AL248" s="828">
        <v>0</v>
      </c>
      <c r="AM248" s="824">
        <f t="shared" si="82"/>
        <v>0</v>
      </c>
      <c r="AN248" s="823">
        <f t="shared" si="82"/>
        <v>0</v>
      </c>
      <c r="AO248" s="824">
        <f t="shared" si="83"/>
        <v>0</v>
      </c>
      <c r="AP248" s="830">
        <v>0</v>
      </c>
      <c r="AR248" s="878">
        <f t="shared" si="75"/>
        <v>0</v>
      </c>
      <c r="AS248" s="879">
        <f t="shared" si="76"/>
        <v>0</v>
      </c>
      <c r="AT248" s="880">
        <f t="shared" si="77"/>
        <v>0</v>
      </c>
    </row>
    <row r="249" spans="1:46" ht="15.75">
      <c r="A249" s="132">
        <v>5014</v>
      </c>
      <c r="B249" s="145" t="s">
        <v>189</v>
      </c>
      <c r="C249" s="133"/>
      <c r="D249" s="133"/>
      <c r="E249" s="133"/>
      <c r="F249" s="133"/>
      <c r="G249" s="133"/>
      <c r="H249" s="133"/>
      <c r="I249" s="133"/>
      <c r="J249" s="133"/>
      <c r="K249" s="133"/>
      <c r="L249" s="134"/>
      <c r="M249" s="75"/>
      <c r="N249" s="177">
        <f t="shared" si="74"/>
        <v>5014</v>
      </c>
      <c r="O249" s="185"/>
      <c r="P249" s="19">
        <v>0</v>
      </c>
      <c r="Q249" s="187"/>
      <c r="R249" s="186"/>
      <c r="S249" s="48">
        <f t="shared" si="78"/>
        <v>0</v>
      </c>
      <c r="T249" s="51">
        <v>0</v>
      </c>
      <c r="U249" s="75"/>
      <c r="V249" s="185"/>
      <c r="W249" s="19">
        <v>0</v>
      </c>
      <c r="X249" s="187"/>
      <c r="Y249" s="186"/>
      <c r="Z249" s="48">
        <f t="shared" si="79"/>
        <v>0</v>
      </c>
      <c r="AA249" s="51">
        <v>0</v>
      </c>
      <c r="AB249" s="75"/>
      <c r="AC249" s="185"/>
      <c r="AD249" s="19">
        <v>0</v>
      </c>
      <c r="AE249" s="187"/>
      <c r="AF249" s="186"/>
      <c r="AG249" s="48">
        <f t="shared" si="80"/>
        <v>0</v>
      </c>
      <c r="AH249" s="51">
        <v>0</v>
      </c>
      <c r="AI249" s="75"/>
      <c r="AJ249" s="826">
        <f t="shared" si="67"/>
        <v>5014</v>
      </c>
      <c r="AK249" s="822">
        <f t="shared" si="81"/>
        <v>0</v>
      </c>
      <c r="AL249" s="828">
        <v>0</v>
      </c>
      <c r="AM249" s="824">
        <f t="shared" si="82"/>
        <v>0</v>
      </c>
      <c r="AN249" s="823">
        <f t="shared" si="82"/>
        <v>0</v>
      </c>
      <c r="AO249" s="824">
        <f t="shared" si="83"/>
        <v>0</v>
      </c>
      <c r="AP249" s="830">
        <v>0</v>
      </c>
      <c r="AR249" s="878">
        <f t="shared" si="75"/>
        <v>0</v>
      </c>
      <c r="AS249" s="879">
        <f t="shared" si="76"/>
        <v>0</v>
      </c>
      <c r="AT249" s="880">
        <f t="shared" si="77"/>
        <v>0</v>
      </c>
    </row>
    <row r="250" spans="1:46" ht="15.75">
      <c r="A250" s="132">
        <v>5015</v>
      </c>
      <c r="B250" s="145" t="s">
        <v>190</v>
      </c>
      <c r="C250" s="133"/>
      <c r="D250" s="133"/>
      <c r="E250" s="133"/>
      <c r="F250" s="133"/>
      <c r="G250" s="133"/>
      <c r="H250" s="133"/>
      <c r="I250" s="133"/>
      <c r="J250" s="133"/>
      <c r="K250" s="133"/>
      <c r="L250" s="134"/>
      <c r="M250" s="75"/>
      <c r="N250" s="177">
        <f t="shared" si="74"/>
        <v>5015</v>
      </c>
      <c r="O250" s="185"/>
      <c r="P250" s="19">
        <v>0</v>
      </c>
      <c r="Q250" s="187"/>
      <c r="R250" s="186"/>
      <c r="S250" s="48">
        <f t="shared" si="78"/>
        <v>0</v>
      </c>
      <c r="T250" s="51">
        <v>0</v>
      </c>
      <c r="U250" s="75"/>
      <c r="V250" s="185"/>
      <c r="W250" s="19">
        <v>0</v>
      </c>
      <c r="X250" s="187"/>
      <c r="Y250" s="186"/>
      <c r="Z250" s="48">
        <f t="shared" si="79"/>
        <v>0</v>
      </c>
      <c r="AA250" s="51">
        <v>0</v>
      </c>
      <c r="AB250" s="75"/>
      <c r="AC250" s="185"/>
      <c r="AD250" s="19">
        <v>0</v>
      </c>
      <c r="AE250" s="187"/>
      <c r="AF250" s="186"/>
      <c r="AG250" s="48">
        <f t="shared" si="80"/>
        <v>0</v>
      </c>
      <c r="AH250" s="51">
        <v>0</v>
      </c>
      <c r="AI250" s="75"/>
      <c r="AJ250" s="826">
        <f t="shared" si="67"/>
        <v>5015</v>
      </c>
      <c r="AK250" s="822">
        <f t="shared" si="81"/>
        <v>0</v>
      </c>
      <c r="AL250" s="828">
        <v>0</v>
      </c>
      <c r="AM250" s="824">
        <f t="shared" si="82"/>
        <v>0</v>
      </c>
      <c r="AN250" s="823">
        <f t="shared" si="82"/>
        <v>0</v>
      </c>
      <c r="AO250" s="824">
        <f t="shared" si="83"/>
        <v>0</v>
      </c>
      <c r="AP250" s="830">
        <v>0</v>
      </c>
      <c r="AR250" s="878">
        <f t="shared" si="75"/>
        <v>0</v>
      </c>
      <c r="AS250" s="879">
        <f t="shared" si="76"/>
        <v>0</v>
      </c>
      <c r="AT250" s="880">
        <f t="shared" si="77"/>
        <v>0</v>
      </c>
    </row>
    <row r="251" spans="1:46" ht="15.75">
      <c r="A251" s="132">
        <v>5016</v>
      </c>
      <c r="B251" s="145" t="s">
        <v>191</v>
      </c>
      <c r="C251" s="133"/>
      <c r="D251" s="133"/>
      <c r="E251" s="133"/>
      <c r="F251" s="133"/>
      <c r="G251" s="133"/>
      <c r="H251" s="133"/>
      <c r="I251" s="133"/>
      <c r="J251" s="133"/>
      <c r="K251" s="133"/>
      <c r="L251" s="134"/>
      <c r="M251" s="75"/>
      <c r="N251" s="177">
        <f t="shared" si="74"/>
        <v>5016</v>
      </c>
      <c r="O251" s="185"/>
      <c r="P251" s="19">
        <v>0</v>
      </c>
      <c r="Q251" s="187"/>
      <c r="R251" s="186"/>
      <c r="S251" s="48">
        <f t="shared" si="78"/>
        <v>0</v>
      </c>
      <c r="T251" s="51">
        <v>0</v>
      </c>
      <c r="U251" s="75"/>
      <c r="V251" s="185"/>
      <c r="W251" s="19">
        <v>0</v>
      </c>
      <c r="X251" s="187"/>
      <c r="Y251" s="186"/>
      <c r="Z251" s="48">
        <f t="shared" si="79"/>
        <v>0</v>
      </c>
      <c r="AA251" s="51">
        <v>0</v>
      </c>
      <c r="AB251" s="75"/>
      <c r="AC251" s="185"/>
      <c r="AD251" s="19">
        <v>0</v>
      </c>
      <c r="AE251" s="187"/>
      <c r="AF251" s="186"/>
      <c r="AG251" s="48">
        <f t="shared" si="80"/>
        <v>0</v>
      </c>
      <c r="AH251" s="51">
        <v>0</v>
      </c>
      <c r="AI251" s="75"/>
      <c r="AJ251" s="826">
        <f t="shared" si="67"/>
        <v>5016</v>
      </c>
      <c r="AK251" s="822">
        <f t="shared" si="81"/>
        <v>0</v>
      </c>
      <c r="AL251" s="828">
        <v>0</v>
      </c>
      <c r="AM251" s="824">
        <f t="shared" si="82"/>
        <v>0</v>
      </c>
      <c r="AN251" s="823">
        <f t="shared" si="82"/>
        <v>0</v>
      </c>
      <c r="AO251" s="824">
        <f t="shared" si="83"/>
        <v>0</v>
      </c>
      <c r="AP251" s="830">
        <v>0</v>
      </c>
      <c r="AR251" s="878">
        <f t="shared" si="75"/>
        <v>0</v>
      </c>
      <c r="AS251" s="879">
        <f t="shared" si="76"/>
        <v>0</v>
      </c>
      <c r="AT251" s="880">
        <f t="shared" si="77"/>
        <v>0</v>
      </c>
    </row>
    <row r="252" spans="1:46" ht="15.75">
      <c r="A252" s="132">
        <v>5017</v>
      </c>
      <c r="B252" s="145" t="s">
        <v>194</v>
      </c>
      <c r="C252" s="133"/>
      <c r="D252" s="133"/>
      <c r="E252" s="133"/>
      <c r="F252" s="133"/>
      <c r="G252" s="133"/>
      <c r="H252" s="133"/>
      <c r="I252" s="133"/>
      <c r="J252" s="133"/>
      <c r="K252" s="133"/>
      <c r="L252" s="134"/>
      <c r="M252" s="75"/>
      <c r="N252" s="177">
        <f t="shared" si="74"/>
        <v>5017</v>
      </c>
      <c r="O252" s="185"/>
      <c r="P252" s="19">
        <v>0</v>
      </c>
      <c r="Q252" s="187"/>
      <c r="R252" s="186"/>
      <c r="S252" s="48">
        <f t="shared" si="78"/>
        <v>0</v>
      </c>
      <c r="T252" s="51">
        <v>0</v>
      </c>
      <c r="U252" s="75"/>
      <c r="V252" s="185"/>
      <c r="W252" s="19">
        <v>0</v>
      </c>
      <c r="X252" s="187"/>
      <c r="Y252" s="186"/>
      <c r="Z252" s="48">
        <f t="shared" si="79"/>
        <v>0</v>
      </c>
      <c r="AA252" s="51">
        <v>0</v>
      </c>
      <c r="AB252" s="75"/>
      <c r="AC252" s="185"/>
      <c r="AD252" s="19">
        <v>0</v>
      </c>
      <c r="AE252" s="187"/>
      <c r="AF252" s="186"/>
      <c r="AG252" s="48">
        <f t="shared" si="80"/>
        <v>0</v>
      </c>
      <c r="AH252" s="51">
        <v>0</v>
      </c>
      <c r="AI252" s="75"/>
      <c r="AJ252" s="826">
        <f t="shared" si="67"/>
        <v>5017</v>
      </c>
      <c r="AK252" s="822">
        <f t="shared" si="81"/>
        <v>0</v>
      </c>
      <c r="AL252" s="828">
        <v>0</v>
      </c>
      <c r="AM252" s="824">
        <f t="shared" si="82"/>
        <v>0</v>
      </c>
      <c r="AN252" s="823">
        <f t="shared" si="82"/>
        <v>0</v>
      </c>
      <c r="AO252" s="824">
        <f t="shared" si="83"/>
        <v>0</v>
      </c>
      <c r="AP252" s="830">
        <v>0</v>
      </c>
      <c r="AR252" s="878">
        <f t="shared" si="75"/>
        <v>0</v>
      </c>
      <c r="AS252" s="879">
        <f t="shared" si="76"/>
        <v>0</v>
      </c>
      <c r="AT252" s="880">
        <f t="shared" si="77"/>
        <v>0</v>
      </c>
    </row>
    <row r="253" spans="1:46" ht="15.75">
      <c r="A253" s="132">
        <v>5018</v>
      </c>
      <c r="B253" s="145" t="s">
        <v>639</v>
      </c>
      <c r="C253" s="133"/>
      <c r="D253" s="133"/>
      <c r="E253" s="133"/>
      <c r="F253" s="133"/>
      <c r="G253" s="133"/>
      <c r="H253" s="133"/>
      <c r="I253" s="133"/>
      <c r="J253" s="133"/>
      <c r="K253" s="133"/>
      <c r="L253" s="134"/>
      <c r="M253" s="75"/>
      <c r="N253" s="177">
        <f t="shared" si="74"/>
        <v>5018</v>
      </c>
      <c r="O253" s="185"/>
      <c r="P253" s="19">
        <v>0</v>
      </c>
      <c r="Q253" s="187"/>
      <c r="R253" s="186"/>
      <c r="S253" s="48">
        <f t="shared" si="78"/>
        <v>0</v>
      </c>
      <c r="T253" s="51">
        <v>0</v>
      </c>
      <c r="U253" s="75"/>
      <c r="V253" s="185"/>
      <c r="W253" s="19">
        <v>0</v>
      </c>
      <c r="X253" s="187"/>
      <c r="Y253" s="186"/>
      <c r="Z253" s="48">
        <f t="shared" si="79"/>
        <v>0</v>
      </c>
      <c r="AA253" s="51">
        <v>0</v>
      </c>
      <c r="AB253" s="75"/>
      <c r="AC253" s="185"/>
      <c r="AD253" s="19">
        <v>0</v>
      </c>
      <c r="AE253" s="187"/>
      <c r="AF253" s="186"/>
      <c r="AG253" s="48">
        <f t="shared" si="80"/>
        <v>0</v>
      </c>
      <c r="AH253" s="51">
        <v>0</v>
      </c>
      <c r="AI253" s="75"/>
      <c r="AJ253" s="826">
        <f t="shared" si="67"/>
        <v>5018</v>
      </c>
      <c r="AK253" s="822">
        <f t="shared" si="81"/>
        <v>0</v>
      </c>
      <c r="AL253" s="828">
        <v>0</v>
      </c>
      <c r="AM253" s="824">
        <f t="shared" si="82"/>
        <v>0</v>
      </c>
      <c r="AN253" s="823">
        <f t="shared" si="82"/>
        <v>0</v>
      </c>
      <c r="AO253" s="824">
        <f t="shared" si="83"/>
        <v>0</v>
      </c>
      <c r="AP253" s="830">
        <v>0</v>
      </c>
      <c r="AR253" s="878">
        <f t="shared" si="75"/>
        <v>0</v>
      </c>
      <c r="AS253" s="879">
        <f t="shared" si="76"/>
        <v>0</v>
      </c>
      <c r="AT253" s="880">
        <f t="shared" si="77"/>
        <v>0</v>
      </c>
    </row>
    <row r="254" spans="1:46" ht="15.75">
      <c r="A254" s="132">
        <v>5022</v>
      </c>
      <c r="B254" s="145" t="s">
        <v>640</v>
      </c>
      <c r="C254" s="133"/>
      <c r="D254" s="133"/>
      <c r="E254" s="133"/>
      <c r="F254" s="133"/>
      <c r="G254" s="133"/>
      <c r="H254" s="133"/>
      <c r="I254" s="133"/>
      <c r="J254" s="133"/>
      <c r="K254" s="133"/>
      <c r="L254" s="134"/>
      <c r="M254" s="75"/>
      <c r="N254" s="177">
        <f t="shared" si="74"/>
        <v>5022</v>
      </c>
      <c r="O254" s="185"/>
      <c r="P254" s="19">
        <v>0</v>
      </c>
      <c r="Q254" s="187"/>
      <c r="R254" s="186"/>
      <c r="S254" s="48">
        <f t="shared" si="78"/>
        <v>0</v>
      </c>
      <c r="T254" s="51">
        <v>0</v>
      </c>
      <c r="U254" s="75"/>
      <c r="V254" s="185"/>
      <c r="W254" s="19">
        <v>0</v>
      </c>
      <c r="X254" s="187"/>
      <c r="Y254" s="186"/>
      <c r="Z254" s="48">
        <f t="shared" si="79"/>
        <v>0</v>
      </c>
      <c r="AA254" s="51">
        <v>0</v>
      </c>
      <c r="AB254" s="75"/>
      <c r="AC254" s="185"/>
      <c r="AD254" s="19">
        <v>0</v>
      </c>
      <c r="AE254" s="187"/>
      <c r="AF254" s="186"/>
      <c r="AG254" s="48">
        <f t="shared" si="80"/>
        <v>0</v>
      </c>
      <c r="AH254" s="51">
        <v>0</v>
      </c>
      <c r="AI254" s="75"/>
      <c r="AJ254" s="826">
        <f t="shared" si="67"/>
        <v>5022</v>
      </c>
      <c r="AK254" s="822">
        <f t="shared" si="81"/>
        <v>0</v>
      </c>
      <c r="AL254" s="828">
        <v>0</v>
      </c>
      <c r="AM254" s="824">
        <f t="shared" si="82"/>
        <v>0</v>
      </c>
      <c r="AN254" s="823">
        <f t="shared" si="82"/>
        <v>0</v>
      </c>
      <c r="AO254" s="824">
        <f t="shared" si="83"/>
        <v>0</v>
      </c>
      <c r="AP254" s="830">
        <v>0</v>
      </c>
      <c r="AR254" s="878">
        <f t="shared" si="75"/>
        <v>0</v>
      </c>
      <c r="AS254" s="879">
        <f t="shared" si="76"/>
        <v>0</v>
      </c>
      <c r="AT254" s="880">
        <f t="shared" si="77"/>
        <v>0</v>
      </c>
    </row>
    <row r="255" spans="1:46" ht="15.75">
      <c r="A255" s="132">
        <v>5024</v>
      </c>
      <c r="B255" s="145" t="s">
        <v>641</v>
      </c>
      <c r="C255" s="133"/>
      <c r="D255" s="133"/>
      <c r="E255" s="133"/>
      <c r="F255" s="133"/>
      <c r="G255" s="133"/>
      <c r="H255" s="133"/>
      <c r="I255" s="133"/>
      <c r="J255" s="133"/>
      <c r="K255" s="133"/>
      <c r="L255" s="134"/>
      <c r="M255" s="75"/>
      <c r="N255" s="177">
        <f t="shared" si="74"/>
        <v>5024</v>
      </c>
      <c r="O255" s="185"/>
      <c r="P255" s="19">
        <v>0</v>
      </c>
      <c r="Q255" s="187"/>
      <c r="R255" s="186"/>
      <c r="S255" s="48">
        <f t="shared" si="78"/>
        <v>0</v>
      </c>
      <c r="T255" s="51">
        <v>0</v>
      </c>
      <c r="U255" s="75"/>
      <c r="V255" s="185"/>
      <c r="W255" s="19">
        <v>0</v>
      </c>
      <c r="X255" s="187"/>
      <c r="Y255" s="186"/>
      <c r="Z255" s="48">
        <f t="shared" si="79"/>
        <v>0</v>
      </c>
      <c r="AA255" s="51">
        <v>0</v>
      </c>
      <c r="AB255" s="75"/>
      <c r="AC255" s="185"/>
      <c r="AD255" s="19">
        <v>0</v>
      </c>
      <c r="AE255" s="187"/>
      <c r="AF255" s="186"/>
      <c r="AG255" s="48">
        <f t="shared" si="80"/>
        <v>0</v>
      </c>
      <c r="AH255" s="51">
        <v>0</v>
      </c>
      <c r="AI255" s="75"/>
      <c r="AJ255" s="826">
        <f t="shared" si="67"/>
        <v>5024</v>
      </c>
      <c r="AK255" s="822">
        <f t="shared" si="81"/>
        <v>0</v>
      </c>
      <c r="AL255" s="828">
        <v>0</v>
      </c>
      <c r="AM255" s="824">
        <f t="shared" si="82"/>
        <v>0</v>
      </c>
      <c r="AN255" s="823">
        <f t="shared" si="82"/>
        <v>0</v>
      </c>
      <c r="AO255" s="824">
        <f t="shared" si="83"/>
        <v>0</v>
      </c>
      <c r="AP255" s="830">
        <v>0</v>
      </c>
      <c r="AR255" s="878">
        <f t="shared" si="75"/>
        <v>0</v>
      </c>
      <c r="AS255" s="879">
        <f t="shared" si="76"/>
        <v>0</v>
      </c>
      <c r="AT255" s="880">
        <f t="shared" si="77"/>
        <v>0</v>
      </c>
    </row>
    <row r="256" spans="1:46" ht="15.75">
      <c r="A256" s="132">
        <v>5026</v>
      </c>
      <c r="B256" s="145" t="s">
        <v>642</v>
      </c>
      <c r="C256" s="133"/>
      <c r="D256" s="133"/>
      <c r="E256" s="133"/>
      <c r="F256" s="133"/>
      <c r="G256" s="133"/>
      <c r="H256" s="133"/>
      <c r="I256" s="133"/>
      <c r="J256" s="133"/>
      <c r="K256" s="133"/>
      <c r="L256" s="134"/>
      <c r="M256" s="75"/>
      <c r="N256" s="177">
        <f t="shared" si="74"/>
        <v>5026</v>
      </c>
      <c r="O256" s="185"/>
      <c r="P256" s="19">
        <v>0</v>
      </c>
      <c r="Q256" s="187"/>
      <c r="R256" s="186"/>
      <c r="S256" s="48">
        <f t="shared" si="78"/>
        <v>0</v>
      </c>
      <c r="T256" s="51">
        <v>0</v>
      </c>
      <c r="U256" s="75"/>
      <c r="V256" s="185"/>
      <c r="W256" s="19">
        <v>0</v>
      </c>
      <c r="X256" s="187"/>
      <c r="Y256" s="186"/>
      <c r="Z256" s="48">
        <f t="shared" si="79"/>
        <v>0</v>
      </c>
      <c r="AA256" s="51">
        <v>0</v>
      </c>
      <c r="AB256" s="75"/>
      <c r="AC256" s="185"/>
      <c r="AD256" s="19">
        <v>0</v>
      </c>
      <c r="AE256" s="187"/>
      <c r="AF256" s="186"/>
      <c r="AG256" s="48">
        <f t="shared" si="80"/>
        <v>0</v>
      </c>
      <c r="AH256" s="51">
        <v>0</v>
      </c>
      <c r="AI256" s="75"/>
      <c r="AJ256" s="826">
        <f t="shared" si="67"/>
        <v>5026</v>
      </c>
      <c r="AK256" s="822">
        <f t="shared" si="81"/>
        <v>0</v>
      </c>
      <c r="AL256" s="828">
        <v>0</v>
      </c>
      <c r="AM256" s="824">
        <f t="shared" si="82"/>
        <v>0</v>
      </c>
      <c r="AN256" s="823">
        <f t="shared" si="82"/>
        <v>0</v>
      </c>
      <c r="AO256" s="824">
        <f t="shared" si="83"/>
        <v>0</v>
      </c>
      <c r="AP256" s="830">
        <v>0</v>
      </c>
      <c r="AR256" s="878">
        <f t="shared" si="75"/>
        <v>0</v>
      </c>
      <c r="AS256" s="879">
        <f t="shared" si="76"/>
        <v>0</v>
      </c>
      <c r="AT256" s="880">
        <f t="shared" si="77"/>
        <v>0</v>
      </c>
    </row>
    <row r="257" spans="1:46" ht="15.75">
      <c r="A257" s="132">
        <v>5028</v>
      </c>
      <c r="B257" s="145" t="s">
        <v>643</v>
      </c>
      <c r="C257" s="133"/>
      <c r="D257" s="133"/>
      <c r="E257" s="133"/>
      <c r="F257" s="133"/>
      <c r="G257" s="133"/>
      <c r="H257" s="133"/>
      <c r="I257" s="133"/>
      <c r="J257" s="133"/>
      <c r="K257" s="133"/>
      <c r="L257" s="134"/>
      <c r="M257" s="75"/>
      <c r="N257" s="177">
        <f t="shared" si="74"/>
        <v>5028</v>
      </c>
      <c r="O257" s="185"/>
      <c r="P257" s="19">
        <v>0</v>
      </c>
      <c r="Q257" s="187"/>
      <c r="R257" s="186"/>
      <c r="S257" s="48">
        <f t="shared" si="78"/>
        <v>0</v>
      </c>
      <c r="T257" s="51">
        <v>0</v>
      </c>
      <c r="U257" s="75"/>
      <c r="V257" s="185"/>
      <c r="W257" s="19">
        <v>0</v>
      </c>
      <c r="X257" s="187"/>
      <c r="Y257" s="186"/>
      <c r="Z257" s="48">
        <f t="shared" si="79"/>
        <v>0</v>
      </c>
      <c r="AA257" s="51">
        <v>0</v>
      </c>
      <c r="AB257" s="75"/>
      <c r="AC257" s="185"/>
      <c r="AD257" s="19">
        <v>0</v>
      </c>
      <c r="AE257" s="187"/>
      <c r="AF257" s="186"/>
      <c r="AG257" s="48">
        <f t="shared" si="80"/>
        <v>0</v>
      </c>
      <c r="AH257" s="51">
        <v>0</v>
      </c>
      <c r="AI257" s="75"/>
      <c r="AJ257" s="826">
        <f t="shared" si="67"/>
        <v>5028</v>
      </c>
      <c r="AK257" s="822">
        <f t="shared" si="81"/>
        <v>0</v>
      </c>
      <c r="AL257" s="828">
        <v>0</v>
      </c>
      <c r="AM257" s="824">
        <f t="shared" si="82"/>
        <v>0</v>
      </c>
      <c r="AN257" s="823">
        <f t="shared" si="82"/>
        <v>0</v>
      </c>
      <c r="AO257" s="824">
        <f t="shared" si="83"/>
        <v>0</v>
      </c>
      <c r="AP257" s="830">
        <v>0</v>
      </c>
      <c r="AR257" s="878">
        <f t="shared" si="75"/>
        <v>0</v>
      </c>
      <c r="AS257" s="879">
        <f t="shared" si="76"/>
        <v>0</v>
      </c>
      <c r="AT257" s="880">
        <f t="shared" si="77"/>
        <v>0</v>
      </c>
    </row>
    <row r="258" spans="1:46" ht="15.75">
      <c r="A258" s="132">
        <v>5081</v>
      </c>
      <c r="B258" s="136" t="s">
        <v>644</v>
      </c>
      <c r="C258" s="133"/>
      <c r="D258" s="133"/>
      <c r="E258" s="133"/>
      <c r="F258" s="133"/>
      <c r="G258" s="133"/>
      <c r="H258" s="133"/>
      <c r="I258" s="133"/>
      <c r="J258" s="133"/>
      <c r="K258" s="133"/>
      <c r="L258" s="134"/>
      <c r="M258" s="75"/>
      <c r="N258" s="177">
        <f t="shared" si="74"/>
        <v>5081</v>
      </c>
      <c r="O258" s="185"/>
      <c r="P258" s="19">
        <v>0</v>
      </c>
      <c r="Q258" s="187"/>
      <c r="R258" s="186"/>
      <c r="S258" s="48">
        <f t="shared" si="78"/>
        <v>0</v>
      </c>
      <c r="T258" s="51">
        <v>0</v>
      </c>
      <c r="U258" s="75"/>
      <c r="V258" s="185"/>
      <c r="W258" s="19">
        <v>0</v>
      </c>
      <c r="X258" s="187"/>
      <c r="Y258" s="186"/>
      <c r="Z258" s="48">
        <f t="shared" si="79"/>
        <v>0</v>
      </c>
      <c r="AA258" s="51">
        <v>0</v>
      </c>
      <c r="AB258" s="75"/>
      <c r="AC258" s="185"/>
      <c r="AD258" s="19">
        <v>0</v>
      </c>
      <c r="AE258" s="187"/>
      <c r="AF258" s="186"/>
      <c r="AG258" s="48">
        <f t="shared" si="80"/>
        <v>0</v>
      </c>
      <c r="AH258" s="51">
        <v>0</v>
      </c>
      <c r="AI258" s="75"/>
      <c r="AJ258" s="826">
        <f t="shared" si="67"/>
        <v>5081</v>
      </c>
      <c r="AK258" s="822">
        <f t="shared" si="81"/>
        <v>0</v>
      </c>
      <c r="AL258" s="828">
        <v>0</v>
      </c>
      <c r="AM258" s="824">
        <f t="shared" si="82"/>
        <v>0</v>
      </c>
      <c r="AN258" s="823">
        <f t="shared" si="82"/>
        <v>0</v>
      </c>
      <c r="AO258" s="824">
        <f t="shared" si="83"/>
        <v>0</v>
      </c>
      <c r="AP258" s="830">
        <v>0</v>
      </c>
      <c r="AR258" s="878">
        <f t="shared" si="75"/>
        <v>0</v>
      </c>
      <c r="AS258" s="879">
        <f t="shared" si="76"/>
        <v>0</v>
      </c>
      <c r="AT258" s="880">
        <f t="shared" si="77"/>
        <v>0</v>
      </c>
    </row>
    <row r="259" spans="1:46" ht="15.75">
      <c r="A259" s="132">
        <v>5082</v>
      </c>
      <c r="B259" s="135" t="s">
        <v>645</v>
      </c>
      <c r="C259" s="133"/>
      <c r="D259" s="133"/>
      <c r="E259" s="133"/>
      <c r="F259" s="133"/>
      <c r="G259" s="133"/>
      <c r="H259" s="133"/>
      <c r="I259" s="133"/>
      <c r="J259" s="133"/>
      <c r="K259" s="133"/>
      <c r="L259" s="134"/>
      <c r="M259" s="75"/>
      <c r="N259" s="177">
        <f t="shared" si="74"/>
        <v>5082</v>
      </c>
      <c r="O259" s="185"/>
      <c r="P259" s="19">
        <v>0</v>
      </c>
      <c r="Q259" s="187"/>
      <c r="R259" s="186"/>
      <c r="S259" s="48">
        <f t="shared" si="78"/>
        <v>0</v>
      </c>
      <c r="T259" s="51">
        <v>0</v>
      </c>
      <c r="U259" s="75"/>
      <c r="V259" s="185"/>
      <c r="W259" s="19">
        <v>0</v>
      </c>
      <c r="X259" s="187"/>
      <c r="Y259" s="186"/>
      <c r="Z259" s="48">
        <f t="shared" si="79"/>
        <v>0</v>
      </c>
      <c r="AA259" s="51">
        <v>0</v>
      </c>
      <c r="AB259" s="75"/>
      <c r="AC259" s="185"/>
      <c r="AD259" s="19">
        <v>0</v>
      </c>
      <c r="AE259" s="187"/>
      <c r="AF259" s="186"/>
      <c r="AG259" s="48">
        <f t="shared" si="80"/>
        <v>0</v>
      </c>
      <c r="AH259" s="51">
        <v>0</v>
      </c>
      <c r="AI259" s="75"/>
      <c r="AJ259" s="826">
        <f t="shared" si="67"/>
        <v>5082</v>
      </c>
      <c r="AK259" s="822">
        <f t="shared" si="81"/>
        <v>0</v>
      </c>
      <c r="AL259" s="828">
        <v>0</v>
      </c>
      <c r="AM259" s="824">
        <f t="shared" si="82"/>
        <v>0</v>
      </c>
      <c r="AN259" s="823">
        <f t="shared" si="82"/>
        <v>0</v>
      </c>
      <c r="AO259" s="824">
        <f t="shared" si="83"/>
        <v>0</v>
      </c>
      <c r="AP259" s="830">
        <v>0</v>
      </c>
      <c r="AR259" s="878">
        <f t="shared" si="75"/>
        <v>0</v>
      </c>
      <c r="AS259" s="879">
        <f t="shared" si="76"/>
        <v>0</v>
      </c>
      <c r="AT259" s="880">
        <f t="shared" si="77"/>
        <v>0</v>
      </c>
    </row>
    <row r="260" spans="1:46" ht="15.75">
      <c r="A260" s="132">
        <v>5091</v>
      </c>
      <c r="B260" s="133" t="s">
        <v>646</v>
      </c>
      <c r="C260" s="133"/>
      <c r="D260" s="133"/>
      <c r="E260" s="133"/>
      <c r="F260" s="133"/>
      <c r="G260" s="133"/>
      <c r="H260" s="133"/>
      <c r="I260" s="133"/>
      <c r="J260" s="133"/>
      <c r="K260" s="133"/>
      <c r="L260" s="134"/>
      <c r="M260" s="75"/>
      <c r="N260" s="177">
        <f t="shared" si="74"/>
        <v>5091</v>
      </c>
      <c r="O260" s="185"/>
      <c r="P260" s="19">
        <v>0</v>
      </c>
      <c r="Q260" s="187"/>
      <c r="R260" s="186"/>
      <c r="S260" s="48">
        <f t="shared" si="78"/>
        <v>0</v>
      </c>
      <c r="T260" s="51">
        <v>0</v>
      </c>
      <c r="U260" s="75"/>
      <c r="V260" s="185"/>
      <c r="W260" s="19">
        <v>0</v>
      </c>
      <c r="X260" s="187"/>
      <c r="Y260" s="186"/>
      <c r="Z260" s="48">
        <f t="shared" si="79"/>
        <v>0</v>
      </c>
      <c r="AA260" s="51">
        <v>0</v>
      </c>
      <c r="AB260" s="75"/>
      <c r="AC260" s="185"/>
      <c r="AD260" s="19">
        <v>0</v>
      </c>
      <c r="AE260" s="187"/>
      <c r="AF260" s="186"/>
      <c r="AG260" s="48">
        <f t="shared" si="80"/>
        <v>0</v>
      </c>
      <c r="AH260" s="51">
        <v>0</v>
      </c>
      <c r="AI260" s="75"/>
      <c r="AJ260" s="826">
        <f t="shared" si="67"/>
        <v>5091</v>
      </c>
      <c r="AK260" s="822">
        <f t="shared" si="81"/>
        <v>0</v>
      </c>
      <c r="AL260" s="828">
        <v>0</v>
      </c>
      <c r="AM260" s="824">
        <f t="shared" si="82"/>
        <v>0</v>
      </c>
      <c r="AN260" s="823">
        <f t="shared" si="82"/>
        <v>0</v>
      </c>
      <c r="AO260" s="824">
        <f t="shared" si="83"/>
        <v>0</v>
      </c>
      <c r="AP260" s="830">
        <v>0</v>
      </c>
      <c r="AR260" s="878">
        <f t="shared" si="75"/>
        <v>0</v>
      </c>
      <c r="AS260" s="879">
        <f t="shared" si="76"/>
        <v>0</v>
      </c>
      <c r="AT260" s="880">
        <f t="shared" si="77"/>
        <v>0</v>
      </c>
    </row>
    <row r="261" spans="1:46" ht="15.75">
      <c r="A261" s="132">
        <v>5092</v>
      </c>
      <c r="B261" s="133" t="s">
        <v>647</v>
      </c>
      <c r="C261" s="133"/>
      <c r="D261" s="133"/>
      <c r="E261" s="133"/>
      <c r="F261" s="133"/>
      <c r="G261" s="133"/>
      <c r="H261" s="133"/>
      <c r="I261" s="133"/>
      <c r="J261" s="133"/>
      <c r="K261" s="133"/>
      <c r="L261" s="134"/>
      <c r="M261" s="75"/>
      <c r="N261" s="177">
        <f t="shared" si="74"/>
        <v>5092</v>
      </c>
      <c r="O261" s="185"/>
      <c r="P261" s="19">
        <v>0</v>
      </c>
      <c r="Q261" s="187"/>
      <c r="R261" s="186"/>
      <c r="S261" s="48">
        <f t="shared" si="78"/>
        <v>0</v>
      </c>
      <c r="T261" s="51">
        <v>0</v>
      </c>
      <c r="U261" s="75"/>
      <c r="V261" s="185"/>
      <c r="W261" s="19">
        <v>0</v>
      </c>
      <c r="X261" s="187"/>
      <c r="Y261" s="186"/>
      <c r="Z261" s="48">
        <f t="shared" si="79"/>
        <v>0</v>
      </c>
      <c r="AA261" s="51">
        <v>0</v>
      </c>
      <c r="AB261" s="75"/>
      <c r="AC261" s="185"/>
      <c r="AD261" s="19">
        <v>0</v>
      </c>
      <c r="AE261" s="187"/>
      <c r="AF261" s="186"/>
      <c r="AG261" s="48">
        <f t="shared" si="80"/>
        <v>0</v>
      </c>
      <c r="AH261" s="51">
        <v>0</v>
      </c>
      <c r="AI261" s="75"/>
      <c r="AJ261" s="826">
        <f t="shared" si="67"/>
        <v>5092</v>
      </c>
      <c r="AK261" s="822">
        <f t="shared" si="81"/>
        <v>0</v>
      </c>
      <c r="AL261" s="828">
        <v>0</v>
      </c>
      <c r="AM261" s="824">
        <f t="shared" si="82"/>
        <v>0</v>
      </c>
      <c r="AN261" s="823">
        <f t="shared" si="82"/>
        <v>0</v>
      </c>
      <c r="AO261" s="824">
        <f t="shared" si="83"/>
        <v>0</v>
      </c>
      <c r="AP261" s="830">
        <v>0</v>
      </c>
      <c r="AR261" s="878">
        <f t="shared" si="75"/>
        <v>0</v>
      </c>
      <c r="AS261" s="879">
        <f t="shared" si="76"/>
        <v>0</v>
      </c>
      <c r="AT261" s="880">
        <f t="shared" si="77"/>
        <v>0</v>
      </c>
    </row>
    <row r="262" spans="1:46" ht="15.75">
      <c r="A262" s="132">
        <v>5111</v>
      </c>
      <c r="B262" s="145" t="s">
        <v>648</v>
      </c>
      <c r="C262" s="133"/>
      <c r="D262" s="133"/>
      <c r="E262" s="133"/>
      <c r="F262" s="133"/>
      <c r="G262" s="133"/>
      <c r="H262" s="133"/>
      <c r="I262" s="133"/>
      <c r="J262" s="133"/>
      <c r="K262" s="133"/>
      <c r="L262" s="134"/>
      <c r="M262" s="75"/>
      <c r="N262" s="177">
        <f t="shared" si="74"/>
        <v>5111</v>
      </c>
      <c r="O262" s="185"/>
      <c r="P262" s="19">
        <v>0</v>
      </c>
      <c r="Q262" s="187"/>
      <c r="R262" s="186"/>
      <c r="S262" s="48">
        <f t="shared" si="78"/>
        <v>0</v>
      </c>
      <c r="T262" s="51">
        <v>0</v>
      </c>
      <c r="U262" s="75"/>
      <c r="V262" s="185"/>
      <c r="W262" s="19">
        <v>0</v>
      </c>
      <c r="X262" s="187"/>
      <c r="Y262" s="186"/>
      <c r="Z262" s="48">
        <f t="shared" si="79"/>
        <v>0</v>
      </c>
      <c r="AA262" s="51">
        <v>0</v>
      </c>
      <c r="AB262" s="75"/>
      <c r="AC262" s="185"/>
      <c r="AD262" s="19">
        <v>0</v>
      </c>
      <c r="AE262" s="187"/>
      <c r="AF262" s="186"/>
      <c r="AG262" s="48">
        <f t="shared" si="80"/>
        <v>0</v>
      </c>
      <c r="AH262" s="51">
        <v>0</v>
      </c>
      <c r="AI262" s="75"/>
      <c r="AJ262" s="826">
        <f t="shared" si="67"/>
        <v>5111</v>
      </c>
      <c r="AK262" s="822">
        <f t="shared" si="81"/>
        <v>0</v>
      </c>
      <c r="AL262" s="828">
        <v>0</v>
      </c>
      <c r="AM262" s="824">
        <f t="shared" si="82"/>
        <v>0</v>
      </c>
      <c r="AN262" s="823">
        <f t="shared" si="82"/>
        <v>0</v>
      </c>
      <c r="AO262" s="824">
        <f t="shared" si="83"/>
        <v>0</v>
      </c>
      <c r="AP262" s="830">
        <v>0</v>
      </c>
      <c r="AR262" s="878">
        <f t="shared" si="75"/>
        <v>0</v>
      </c>
      <c r="AS262" s="879">
        <f t="shared" si="76"/>
        <v>0</v>
      </c>
      <c r="AT262" s="880">
        <f t="shared" si="77"/>
        <v>0</v>
      </c>
    </row>
    <row r="263" spans="1:46" ht="15.75">
      <c r="A263" s="132">
        <v>5112</v>
      </c>
      <c r="B263" s="145" t="s">
        <v>219</v>
      </c>
      <c r="C263" s="133"/>
      <c r="D263" s="133"/>
      <c r="E263" s="133"/>
      <c r="F263" s="133"/>
      <c r="G263" s="133"/>
      <c r="H263" s="133"/>
      <c r="I263" s="133"/>
      <c r="J263" s="133"/>
      <c r="K263" s="133"/>
      <c r="L263" s="134"/>
      <c r="M263" s="75"/>
      <c r="N263" s="177">
        <f t="shared" si="74"/>
        <v>5112</v>
      </c>
      <c r="O263" s="185"/>
      <c r="P263" s="19">
        <v>0</v>
      </c>
      <c r="Q263" s="187"/>
      <c r="R263" s="186"/>
      <c r="S263" s="48">
        <f t="shared" si="78"/>
        <v>0</v>
      </c>
      <c r="T263" s="51">
        <v>0</v>
      </c>
      <c r="U263" s="75"/>
      <c r="V263" s="185"/>
      <c r="W263" s="19">
        <v>0</v>
      </c>
      <c r="X263" s="187"/>
      <c r="Y263" s="186"/>
      <c r="Z263" s="48">
        <f t="shared" si="79"/>
        <v>0</v>
      </c>
      <c r="AA263" s="51">
        <v>0</v>
      </c>
      <c r="AB263" s="75"/>
      <c r="AC263" s="185"/>
      <c r="AD263" s="19">
        <v>0</v>
      </c>
      <c r="AE263" s="187"/>
      <c r="AF263" s="186"/>
      <c r="AG263" s="48">
        <f t="shared" si="80"/>
        <v>0</v>
      </c>
      <c r="AH263" s="51">
        <v>0</v>
      </c>
      <c r="AI263" s="75"/>
      <c r="AJ263" s="826">
        <f t="shared" si="67"/>
        <v>5112</v>
      </c>
      <c r="AK263" s="822">
        <f t="shared" si="81"/>
        <v>0</v>
      </c>
      <c r="AL263" s="828">
        <v>0</v>
      </c>
      <c r="AM263" s="824">
        <f t="shared" si="82"/>
        <v>0</v>
      </c>
      <c r="AN263" s="823">
        <f t="shared" si="82"/>
        <v>0</v>
      </c>
      <c r="AO263" s="824">
        <f t="shared" si="83"/>
        <v>0</v>
      </c>
      <c r="AP263" s="830">
        <v>0</v>
      </c>
      <c r="AR263" s="878">
        <f t="shared" si="75"/>
        <v>0</v>
      </c>
      <c r="AS263" s="879">
        <f t="shared" si="76"/>
        <v>0</v>
      </c>
      <c r="AT263" s="880">
        <f t="shared" si="77"/>
        <v>0</v>
      </c>
    </row>
    <row r="264" spans="1:46" ht="15.75">
      <c r="A264" s="132">
        <v>5113</v>
      </c>
      <c r="B264" s="133" t="s">
        <v>220</v>
      </c>
      <c r="C264" s="133"/>
      <c r="D264" s="133"/>
      <c r="E264" s="133"/>
      <c r="F264" s="133"/>
      <c r="G264" s="133"/>
      <c r="H264" s="133"/>
      <c r="I264" s="133"/>
      <c r="J264" s="133"/>
      <c r="K264" s="133"/>
      <c r="L264" s="134"/>
      <c r="M264" s="75"/>
      <c r="N264" s="177">
        <f t="shared" si="74"/>
        <v>5113</v>
      </c>
      <c r="O264" s="185"/>
      <c r="P264" s="19">
        <v>0</v>
      </c>
      <c r="Q264" s="187"/>
      <c r="R264" s="186"/>
      <c r="S264" s="48">
        <f t="shared" si="78"/>
        <v>0</v>
      </c>
      <c r="T264" s="51">
        <v>0</v>
      </c>
      <c r="U264" s="75"/>
      <c r="V264" s="185"/>
      <c r="W264" s="19">
        <v>0</v>
      </c>
      <c r="X264" s="187"/>
      <c r="Y264" s="186"/>
      <c r="Z264" s="48">
        <f t="shared" si="79"/>
        <v>0</v>
      </c>
      <c r="AA264" s="51">
        <v>0</v>
      </c>
      <c r="AB264" s="75"/>
      <c r="AC264" s="185"/>
      <c r="AD264" s="19">
        <v>0</v>
      </c>
      <c r="AE264" s="187"/>
      <c r="AF264" s="186"/>
      <c r="AG264" s="48">
        <f t="shared" si="80"/>
        <v>0</v>
      </c>
      <c r="AH264" s="51">
        <v>0</v>
      </c>
      <c r="AI264" s="75"/>
      <c r="AJ264" s="826">
        <f t="shared" si="67"/>
        <v>5113</v>
      </c>
      <c r="AK264" s="822">
        <f t="shared" si="81"/>
        <v>0</v>
      </c>
      <c r="AL264" s="828">
        <v>0</v>
      </c>
      <c r="AM264" s="824">
        <f t="shared" si="82"/>
        <v>0</v>
      </c>
      <c r="AN264" s="823">
        <f t="shared" si="82"/>
        <v>0</v>
      </c>
      <c r="AO264" s="824">
        <f t="shared" si="83"/>
        <v>0</v>
      </c>
      <c r="AP264" s="830">
        <v>0</v>
      </c>
      <c r="AR264" s="878">
        <f t="shared" si="75"/>
        <v>0</v>
      </c>
      <c r="AS264" s="879">
        <f t="shared" si="76"/>
        <v>0</v>
      </c>
      <c r="AT264" s="880">
        <f t="shared" si="77"/>
        <v>0</v>
      </c>
    </row>
    <row r="265" spans="1:46" ht="15.75">
      <c r="A265" s="132">
        <v>5114</v>
      </c>
      <c r="B265" s="145" t="s">
        <v>221</v>
      </c>
      <c r="C265" s="133"/>
      <c r="D265" s="133"/>
      <c r="E265" s="133"/>
      <c r="F265" s="133"/>
      <c r="G265" s="133"/>
      <c r="H265" s="133"/>
      <c r="I265" s="133"/>
      <c r="J265" s="133"/>
      <c r="K265" s="133"/>
      <c r="L265" s="134"/>
      <c r="M265" s="75"/>
      <c r="N265" s="177">
        <f t="shared" si="74"/>
        <v>5114</v>
      </c>
      <c r="O265" s="185"/>
      <c r="P265" s="19">
        <v>0</v>
      </c>
      <c r="Q265" s="187"/>
      <c r="R265" s="186"/>
      <c r="S265" s="48">
        <f t="shared" si="78"/>
        <v>0</v>
      </c>
      <c r="T265" s="51">
        <v>0</v>
      </c>
      <c r="U265" s="75"/>
      <c r="V265" s="185"/>
      <c r="W265" s="19">
        <v>0</v>
      </c>
      <c r="X265" s="187"/>
      <c r="Y265" s="186"/>
      <c r="Z265" s="48">
        <f t="shared" si="79"/>
        <v>0</v>
      </c>
      <c r="AA265" s="51">
        <v>0</v>
      </c>
      <c r="AB265" s="75"/>
      <c r="AC265" s="185"/>
      <c r="AD265" s="19">
        <v>0</v>
      </c>
      <c r="AE265" s="187"/>
      <c r="AF265" s="186"/>
      <c r="AG265" s="48">
        <f t="shared" si="80"/>
        <v>0</v>
      </c>
      <c r="AH265" s="51">
        <v>0</v>
      </c>
      <c r="AI265" s="75"/>
      <c r="AJ265" s="826">
        <f t="shared" si="67"/>
        <v>5114</v>
      </c>
      <c r="AK265" s="822">
        <f t="shared" si="81"/>
        <v>0</v>
      </c>
      <c r="AL265" s="828">
        <v>0</v>
      </c>
      <c r="AM265" s="824">
        <f t="shared" si="82"/>
        <v>0</v>
      </c>
      <c r="AN265" s="823">
        <f t="shared" si="82"/>
        <v>0</v>
      </c>
      <c r="AO265" s="824">
        <f t="shared" si="83"/>
        <v>0</v>
      </c>
      <c r="AP265" s="830">
        <v>0</v>
      </c>
      <c r="AR265" s="878">
        <f t="shared" si="75"/>
        <v>0</v>
      </c>
      <c r="AS265" s="879">
        <f t="shared" si="76"/>
        <v>0</v>
      </c>
      <c r="AT265" s="880">
        <f t="shared" si="77"/>
        <v>0</v>
      </c>
    </row>
    <row r="266" spans="1:46" ht="15.75">
      <c r="A266" s="132">
        <v>5121</v>
      </c>
      <c r="B266" s="145" t="s">
        <v>222</v>
      </c>
      <c r="C266" s="133"/>
      <c r="D266" s="133"/>
      <c r="E266" s="133"/>
      <c r="F266" s="133"/>
      <c r="G266" s="133"/>
      <c r="H266" s="133"/>
      <c r="I266" s="133"/>
      <c r="J266" s="133"/>
      <c r="K266" s="133"/>
      <c r="L266" s="134"/>
      <c r="M266" s="75"/>
      <c r="N266" s="177">
        <f t="shared" si="74"/>
        <v>5121</v>
      </c>
      <c r="O266" s="185"/>
      <c r="P266" s="19">
        <v>0</v>
      </c>
      <c r="Q266" s="187"/>
      <c r="R266" s="186"/>
      <c r="S266" s="48">
        <f t="shared" si="78"/>
        <v>0</v>
      </c>
      <c r="T266" s="51">
        <v>0</v>
      </c>
      <c r="U266" s="75"/>
      <c r="V266" s="185"/>
      <c r="W266" s="19">
        <v>0</v>
      </c>
      <c r="X266" s="187"/>
      <c r="Y266" s="186"/>
      <c r="Z266" s="48">
        <f t="shared" si="79"/>
        <v>0</v>
      </c>
      <c r="AA266" s="51">
        <v>0</v>
      </c>
      <c r="AB266" s="75"/>
      <c r="AC266" s="185"/>
      <c r="AD266" s="19">
        <v>0</v>
      </c>
      <c r="AE266" s="187"/>
      <c r="AF266" s="186"/>
      <c r="AG266" s="48">
        <f t="shared" si="80"/>
        <v>0</v>
      </c>
      <c r="AH266" s="51">
        <v>0</v>
      </c>
      <c r="AI266" s="75"/>
      <c r="AJ266" s="826">
        <f t="shared" si="67"/>
        <v>5121</v>
      </c>
      <c r="AK266" s="822">
        <f t="shared" si="81"/>
        <v>0</v>
      </c>
      <c r="AL266" s="828">
        <v>0</v>
      </c>
      <c r="AM266" s="824">
        <f t="shared" si="82"/>
        <v>0</v>
      </c>
      <c r="AN266" s="823">
        <f t="shared" si="82"/>
        <v>0</v>
      </c>
      <c r="AO266" s="824">
        <f t="shared" si="83"/>
        <v>0</v>
      </c>
      <c r="AP266" s="830">
        <v>0</v>
      </c>
      <c r="AR266" s="878">
        <f t="shared" si="75"/>
        <v>0</v>
      </c>
      <c r="AS266" s="879">
        <f t="shared" si="76"/>
        <v>0</v>
      </c>
      <c r="AT266" s="880">
        <f t="shared" si="77"/>
        <v>0</v>
      </c>
    </row>
    <row r="267" spans="1:46" ht="15.75">
      <c r="A267" s="132">
        <v>5122</v>
      </c>
      <c r="B267" s="145" t="s">
        <v>223</v>
      </c>
      <c r="C267" s="133"/>
      <c r="D267" s="133"/>
      <c r="E267" s="133"/>
      <c r="F267" s="133"/>
      <c r="G267" s="133"/>
      <c r="H267" s="133"/>
      <c r="I267" s="133"/>
      <c r="J267" s="133"/>
      <c r="K267" s="133"/>
      <c r="L267" s="134"/>
      <c r="M267" s="75"/>
      <c r="N267" s="177">
        <f t="shared" si="74"/>
        <v>5122</v>
      </c>
      <c r="O267" s="185"/>
      <c r="P267" s="19">
        <v>0</v>
      </c>
      <c r="Q267" s="187"/>
      <c r="R267" s="186"/>
      <c r="S267" s="48">
        <f t="shared" si="78"/>
        <v>0</v>
      </c>
      <c r="T267" s="51">
        <v>0</v>
      </c>
      <c r="U267" s="75"/>
      <c r="V267" s="185"/>
      <c r="W267" s="19">
        <v>0</v>
      </c>
      <c r="X267" s="187"/>
      <c r="Y267" s="186"/>
      <c r="Z267" s="48">
        <f t="shared" si="79"/>
        <v>0</v>
      </c>
      <c r="AA267" s="51">
        <v>0</v>
      </c>
      <c r="AB267" s="75"/>
      <c r="AC267" s="185"/>
      <c r="AD267" s="19">
        <v>0</v>
      </c>
      <c r="AE267" s="187"/>
      <c r="AF267" s="186"/>
      <c r="AG267" s="48">
        <f t="shared" si="80"/>
        <v>0</v>
      </c>
      <c r="AH267" s="51">
        <v>0</v>
      </c>
      <c r="AI267" s="75"/>
      <c r="AJ267" s="826">
        <f t="shared" si="67"/>
        <v>5122</v>
      </c>
      <c r="AK267" s="822">
        <f t="shared" si="81"/>
        <v>0</v>
      </c>
      <c r="AL267" s="828">
        <v>0</v>
      </c>
      <c r="AM267" s="824">
        <f t="shared" si="82"/>
        <v>0</v>
      </c>
      <c r="AN267" s="823">
        <f t="shared" si="82"/>
        <v>0</v>
      </c>
      <c r="AO267" s="824">
        <f t="shared" si="83"/>
        <v>0</v>
      </c>
      <c r="AP267" s="830">
        <v>0</v>
      </c>
      <c r="AR267" s="878">
        <f t="shared" si="75"/>
        <v>0</v>
      </c>
      <c r="AS267" s="879">
        <f t="shared" si="76"/>
        <v>0</v>
      </c>
      <c r="AT267" s="880">
        <f t="shared" si="77"/>
        <v>0</v>
      </c>
    </row>
    <row r="268" spans="1:46" ht="15.75">
      <c r="A268" s="132">
        <v>5123</v>
      </c>
      <c r="B268" s="133" t="s">
        <v>224</v>
      </c>
      <c r="C268" s="133"/>
      <c r="D268" s="133"/>
      <c r="E268" s="133"/>
      <c r="F268" s="133"/>
      <c r="G268" s="133"/>
      <c r="H268" s="133"/>
      <c r="I268" s="133"/>
      <c r="J268" s="133"/>
      <c r="K268" s="133"/>
      <c r="L268" s="134"/>
      <c r="M268" s="75"/>
      <c r="N268" s="177">
        <f t="shared" si="74"/>
        <v>5123</v>
      </c>
      <c r="O268" s="185"/>
      <c r="P268" s="19">
        <v>0</v>
      </c>
      <c r="Q268" s="187"/>
      <c r="R268" s="186"/>
      <c r="S268" s="48">
        <f t="shared" si="78"/>
        <v>0</v>
      </c>
      <c r="T268" s="51">
        <v>0</v>
      </c>
      <c r="U268" s="75"/>
      <c r="V268" s="185"/>
      <c r="W268" s="19">
        <v>0</v>
      </c>
      <c r="X268" s="187"/>
      <c r="Y268" s="186"/>
      <c r="Z268" s="48">
        <f t="shared" si="79"/>
        <v>0</v>
      </c>
      <c r="AA268" s="51">
        <v>0</v>
      </c>
      <c r="AB268" s="75"/>
      <c r="AC268" s="185"/>
      <c r="AD268" s="19">
        <v>0</v>
      </c>
      <c r="AE268" s="187"/>
      <c r="AF268" s="186"/>
      <c r="AG268" s="48">
        <f t="shared" si="80"/>
        <v>0</v>
      </c>
      <c r="AH268" s="51">
        <v>0</v>
      </c>
      <c r="AI268" s="75"/>
      <c r="AJ268" s="826">
        <f t="shared" si="67"/>
        <v>5123</v>
      </c>
      <c r="AK268" s="822">
        <f t="shared" si="81"/>
        <v>0</v>
      </c>
      <c r="AL268" s="828">
        <v>0</v>
      </c>
      <c r="AM268" s="824">
        <f t="shared" si="82"/>
        <v>0</v>
      </c>
      <c r="AN268" s="823">
        <f t="shared" si="82"/>
        <v>0</v>
      </c>
      <c r="AO268" s="824">
        <f t="shared" si="83"/>
        <v>0</v>
      </c>
      <c r="AP268" s="830">
        <v>0</v>
      </c>
      <c r="AR268" s="878">
        <f t="shared" si="75"/>
        <v>0</v>
      </c>
      <c r="AS268" s="879">
        <f t="shared" si="76"/>
        <v>0</v>
      </c>
      <c r="AT268" s="880">
        <f t="shared" si="77"/>
        <v>0</v>
      </c>
    </row>
    <row r="269" spans="1:46" ht="15.75">
      <c r="A269" s="132">
        <v>5124</v>
      </c>
      <c r="B269" s="145" t="s">
        <v>225</v>
      </c>
      <c r="C269" s="133"/>
      <c r="D269" s="133"/>
      <c r="E269" s="133"/>
      <c r="F269" s="133"/>
      <c r="G269" s="133"/>
      <c r="H269" s="133"/>
      <c r="I269" s="133"/>
      <c r="J269" s="133"/>
      <c r="K269" s="133"/>
      <c r="L269" s="134"/>
      <c r="M269" s="75"/>
      <c r="N269" s="177">
        <f t="shared" si="74"/>
        <v>5124</v>
      </c>
      <c r="O269" s="185"/>
      <c r="P269" s="19">
        <v>0</v>
      </c>
      <c r="Q269" s="187"/>
      <c r="R269" s="186"/>
      <c r="S269" s="48">
        <f t="shared" si="78"/>
        <v>0</v>
      </c>
      <c r="T269" s="51">
        <v>0</v>
      </c>
      <c r="U269" s="75"/>
      <c r="V269" s="185"/>
      <c r="W269" s="19">
        <v>0</v>
      </c>
      <c r="X269" s="187"/>
      <c r="Y269" s="186"/>
      <c r="Z269" s="48">
        <f t="shared" si="79"/>
        <v>0</v>
      </c>
      <c r="AA269" s="51">
        <v>0</v>
      </c>
      <c r="AB269" s="75"/>
      <c r="AC269" s="185"/>
      <c r="AD269" s="19">
        <v>0</v>
      </c>
      <c r="AE269" s="187"/>
      <c r="AF269" s="186"/>
      <c r="AG269" s="48">
        <f t="shared" si="80"/>
        <v>0</v>
      </c>
      <c r="AH269" s="51">
        <v>0</v>
      </c>
      <c r="AI269" s="75"/>
      <c r="AJ269" s="826">
        <f t="shared" si="67"/>
        <v>5124</v>
      </c>
      <c r="AK269" s="822">
        <f t="shared" si="81"/>
        <v>0</v>
      </c>
      <c r="AL269" s="828">
        <v>0</v>
      </c>
      <c r="AM269" s="824">
        <f t="shared" si="82"/>
        <v>0</v>
      </c>
      <c r="AN269" s="823">
        <f t="shared" si="82"/>
        <v>0</v>
      </c>
      <c r="AO269" s="824">
        <f t="shared" si="83"/>
        <v>0</v>
      </c>
      <c r="AP269" s="830">
        <v>0</v>
      </c>
      <c r="AR269" s="878">
        <f t="shared" si="75"/>
        <v>0</v>
      </c>
      <c r="AS269" s="879">
        <f t="shared" si="76"/>
        <v>0</v>
      </c>
      <c r="AT269" s="880">
        <f t="shared" si="77"/>
        <v>0</v>
      </c>
    </row>
    <row r="270" spans="1:46" ht="15.75">
      <c r="A270" s="132">
        <v>5131</v>
      </c>
      <c r="B270" s="145" t="s">
        <v>226</v>
      </c>
      <c r="C270" s="133"/>
      <c r="D270" s="133"/>
      <c r="E270" s="133"/>
      <c r="F270" s="133"/>
      <c r="G270" s="133"/>
      <c r="H270" s="133"/>
      <c r="I270" s="133"/>
      <c r="J270" s="133"/>
      <c r="K270" s="133"/>
      <c r="L270" s="134"/>
      <c r="M270" s="75"/>
      <c r="N270" s="177">
        <f t="shared" si="74"/>
        <v>5131</v>
      </c>
      <c r="O270" s="185"/>
      <c r="P270" s="19">
        <v>0</v>
      </c>
      <c r="Q270" s="187"/>
      <c r="R270" s="186"/>
      <c r="S270" s="48">
        <f t="shared" si="78"/>
        <v>0</v>
      </c>
      <c r="T270" s="51">
        <v>0</v>
      </c>
      <c r="U270" s="75"/>
      <c r="V270" s="185"/>
      <c r="W270" s="19">
        <v>0</v>
      </c>
      <c r="X270" s="187"/>
      <c r="Y270" s="186"/>
      <c r="Z270" s="48">
        <f t="shared" si="79"/>
        <v>0</v>
      </c>
      <c r="AA270" s="51">
        <v>0</v>
      </c>
      <c r="AB270" s="75"/>
      <c r="AC270" s="185"/>
      <c r="AD270" s="19">
        <v>0</v>
      </c>
      <c r="AE270" s="187"/>
      <c r="AF270" s="186"/>
      <c r="AG270" s="48">
        <f t="shared" si="80"/>
        <v>0</v>
      </c>
      <c r="AH270" s="51">
        <v>0</v>
      </c>
      <c r="AI270" s="75"/>
      <c r="AJ270" s="826">
        <f t="shared" si="67"/>
        <v>5131</v>
      </c>
      <c r="AK270" s="822">
        <f t="shared" si="81"/>
        <v>0</v>
      </c>
      <c r="AL270" s="828">
        <v>0</v>
      </c>
      <c r="AM270" s="824">
        <f t="shared" si="82"/>
        <v>0</v>
      </c>
      <c r="AN270" s="823">
        <f t="shared" si="82"/>
        <v>0</v>
      </c>
      <c r="AO270" s="824">
        <f t="shared" si="83"/>
        <v>0</v>
      </c>
      <c r="AP270" s="830">
        <v>0</v>
      </c>
      <c r="AR270" s="878">
        <f t="shared" si="75"/>
        <v>0</v>
      </c>
      <c r="AS270" s="879">
        <f t="shared" si="76"/>
        <v>0</v>
      </c>
      <c r="AT270" s="880">
        <f t="shared" si="77"/>
        <v>0</v>
      </c>
    </row>
    <row r="271" spans="1:46" ht="15.75">
      <c r="A271" s="132">
        <v>5139</v>
      </c>
      <c r="B271" s="136" t="s">
        <v>231</v>
      </c>
      <c r="C271" s="133"/>
      <c r="D271" s="133"/>
      <c r="E271" s="133"/>
      <c r="F271" s="133"/>
      <c r="G271" s="133"/>
      <c r="H271" s="133"/>
      <c r="I271" s="133"/>
      <c r="J271" s="133"/>
      <c r="K271" s="133"/>
      <c r="L271" s="134"/>
      <c r="M271" s="75"/>
      <c r="N271" s="177">
        <f t="shared" si="74"/>
        <v>5139</v>
      </c>
      <c r="O271" s="185"/>
      <c r="P271" s="186"/>
      <c r="Q271" s="187"/>
      <c r="R271" s="186"/>
      <c r="S271" s="48">
        <f t="shared" si="78"/>
        <v>0</v>
      </c>
      <c r="T271" s="49">
        <f>+IF(ABS(+O271+Q271)&lt;=ABS(P271+R271),-O271+P271-Q271+R271,0)</f>
        <v>0</v>
      </c>
      <c r="U271" s="75"/>
      <c r="V271" s="185"/>
      <c r="W271" s="186"/>
      <c r="X271" s="187"/>
      <c r="Y271" s="186"/>
      <c r="Z271" s="48">
        <f t="shared" si="79"/>
        <v>0</v>
      </c>
      <c r="AA271" s="49">
        <f>+IF(ABS(+V271+X271)&lt;=ABS(W271+Y271),-V271+W271-X271+Y271,0)</f>
        <v>0</v>
      </c>
      <c r="AB271" s="75"/>
      <c r="AC271" s="185"/>
      <c r="AD271" s="186"/>
      <c r="AE271" s="187"/>
      <c r="AF271" s="186"/>
      <c r="AG271" s="48">
        <f t="shared" si="80"/>
        <v>0</v>
      </c>
      <c r="AH271" s="49">
        <f>+IF(ABS(+AC271+AE271)&lt;=ABS(AD271+AF271),-AC271+AD271-AE271+AF271,0)</f>
        <v>0</v>
      </c>
      <c r="AI271" s="75"/>
      <c r="AJ271" s="826">
        <f t="shared" si="67"/>
        <v>5139</v>
      </c>
      <c r="AK271" s="822">
        <f t="shared" si="81"/>
        <v>0</v>
      </c>
      <c r="AL271" s="823">
        <f t="shared" si="81"/>
        <v>0</v>
      </c>
      <c r="AM271" s="824">
        <f t="shared" si="82"/>
        <v>0</v>
      </c>
      <c r="AN271" s="823">
        <f t="shared" si="82"/>
        <v>0</v>
      </c>
      <c r="AO271" s="824">
        <f t="shared" si="83"/>
        <v>0</v>
      </c>
      <c r="AP271" s="825">
        <f>+IF(ABS(+AK271+AM271)&lt;=ABS(AL271+AN271),-AK271+AL271-AM271+AN271,0)</f>
        <v>0</v>
      </c>
      <c r="AR271" s="878">
        <f t="shared" si="75"/>
        <v>0</v>
      </c>
      <c r="AS271" s="879">
        <f t="shared" si="76"/>
        <v>0</v>
      </c>
      <c r="AT271" s="880">
        <f t="shared" si="77"/>
        <v>0</v>
      </c>
    </row>
    <row r="272" spans="1:46" ht="15.75">
      <c r="A272" s="132">
        <v>5141</v>
      </c>
      <c r="B272" s="133" t="s">
        <v>232</v>
      </c>
      <c r="C272" s="133"/>
      <c r="D272" s="133"/>
      <c r="E272" s="133"/>
      <c r="F272" s="133"/>
      <c r="G272" s="133"/>
      <c r="H272" s="133"/>
      <c r="I272" s="133"/>
      <c r="J272" s="133"/>
      <c r="K272" s="133"/>
      <c r="L272" s="134"/>
      <c r="M272" s="75"/>
      <c r="N272" s="177">
        <f t="shared" si="74"/>
        <v>5141</v>
      </c>
      <c r="O272" s="185"/>
      <c r="P272" s="19">
        <v>0</v>
      </c>
      <c r="Q272" s="187"/>
      <c r="R272" s="186"/>
      <c r="S272" s="48">
        <f t="shared" si="78"/>
        <v>0</v>
      </c>
      <c r="T272" s="51">
        <v>0</v>
      </c>
      <c r="U272" s="75"/>
      <c r="V272" s="185"/>
      <c r="W272" s="19">
        <v>0</v>
      </c>
      <c r="X272" s="187"/>
      <c r="Y272" s="186"/>
      <c r="Z272" s="48">
        <f t="shared" si="79"/>
        <v>0</v>
      </c>
      <c r="AA272" s="51">
        <v>0</v>
      </c>
      <c r="AB272" s="75"/>
      <c r="AC272" s="185"/>
      <c r="AD272" s="19">
        <v>0</v>
      </c>
      <c r="AE272" s="187"/>
      <c r="AF272" s="186"/>
      <c r="AG272" s="48">
        <f t="shared" si="80"/>
        <v>0</v>
      </c>
      <c r="AH272" s="51">
        <v>0</v>
      </c>
      <c r="AI272" s="75"/>
      <c r="AJ272" s="826">
        <f t="shared" si="67"/>
        <v>5141</v>
      </c>
      <c r="AK272" s="822">
        <f t="shared" si="81"/>
        <v>0</v>
      </c>
      <c r="AL272" s="828">
        <v>0</v>
      </c>
      <c r="AM272" s="824">
        <f t="shared" si="82"/>
        <v>0</v>
      </c>
      <c r="AN272" s="823">
        <f t="shared" si="82"/>
        <v>0</v>
      </c>
      <c r="AO272" s="824">
        <f t="shared" si="83"/>
        <v>0</v>
      </c>
      <c r="AP272" s="830">
        <v>0</v>
      </c>
      <c r="AR272" s="878">
        <f t="shared" si="75"/>
        <v>0</v>
      </c>
      <c r="AS272" s="879">
        <f t="shared" si="76"/>
        <v>0</v>
      </c>
      <c r="AT272" s="880">
        <f t="shared" si="77"/>
        <v>0</v>
      </c>
    </row>
    <row r="273" spans="1:46" ht="15.75">
      <c r="A273" s="132">
        <v>5142</v>
      </c>
      <c r="B273" s="133" t="s">
        <v>233</v>
      </c>
      <c r="C273" s="133"/>
      <c r="D273" s="133"/>
      <c r="E273" s="133"/>
      <c r="F273" s="133"/>
      <c r="G273" s="133"/>
      <c r="H273" s="133"/>
      <c r="I273" s="133"/>
      <c r="J273" s="133"/>
      <c r="K273" s="133"/>
      <c r="L273" s="134"/>
      <c r="M273" s="75"/>
      <c r="N273" s="177">
        <f t="shared" si="74"/>
        <v>5142</v>
      </c>
      <c r="O273" s="185"/>
      <c r="P273" s="19">
        <v>0</v>
      </c>
      <c r="Q273" s="187"/>
      <c r="R273" s="186"/>
      <c r="S273" s="48">
        <f t="shared" si="78"/>
        <v>0</v>
      </c>
      <c r="T273" s="51">
        <v>0</v>
      </c>
      <c r="U273" s="75"/>
      <c r="V273" s="185"/>
      <c r="W273" s="19">
        <v>0</v>
      </c>
      <c r="X273" s="187"/>
      <c r="Y273" s="186"/>
      <c r="Z273" s="48">
        <f t="shared" si="79"/>
        <v>0</v>
      </c>
      <c r="AA273" s="51">
        <v>0</v>
      </c>
      <c r="AB273" s="75"/>
      <c r="AC273" s="185"/>
      <c r="AD273" s="19">
        <v>0</v>
      </c>
      <c r="AE273" s="187"/>
      <c r="AF273" s="186"/>
      <c r="AG273" s="48">
        <f t="shared" si="80"/>
        <v>0</v>
      </c>
      <c r="AH273" s="51">
        <v>0</v>
      </c>
      <c r="AI273" s="75"/>
      <c r="AJ273" s="826">
        <f t="shared" si="67"/>
        <v>5142</v>
      </c>
      <c r="AK273" s="822">
        <f t="shared" si="81"/>
        <v>0</v>
      </c>
      <c r="AL273" s="828">
        <v>0</v>
      </c>
      <c r="AM273" s="824">
        <f t="shared" si="82"/>
        <v>0</v>
      </c>
      <c r="AN273" s="823">
        <f t="shared" si="82"/>
        <v>0</v>
      </c>
      <c r="AO273" s="824">
        <f t="shared" si="83"/>
        <v>0</v>
      </c>
      <c r="AP273" s="830">
        <v>0</v>
      </c>
      <c r="AR273" s="878">
        <f t="shared" si="75"/>
        <v>0</v>
      </c>
      <c r="AS273" s="879">
        <f t="shared" si="76"/>
        <v>0</v>
      </c>
      <c r="AT273" s="880">
        <f t="shared" si="77"/>
        <v>0</v>
      </c>
    </row>
    <row r="274" spans="1:46" ht="15.75">
      <c r="A274" s="132">
        <v>5143</v>
      </c>
      <c r="B274" s="133" t="s">
        <v>234</v>
      </c>
      <c r="C274" s="133"/>
      <c r="D274" s="133"/>
      <c r="E274" s="133"/>
      <c r="F274" s="133"/>
      <c r="G274" s="133"/>
      <c r="H274" s="133"/>
      <c r="I274" s="133"/>
      <c r="J274" s="133"/>
      <c r="K274" s="133"/>
      <c r="L274" s="134"/>
      <c r="M274" s="75"/>
      <c r="N274" s="177">
        <f t="shared" si="74"/>
        <v>5143</v>
      </c>
      <c r="O274" s="185"/>
      <c r="P274" s="19">
        <v>0</v>
      </c>
      <c r="Q274" s="187"/>
      <c r="R274" s="186"/>
      <c r="S274" s="48">
        <f t="shared" si="78"/>
        <v>0</v>
      </c>
      <c r="T274" s="51">
        <v>0</v>
      </c>
      <c r="U274" s="75"/>
      <c r="V274" s="185"/>
      <c r="W274" s="19">
        <v>0</v>
      </c>
      <c r="X274" s="187"/>
      <c r="Y274" s="186"/>
      <c r="Z274" s="48">
        <f t="shared" si="79"/>
        <v>0</v>
      </c>
      <c r="AA274" s="51">
        <v>0</v>
      </c>
      <c r="AB274" s="75"/>
      <c r="AC274" s="185"/>
      <c r="AD274" s="19">
        <v>0</v>
      </c>
      <c r="AE274" s="187"/>
      <c r="AF274" s="186"/>
      <c r="AG274" s="48">
        <f t="shared" si="80"/>
        <v>0</v>
      </c>
      <c r="AH274" s="51">
        <v>0</v>
      </c>
      <c r="AI274" s="75"/>
      <c r="AJ274" s="826">
        <f t="shared" si="67"/>
        <v>5143</v>
      </c>
      <c r="AK274" s="822">
        <f t="shared" si="81"/>
        <v>0</v>
      </c>
      <c r="AL274" s="828">
        <v>0</v>
      </c>
      <c r="AM274" s="824">
        <f t="shared" si="82"/>
        <v>0</v>
      </c>
      <c r="AN274" s="823">
        <f t="shared" si="82"/>
        <v>0</v>
      </c>
      <c r="AO274" s="824">
        <f t="shared" si="83"/>
        <v>0</v>
      </c>
      <c r="AP274" s="830">
        <v>0</v>
      </c>
      <c r="AR274" s="878">
        <f t="shared" si="75"/>
        <v>0</v>
      </c>
      <c r="AS274" s="879">
        <f t="shared" si="76"/>
        <v>0</v>
      </c>
      <c r="AT274" s="880">
        <f t="shared" si="77"/>
        <v>0</v>
      </c>
    </row>
    <row r="275" spans="1:46" ht="15.75">
      <c r="A275" s="132">
        <v>5144</v>
      </c>
      <c r="B275" s="145" t="s">
        <v>235</v>
      </c>
      <c r="C275" s="133"/>
      <c r="D275" s="133"/>
      <c r="E275" s="133"/>
      <c r="F275" s="133"/>
      <c r="G275" s="133"/>
      <c r="H275" s="133"/>
      <c r="I275" s="133"/>
      <c r="J275" s="133"/>
      <c r="K275" s="133"/>
      <c r="L275" s="134"/>
      <c r="M275" s="75"/>
      <c r="N275" s="177">
        <f t="shared" si="74"/>
        <v>5144</v>
      </c>
      <c r="O275" s="185"/>
      <c r="P275" s="19">
        <v>0</v>
      </c>
      <c r="Q275" s="187"/>
      <c r="R275" s="186"/>
      <c r="S275" s="48">
        <f t="shared" si="78"/>
        <v>0</v>
      </c>
      <c r="T275" s="51">
        <v>0</v>
      </c>
      <c r="U275" s="75"/>
      <c r="V275" s="185"/>
      <c r="W275" s="19">
        <v>0</v>
      </c>
      <c r="X275" s="187"/>
      <c r="Y275" s="186"/>
      <c r="Z275" s="48">
        <f t="shared" si="79"/>
        <v>0</v>
      </c>
      <c r="AA275" s="51">
        <v>0</v>
      </c>
      <c r="AB275" s="75"/>
      <c r="AC275" s="185"/>
      <c r="AD275" s="19">
        <v>0</v>
      </c>
      <c r="AE275" s="187"/>
      <c r="AF275" s="186"/>
      <c r="AG275" s="48">
        <f t="shared" si="80"/>
        <v>0</v>
      </c>
      <c r="AH275" s="51">
        <v>0</v>
      </c>
      <c r="AI275" s="75"/>
      <c r="AJ275" s="826">
        <f aca="true" t="shared" si="84" ref="AJ275:AJ338">+N275</f>
        <v>5144</v>
      </c>
      <c r="AK275" s="822">
        <f t="shared" si="81"/>
        <v>0</v>
      </c>
      <c r="AL275" s="828">
        <v>0</v>
      </c>
      <c r="AM275" s="824">
        <f t="shared" si="82"/>
        <v>0</v>
      </c>
      <c r="AN275" s="823">
        <f t="shared" si="82"/>
        <v>0</v>
      </c>
      <c r="AO275" s="824">
        <f t="shared" si="83"/>
        <v>0</v>
      </c>
      <c r="AP275" s="830">
        <v>0</v>
      </c>
      <c r="AR275" s="878">
        <f t="shared" si="75"/>
        <v>0</v>
      </c>
      <c r="AS275" s="879">
        <f t="shared" si="76"/>
        <v>0</v>
      </c>
      <c r="AT275" s="880">
        <f t="shared" si="77"/>
        <v>0</v>
      </c>
    </row>
    <row r="276" spans="1:46" ht="15.75">
      <c r="A276" s="132">
        <v>5145</v>
      </c>
      <c r="B276" s="135" t="s">
        <v>236</v>
      </c>
      <c r="C276" s="133"/>
      <c r="D276" s="133"/>
      <c r="E276" s="133"/>
      <c r="F276" s="133"/>
      <c r="G276" s="133"/>
      <c r="H276" s="133"/>
      <c r="I276" s="133"/>
      <c r="J276" s="133"/>
      <c r="K276" s="133"/>
      <c r="L276" s="134"/>
      <c r="M276" s="75"/>
      <c r="N276" s="177">
        <f t="shared" si="74"/>
        <v>5145</v>
      </c>
      <c r="O276" s="185"/>
      <c r="P276" s="186"/>
      <c r="Q276" s="187"/>
      <c r="R276" s="186"/>
      <c r="S276" s="48">
        <f t="shared" si="78"/>
        <v>0</v>
      </c>
      <c r="T276" s="49">
        <f aca="true" t="shared" si="85" ref="T276:T281">+IF(ABS(+O276+Q276)&lt;=ABS(P276+R276),-O276+P276-Q276+R276,0)</f>
        <v>0</v>
      </c>
      <c r="U276" s="75"/>
      <c r="V276" s="185"/>
      <c r="W276" s="186"/>
      <c r="X276" s="187"/>
      <c r="Y276" s="186"/>
      <c r="Z276" s="48">
        <f t="shared" si="79"/>
        <v>0</v>
      </c>
      <c r="AA276" s="49">
        <f aca="true" t="shared" si="86" ref="AA276:AA281">+IF(ABS(+V276+X276)&lt;=ABS(W276+Y276),-V276+W276-X276+Y276,0)</f>
        <v>0</v>
      </c>
      <c r="AB276" s="75"/>
      <c r="AC276" s="185"/>
      <c r="AD276" s="186"/>
      <c r="AE276" s="187"/>
      <c r="AF276" s="186"/>
      <c r="AG276" s="48">
        <f t="shared" si="80"/>
        <v>0</v>
      </c>
      <c r="AH276" s="49">
        <f aca="true" t="shared" si="87" ref="AH276:AH281">+IF(ABS(+AC276+AE276)&lt;=ABS(AD276+AF276),-AC276+AD276-AE276+AF276,0)</f>
        <v>0</v>
      </c>
      <c r="AI276" s="75"/>
      <c r="AJ276" s="826">
        <f t="shared" si="84"/>
        <v>5145</v>
      </c>
      <c r="AK276" s="822">
        <f t="shared" si="81"/>
        <v>0</v>
      </c>
      <c r="AL276" s="823">
        <f t="shared" si="81"/>
        <v>0</v>
      </c>
      <c r="AM276" s="824">
        <f t="shared" si="82"/>
        <v>0</v>
      </c>
      <c r="AN276" s="823">
        <f t="shared" si="82"/>
        <v>0</v>
      </c>
      <c r="AO276" s="824">
        <f t="shared" si="83"/>
        <v>0</v>
      </c>
      <c r="AP276" s="825">
        <f aca="true" t="shared" si="88" ref="AP276:AP281">+IF(ABS(+AK276+AM276)&lt;=ABS(AL276+AN276),-AK276+AL276-AM276+AN276,0)</f>
        <v>0</v>
      </c>
      <c r="AR276" s="878">
        <f t="shared" si="75"/>
        <v>0</v>
      </c>
      <c r="AS276" s="879">
        <f t="shared" si="76"/>
        <v>0</v>
      </c>
      <c r="AT276" s="880">
        <f t="shared" si="77"/>
        <v>0</v>
      </c>
    </row>
    <row r="277" spans="1:46" ht="15.75">
      <c r="A277" s="132">
        <v>5146</v>
      </c>
      <c r="B277" s="135" t="s">
        <v>237</v>
      </c>
      <c r="C277" s="133"/>
      <c r="D277" s="133"/>
      <c r="E277" s="133"/>
      <c r="F277" s="133"/>
      <c r="G277" s="133"/>
      <c r="H277" s="133"/>
      <c r="I277" s="133"/>
      <c r="J277" s="133"/>
      <c r="K277" s="133"/>
      <c r="L277" s="134"/>
      <c r="M277" s="75"/>
      <c r="N277" s="177">
        <f t="shared" si="74"/>
        <v>5146</v>
      </c>
      <c r="O277" s="185"/>
      <c r="P277" s="186"/>
      <c r="Q277" s="187"/>
      <c r="R277" s="186"/>
      <c r="S277" s="48">
        <f t="shared" si="78"/>
        <v>0</v>
      </c>
      <c r="T277" s="49">
        <f t="shared" si="85"/>
        <v>0</v>
      </c>
      <c r="U277" s="75"/>
      <c r="V277" s="185"/>
      <c r="W277" s="186"/>
      <c r="X277" s="187"/>
      <c r="Y277" s="186"/>
      <c r="Z277" s="48">
        <f t="shared" si="79"/>
        <v>0</v>
      </c>
      <c r="AA277" s="49">
        <f t="shared" si="86"/>
        <v>0</v>
      </c>
      <c r="AB277" s="75"/>
      <c r="AC277" s="185"/>
      <c r="AD277" s="186"/>
      <c r="AE277" s="187"/>
      <c r="AF277" s="186"/>
      <c r="AG277" s="48">
        <f t="shared" si="80"/>
        <v>0</v>
      </c>
      <c r="AH277" s="49">
        <f t="shared" si="87"/>
        <v>0</v>
      </c>
      <c r="AI277" s="75"/>
      <c r="AJ277" s="826">
        <f t="shared" si="84"/>
        <v>5146</v>
      </c>
      <c r="AK277" s="822">
        <f t="shared" si="81"/>
        <v>0</v>
      </c>
      <c r="AL277" s="823">
        <f t="shared" si="81"/>
        <v>0</v>
      </c>
      <c r="AM277" s="824">
        <f t="shared" si="82"/>
        <v>0</v>
      </c>
      <c r="AN277" s="823">
        <f t="shared" si="82"/>
        <v>0</v>
      </c>
      <c r="AO277" s="824">
        <f t="shared" si="83"/>
        <v>0</v>
      </c>
      <c r="AP277" s="825">
        <f t="shared" si="88"/>
        <v>0</v>
      </c>
      <c r="AR277" s="878">
        <f t="shared" si="75"/>
        <v>0</v>
      </c>
      <c r="AS277" s="879">
        <f t="shared" si="76"/>
        <v>0</v>
      </c>
      <c r="AT277" s="880">
        <f t="shared" si="77"/>
        <v>0</v>
      </c>
    </row>
    <row r="278" spans="1:46" ht="15.75">
      <c r="A278" s="132">
        <v>5147</v>
      </c>
      <c r="B278" s="135" t="s">
        <v>238</v>
      </c>
      <c r="C278" s="133"/>
      <c r="D278" s="133"/>
      <c r="E278" s="133"/>
      <c r="F278" s="133"/>
      <c r="G278" s="133"/>
      <c r="H278" s="133"/>
      <c r="I278" s="133"/>
      <c r="J278" s="133"/>
      <c r="K278" s="133"/>
      <c r="L278" s="134"/>
      <c r="M278" s="75"/>
      <c r="N278" s="177">
        <f t="shared" si="74"/>
        <v>5147</v>
      </c>
      <c r="O278" s="185"/>
      <c r="P278" s="186"/>
      <c r="Q278" s="187"/>
      <c r="R278" s="186"/>
      <c r="S278" s="48">
        <f t="shared" si="78"/>
        <v>0</v>
      </c>
      <c r="T278" s="49">
        <f t="shared" si="85"/>
        <v>0</v>
      </c>
      <c r="U278" s="75"/>
      <c r="V278" s="185"/>
      <c r="W278" s="186"/>
      <c r="X278" s="187"/>
      <c r="Y278" s="186"/>
      <c r="Z278" s="48">
        <f t="shared" si="79"/>
        <v>0</v>
      </c>
      <c r="AA278" s="49">
        <f t="shared" si="86"/>
        <v>0</v>
      </c>
      <c r="AB278" s="75"/>
      <c r="AC278" s="185"/>
      <c r="AD278" s="186"/>
      <c r="AE278" s="187"/>
      <c r="AF278" s="186"/>
      <c r="AG278" s="48">
        <f t="shared" si="80"/>
        <v>0</v>
      </c>
      <c r="AH278" s="49">
        <f t="shared" si="87"/>
        <v>0</v>
      </c>
      <c r="AI278" s="75"/>
      <c r="AJ278" s="826">
        <f t="shared" si="84"/>
        <v>5147</v>
      </c>
      <c r="AK278" s="822">
        <f t="shared" si="81"/>
        <v>0</v>
      </c>
      <c r="AL278" s="823">
        <f t="shared" si="81"/>
        <v>0</v>
      </c>
      <c r="AM278" s="824">
        <f t="shared" si="82"/>
        <v>0</v>
      </c>
      <c r="AN278" s="823">
        <f t="shared" si="82"/>
        <v>0</v>
      </c>
      <c r="AO278" s="824">
        <f t="shared" si="83"/>
        <v>0</v>
      </c>
      <c r="AP278" s="825">
        <f t="shared" si="88"/>
        <v>0</v>
      </c>
      <c r="AR278" s="878">
        <f t="shared" si="75"/>
        <v>0</v>
      </c>
      <c r="AS278" s="879">
        <f t="shared" si="76"/>
        <v>0</v>
      </c>
      <c r="AT278" s="880">
        <f t="shared" si="77"/>
        <v>0</v>
      </c>
    </row>
    <row r="279" spans="1:46" ht="15.75">
      <c r="A279" s="132">
        <v>5148</v>
      </c>
      <c r="B279" s="135" t="s">
        <v>239</v>
      </c>
      <c r="C279" s="133"/>
      <c r="D279" s="133"/>
      <c r="E279" s="133"/>
      <c r="F279" s="133"/>
      <c r="G279" s="133"/>
      <c r="H279" s="133"/>
      <c r="I279" s="133"/>
      <c r="J279" s="133"/>
      <c r="K279" s="133"/>
      <c r="L279" s="134"/>
      <c r="M279" s="75"/>
      <c r="N279" s="177">
        <f t="shared" si="74"/>
        <v>5148</v>
      </c>
      <c r="O279" s="185"/>
      <c r="P279" s="186"/>
      <c r="Q279" s="187"/>
      <c r="R279" s="186"/>
      <c r="S279" s="48">
        <f t="shared" si="78"/>
        <v>0</v>
      </c>
      <c r="T279" s="49">
        <f t="shared" si="85"/>
        <v>0</v>
      </c>
      <c r="U279" s="75"/>
      <c r="V279" s="185"/>
      <c r="W279" s="186"/>
      <c r="X279" s="187"/>
      <c r="Y279" s="186"/>
      <c r="Z279" s="48">
        <f t="shared" si="79"/>
        <v>0</v>
      </c>
      <c r="AA279" s="49">
        <f t="shared" si="86"/>
        <v>0</v>
      </c>
      <c r="AB279" s="75"/>
      <c r="AC279" s="185"/>
      <c r="AD279" s="186"/>
      <c r="AE279" s="187"/>
      <c r="AF279" s="186"/>
      <c r="AG279" s="48">
        <f t="shared" si="80"/>
        <v>0</v>
      </c>
      <c r="AH279" s="49">
        <f t="shared" si="87"/>
        <v>0</v>
      </c>
      <c r="AI279" s="75"/>
      <c r="AJ279" s="826">
        <f t="shared" si="84"/>
        <v>5148</v>
      </c>
      <c r="AK279" s="822">
        <f t="shared" si="81"/>
        <v>0</v>
      </c>
      <c r="AL279" s="823">
        <f t="shared" si="81"/>
        <v>0</v>
      </c>
      <c r="AM279" s="824">
        <f t="shared" si="82"/>
        <v>0</v>
      </c>
      <c r="AN279" s="823">
        <f t="shared" si="82"/>
        <v>0</v>
      </c>
      <c r="AO279" s="824">
        <f t="shared" si="83"/>
        <v>0</v>
      </c>
      <c r="AP279" s="825">
        <f t="shared" si="88"/>
        <v>0</v>
      </c>
      <c r="AR279" s="878">
        <f t="shared" si="75"/>
        <v>0</v>
      </c>
      <c r="AS279" s="879">
        <f t="shared" si="76"/>
        <v>0</v>
      </c>
      <c r="AT279" s="880">
        <f t="shared" si="77"/>
        <v>0</v>
      </c>
    </row>
    <row r="280" spans="1:46" ht="15.75">
      <c r="A280" s="132">
        <v>5191</v>
      </c>
      <c r="B280" s="133" t="s">
        <v>240</v>
      </c>
      <c r="C280" s="133"/>
      <c r="D280" s="133"/>
      <c r="E280" s="133"/>
      <c r="F280" s="133"/>
      <c r="G280" s="133"/>
      <c r="H280" s="133"/>
      <c r="I280" s="133"/>
      <c r="J280" s="133"/>
      <c r="K280" s="133"/>
      <c r="L280" s="134"/>
      <c r="M280" s="75"/>
      <c r="N280" s="177">
        <f t="shared" si="74"/>
        <v>5191</v>
      </c>
      <c r="O280" s="185"/>
      <c r="P280" s="186"/>
      <c r="Q280" s="187"/>
      <c r="R280" s="186"/>
      <c r="S280" s="48">
        <f t="shared" si="78"/>
        <v>0</v>
      </c>
      <c r="T280" s="49">
        <f t="shared" si="85"/>
        <v>0</v>
      </c>
      <c r="U280" s="75"/>
      <c r="V280" s="185"/>
      <c r="W280" s="186"/>
      <c r="X280" s="187"/>
      <c r="Y280" s="186"/>
      <c r="Z280" s="48">
        <f t="shared" si="79"/>
        <v>0</v>
      </c>
      <c r="AA280" s="49">
        <f t="shared" si="86"/>
        <v>0</v>
      </c>
      <c r="AB280" s="75"/>
      <c r="AC280" s="185"/>
      <c r="AD280" s="186"/>
      <c r="AE280" s="187"/>
      <c r="AF280" s="186"/>
      <c r="AG280" s="48">
        <f t="shared" si="80"/>
        <v>0</v>
      </c>
      <c r="AH280" s="49">
        <f t="shared" si="87"/>
        <v>0</v>
      </c>
      <c r="AI280" s="75"/>
      <c r="AJ280" s="826">
        <f t="shared" si="84"/>
        <v>5191</v>
      </c>
      <c r="AK280" s="822">
        <f t="shared" si="81"/>
        <v>0</v>
      </c>
      <c r="AL280" s="823">
        <f t="shared" si="81"/>
        <v>0</v>
      </c>
      <c r="AM280" s="824">
        <f t="shared" si="82"/>
        <v>0</v>
      </c>
      <c r="AN280" s="823">
        <f t="shared" si="82"/>
        <v>0</v>
      </c>
      <c r="AO280" s="824">
        <f t="shared" si="83"/>
        <v>0</v>
      </c>
      <c r="AP280" s="825">
        <f t="shared" si="88"/>
        <v>0</v>
      </c>
      <c r="AR280" s="878">
        <f t="shared" si="75"/>
        <v>0</v>
      </c>
      <c r="AS280" s="879">
        <f t="shared" si="76"/>
        <v>0</v>
      </c>
      <c r="AT280" s="880">
        <f t="shared" si="77"/>
        <v>0</v>
      </c>
    </row>
    <row r="281" spans="1:46" ht="15.75">
      <c r="A281" s="132">
        <v>5192</v>
      </c>
      <c r="B281" s="133" t="s">
        <v>241</v>
      </c>
      <c r="C281" s="133"/>
      <c r="D281" s="133"/>
      <c r="E281" s="133"/>
      <c r="F281" s="133"/>
      <c r="G281" s="133"/>
      <c r="H281" s="133"/>
      <c r="I281" s="133"/>
      <c r="J281" s="133"/>
      <c r="K281" s="133"/>
      <c r="L281" s="134"/>
      <c r="M281" s="75"/>
      <c r="N281" s="177">
        <f t="shared" si="74"/>
        <v>5192</v>
      </c>
      <c r="O281" s="185"/>
      <c r="P281" s="186"/>
      <c r="Q281" s="187"/>
      <c r="R281" s="186"/>
      <c r="S281" s="48">
        <f t="shared" si="78"/>
        <v>0</v>
      </c>
      <c r="T281" s="49">
        <f t="shared" si="85"/>
        <v>0</v>
      </c>
      <c r="U281" s="75"/>
      <c r="V281" s="185"/>
      <c r="W281" s="186"/>
      <c r="X281" s="187"/>
      <c r="Y281" s="186"/>
      <c r="Z281" s="48">
        <f t="shared" si="79"/>
        <v>0</v>
      </c>
      <c r="AA281" s="49">
        <f t="shared" si="86"/>
        <v>0</v>
      </c>
      <c r="AB281" s="75"/>
      <c r="AC281" s="185"/>
      <c r="AD281" s="186"/>
      <c r="AE281" s="187"/>
      <c r="AF281" s="186"/>
      <c r="AG281" s="48">
        <f t="shared" si="80"/>
        <v>0</v>
      </c>
      <c r="AH281" s="49">
        <f t="shared" si="87"/>
        <v>0</v>
      </c>
      <c r="AI281" s="75"/>
      <c r="AJ281" s="826">
        <f t="shared" si="84"/>
        <v>5192</v>
      </c>
      <c r="AK281" s="822">
        <f t="shared" si="81"/>
        <v>0</v>
      </c>
      <c r="AL281" s="823">
        <f t="shared" si="81"/>
        <v>0</v>
      </c>
      <c r="AM281" s="824">
        <f t="shared" si="82"/>
        <v>0</v>
      </c>
      <c r="AN281" s="823">
        <f t="shared" si="82"/>
        <v>0</v>
      </c>
      <c r="AO281" s="824">
        <f t="shared" si="83"/>
        <v>0</v>
      </c>
      <c r="AP281" s="825">
        <f t="shared" si="88"/>
        <v>0</v>
      </c>
      <c r="AR281" s="878">
        <f t="shared" si="75"/>
        <v>0</v>
      </c>
      <c r="AS281" s="879">
        <f t="shared" si="76"/>
        <v>0</v>
      </c>
      <c r="AT281" s="880">
        <f t="shared" si="77"/>
        <v>0</v>
      </c>
    </row>
    <row r="282" spans="1:46" ht="15.75">
      <c r="A282" s="732">
        <v>5197</v>
      </c>
      <c r="B282" s="729" t="s">
        <v>141</v>
      </c>
      <c r="C282" s="133"/>
      <c r="D282" s="133"/>
      <c r="E282" s="133"/>
      <c r="F282" s="133"/>
      <c r="G282" s="133"/>
      <c r="H282" s="133"/>
      <c r="I282" s="133"/>
      <c r="J282" s="133"/>
      <c r="K282" s="133"/>
      <c r="L282" s="134"/>
      <c r="M282" s="75"/>
      <c r="N282" s="177">
        <f>+A282</f>
        <v>5197</v>
      </c>
      <c r="O282" s="185"/>
      <c r="P282" s="19">
        <v>0</v>
      </c>
      <c r="Q282" s="187"/>
      <c r="R282" s="186"/>
      <c r="S282" s="48">
        <f>+IF(ABS(+O282+Q282)&gt;=ABS(P282+R282),+O282-P282+Q282-R282,0)</f>
        <v>0</v>
      </c>
      <c r="T282" s="51">
        <v>0</v>
      </c>
      <c r="U282" s="75"/>
      <c r="V282" s="185"/>
      <c r="W282" s="19">
        <v>0</v>
      </c>
      <c r="X282" s="187"/>
      <c r="Y282" s="186"/>
      <c r="Z282" s="48">
        <f>+IF(ABS(+V282+X282)&gt;=ABS(W282+Y282),+V282-W282+X282-Y282,0)</f>
        <v>0</v>
      </c>
      <c r="AA282" s="51">
        <v>0</v>
      </c>
      <c r="AB282" s="75"/>
      <c r="AC282" s="185"/>
      <c r="AD282" s="19">
        <v>0</v>
      </c>
      <c r="AE282" s="187"/>
      <c r="AF282" s="186"/>
      <c r="AG282" s="48">
        <f>+IF(ABS(+AC282+AE282)&gt;=ABS(AD282+AF282),+AC282-AD282+AE282-AF282,0)</f>
        <v>0</v>
      </c>
      <c r="AH282" s="51">
        <v>0</v>
      </c>
      <c r="AI282" s="75"/>
      <c r="AJ282" s="826">
        <f t="shared" si="84"/>
        <v>5197</v>
      </c>
      <c r="AK282" s="822">
        <f t="shared" si="81"/>
        <v>0</v>
      </c>
      <c r="AL282" s="828">
        <v>0</v>
      </c>
      <c r="AM282" s="824">
        <f t="shared" si="82"/>
        <v>0</v>
      </c>
      <c r="AN282" s="823">
        <f t="shared" si="82"/>
        <v>0</v>
      </c>
      <c r="AO282" s="824">
        <f t="shared" si="83"/>
        <v>0</v>
      </c>
      <c r="AP282" s="830">
        <v>0</v>
      </c>
      <c r="AR282" s="878">
        <f t="shared" si="75"/>
        <v>0</v>
      </c>
      <c r="AS282" s="879">
        <f t="shared" si="76"/>
        <v>0</v>
      </c>
      <c r="AT282" s="880">
        <f t="shared" si="77"/>
        <v>0</v>
      </c>
    </row>
    <row r="283" spans="1:46" ht="15.75">
      <c r="A283" s="732">
        <v>5198</v>
      </c>
      <c r="B283" s="729" t="s">
        <v>142</v>
      </c>
      <c r="C283" s="133"/>
      <c r="D283" s="133"/>
      <c r="E283" s="133"/>
      <c r="F283" s="133"/>
      <c r="G283" s="133"/>
      <c r="H283" s="133"/>
      <c r="I283" s="133"/>
      <c r="J283" s="133"/>
      <c r="K283" s="133"/>
      <c r="L283" s="134"/>
      <c r="M283" s="75"/>
      <c r="N283" s="177">
        <f>+A283</f>
        <v>5198</v>
      </c>
      <c r="O283" s="185"/>
      <c r="P283" s="19">
        <v>0</v>
      </c>
      <c r="Q283" s="187"/>
      <c r="R283" s="186"/>
      <c r="S283" s="48">
        <f>+IF(ABS(+O283+Q283)&gt;=ABS(P283+R283),+O283-P283+Q283-R283,0)</f>
        <v>0</v>
      </c>
      <c r="T283" s="51">
        <v>0</v>
      </c>
      <c r="U283" s="75"/>
      <c r="V283" s="185"/>
      <c r="W283" s="19">
        <v>0</v>
      </c>
      <c r="X283" s="187"/>
      <c r="Y283" s="186"/>
      <c r="Z283" s="48">
        <f>+IF(ABS(+V283+X283)&gt;=ABS(W283+Y283),+V283-W283+X283-Y283,0)</f>
        <v>0</v>
      </c>
      <c r="AA283" s="51">
        <v>0</v>
      </c>
      <c r="AB283" s="75"/>
      <c r="AC283" s="185"/>
      <c r="AD283" s="19">
        <v>0</v>
      </c>
      <c r="AE283" s="187"/>
      <c r="AF283" s="186"/>
      <c r="AG283" s="48">
        <f>+IF(ABS(+AC283+AE283)&gt;=ABS(AD283+AF283),+AC283-AD283+AE283-AF283,0)</f>
        <v>0</v>
      </c>
      <c r="AH283" s="51">
        <v>0</v>
      </c>
      <c r="AI283" s="75"/>
      <c r="AJ283" s="826">
        <f t="shared" si="84"/>
        <v>5198</v>
      </c>
      <c r="AK283" s="822">
        <f t="shared" si="81"/>
        <v>0</v>
      </c>
      <c r="AL283" s="828">
        <v>0</v>
      </c>
      <c r="AM283" s="824">
        <f t="shared" si="82"/>
        <v>0</v>
      </c>
      <c r="AN283" s="823">
        <f t="shared" si="82"/>
        <v>0</v>
      </c>
      <c r="AO283" s="824">
        <f t="shared" si="83"/>
        <v>0</v>
      </c>
      <c r="AP283" s="830">
        <v>0</v>
      </c>
      <c r="AR283" s="878">
        <f t="shared" si="75"/>
        <v>0</v>
      </c>
      <c r="AS283" s="879">
        <f t="shared" si="76"/>
        <v>0</v>
      </c>
      <c r="AT283" s="880">
        <f t="shared" si="77"/>
        <v>0</v>
      </c>
    </row>
    <row r="284" spans="1:46" ht="15.75">
      <c r="A284" s="132">
        <v>5211</v>
      </c>
      <c r="B284" s="133" t="s">
        <v>242</v>
      </c>
      <c r="C284" s="133"/>
      <c r="D284" s="133"/>
      <c r="E284" s="133"/>
      <c r="F284" s="133"/>
      <c r="G284" s="133"/>
      <c r="H284" s="133"/>
      <c r="I284" s="133"/>
      <c r="J284" s="133"/>
      <c r="K284" s="133"/>
      <c r="L284" s="134"/>
      <c r="M284" s="75"/>
      <c r="N284" s="177">
        <f t="shared" si="74"/>
        <v>5211</v>
      </c>
      <c r="O284" s="185"/>
      <c r="P284" s="19">
        <v>0</v>
      </c>
      <c r="Q284" s="187"/>
      <c r="R284" s="186"/>
      <c r="S284" s="48">
        <f t="shared" si="78"/>
        <v>0</v>
      </c>
      <c r="T284" s="51">
        <v>0</v>
      </c>
      <c r="U284" s="75"/>
      <c r="V284" s="185"/>
      <c r="W284" s="19">
        <v>0</v>
      </c>
      <c r="X284" s="187"/>
      <c r="Y284" s="186"/>
      <c r="Z284" s="48">
        <f t="shared" si="79"/>
        <v>0</v>
      </c>
      <c r="AA284" s="51">
        <v>0</v>
      </c>
      <c r="AB284" s="75"/>
      <c r="AC284" s="185"/>
      <c r="AD284" s="19">
        <v>0</v>
      </c>
      <c r="AE284" s="187"/>
      <c r="AF284" s="186"/>
      <c r="AG284" s="48">
        <f t="shared" si="80"/>
        <v>0</v>
      </c>
      <c r="AH284" s="51">
        <v>0</v>
      </c>
      <c r="AI284" s="75"/>
      <c r="AJ284" s="826">
        <f t="shared" si="84"/>
        <v>5211</v>
      </c>
      <c r="AK284" s="822">
        <f t="shared" si="81"/>
        <v>0</v>
      </c>
      <c r="AL284" s="828">
        <v>0</v>
      </c>
      <c r="AM284" s="824">
        <f t="shared" si="82"/>
        <v>0</v>
      </c>
      <c r="AN284" s="823">
        <f t="shared" si="82"/>
        <v>0</v>
      </c>
      <c r="AO284" s="824">
        <f t="shared" si="83"/>
        <v>0</v>
      </c>
      <c r="AP284" s="830">
        <v>0</v>
      </c>
      <c r="AR284" s="878">
        <f t="shared" si="75"/>
        <v>0</v>
      </c>
      <c r="AS284" s="879">
        <f t="shared" si="76"/>
        <v>0</v>
      </c>
      <c r="AT284" s="880">
        <f t="shared" si="77"/>
        <v>0</v>
      </c>
    </row>
    <row r="285" spans="1:46" ht="15.75">
      <c r="A285" s="132">
        <v>5212</v>
      </c>
      <c r="B285" s="133" t="s">
        <v>259</v>
      </c>
      <c r="C285" s="133"/>
      <c r="D285" s="133"/>
      <c r="E285" s="133"/>
      <c r="F285" s="133"/>
      <c r="G285" s="133"/>
      <c r="H285" s="133"/>
      <c r="I285" s="133"/>
      <c r="J285" s="133"/>
      <c r="K285" s="133"/>
      <c r="L285" s="134"/>
      <c r="M285" s="75"/>
      <c r="N285" s="177">
        <f t="shared" si="74"/>
        <v>5212</v>
      </c>
      <c r="O285" s="185"/>
      <c r="P285" s="19">
        <v>0</v>
      </c>
      <c r="Q285" s="187"/>
      <c r="R285" s="186"/>
      <c r="S285" s="48">
        <f t="shared" si="78"/>
        <v>0</v>
      </c>
      <c r="T285" s="51">
        <v>0</v>
      </c>
      <c r="U285" s="75"/>
      <c r="V285" s="185"/>
      <c r="W285" s="19">
        <v>0</v>
      </c>
      <c r="X285" s="187"/>
      <c r="Y285" s="186"/>
      <c r="Z285" s="48">
        <f t="shared" si="79"/>
        <v>0</v>
      </c>
      <c r="AA285" s="51">
        <v>0</v>
      </c>
      <c r="AB285" s="75"/>
      <c r="AC285" s="185"/>
      <c r="AD285" s="19">
        <v>0</v>
      </c>
      <c r="AE285" s="187"/>
      <c r="AF285" s="186"/>
      <c r="AG285" s="48">
        <f t="shared" si="80"/>
        <v>0</v>
      </c>
      <c r="AH285" s="51">
        <v>0</v>
      </c>
      <c r="AI285" s="75"/>
      <c r="AJ285" s="826">
        <f t="shared" si="84"/>
        <v>5212</v>
      </c>
      <c r="AK285" s="822">
        <f t="shared" si="81"/>
        <v>0</v>
      </c>
      <c r="AL285" s="828">
        <v>0</v>
      </c>
      <c r="AM285" s="824">
        <f t="shared" si="82"/>
        <v>0</v>
      </c>
      <c r="AN285" s="823">
        <f t="shared" si="82"/>
        <v>0</v>
      </c>
      <c r="AO285" s="824">
        <f t="shared" si="83"/>
        <v>0</v>
      </c>
      <c r="AP285" s="830">
        <v>0</v>
      </c>
      <c r="AR285" s="878">
        <f t="shared" si="75"/>
        <v>0</v>
      </c>
      <c r="AS285" s="879">
        <f t="shared" si="76"/>
        <v>0</v>
      </c>
      <c r="AT285" s="880">
        <f t="shared" si="77"/>
        <v>0</v>
      </c>
    </row>
    <row r="286" spans="1:46" ht="15.75">
      <c r="A286" s="132">
        <v>5213</v>
      </c>
      <c r="B286" s="133" t="s">
        <v>260</v>
      </c>
      <c r="C286" s="133"/>
      <c r="D286" s="133"/>
      <c r="E286" s="133"/>
      <c r="F286" s="133"/>
      <c r="G286" s="133"/>
      <c r="H286" s="133"/>
      <c r="I286" s="133"/>
      <c r="J286" s="133"/>
      <c r="K286" s="133"/>
      <c r="L286" s="134"/>
      <c r="M286" s="75"/>
      <c r="N286" s="177">
        <f t="shared" si="74"/>
        <v>5213</v>
      </c>
      <c r="O286" s="185"/>
      <c r="P286" s="19">
        <v>0</v>
      </c>
      <c r="Q286" s="187"/>
      <c r="R286" s="186"/>
      <c r="S286" s="48">
        <f t="shared" si="78"/>
        <v>0</v>
      </c>
      <c r="T286" s="51">
        <v>0</v>
      </c>
      <c r="U286" s="75"/>
      <c r="V286" s="185"/>
      <c r="W286" s="19">
        <v>0</v>
      </c>
      <c r="X286" s="187"/>
      <c r="Y286" s="186"/>
      <c r="Z286" s="48">
        <f t="shared" si="79"/>
        <v>0</v>
      </c>
      <c r="AA286" s="51">
        <v>0</v>
      </c>
      <c r="AB286" s="75"/>
      <c r="AC286" s="185"/>
      <c r="AD286" s="19">
        <v>0</v>
      </c>
      <c r="AE286" s="187"/>
      <c r="AF286" s="186"/>
      <c r="AG286" s="48">
        <f t="shared" si="80"/>
        <v>0</v>
      </c>
      <c r="AH286" s="51">
        <v>0</v>
      </c>
      <c r="AI286" s="75"/>
      <c r="AJ286" s="826">
        <f t="shared" si="84"/>
        <v>5213</v>
      </c>
      <c r="AK286" s="822">
        <f t="shared" si="81"/>
        <v>0</v>
      </c>
      <c r="AL286" s="828">
        <v>0</v>
      </c>
      <c r="AM286" s="824">
        <f t="shared" si="82"/>
        <v>0</v>
      </c>
      <c r="AN286" s="823">
        <f t="shared" si="82"/>
        <v>0</v>
      </c>
      <c r="AO286" s="824">
        <f t="shared" si="83"/>
        <v>0</v>
      </c>
      <c r="AP286" s="830">
        <v>0</v>
      </c>
      <c r="AR286" s="878">
        <f t="shared" si="75"/>
        <v>0</v>
      </c>
      <c r="AS286" s="879">
        <f t="shared" si="76"/>
        <v>0</v>
      </c>
      <c r="AT286" s="880">
        <f t="shared" si="77"/>
        <v>0</v>
      </c>
    </row>
    <row r="287" spans="1:46" ht="15.75">
      <c r="A287" s="132">
        <v>5214</v>
      </c>
      <c r="B287" s="133" t="s">
        <v>261</v>
      </c>
      <c r="C287" s="133"/>
      <c r="D287" s="133"/>
      <c r="E287" s="133"/>
      <c r="F287" s="133"/>
      <c r="G287" s="133"/>
      <c r="H287" s="133"/>
      <c r="I287" s="133"/>
      <c r="J287" s="133"/>
      <c r="K287" s="133"/>
      <c r="L287" s="134"/>
      <c r="M287" s="75"/>
      <c r="N287" s="177">
        <f t="shared" si="74"/>
        <v>5214</v>
      </c>
      <c r="O287" s="185"/>
      <c r="P287" s="19">
        <v>0</v>
      </c>
      <c r="Q287" s="187"/>
      <c r="R287" s="186"/>
      <c r="S287" s="48">
        <f t="shared" si="78"/>
        <v>0</v>
      </c>
      <c r="T287" s="51">
        <v>0</v>
      </c>
      <c r="U287" s="75"/>
      <c r="V287" s="185"/>
      <c r="W287" s="19">
        <v>0</v>
      </c>
      <c r="X287" s="187"/>
      <c r="Y287" s="186"/>
      <c r="Z287" s="48">
        <f t="shared" si="79"/>
        <v>0</v>
      </c>
      <c r="AA287" s="51">
        <v>0</v>
      </c>
      <c r="AB287" s="75"/>
      <c r="AC287" s="185"/>
      <c r="AD287" s="19">
        <v>0</v>
      </c>
      <c r="AE287" s="187"/>
      <c r="AF287" s="186"/>
      <c r="AG287" s="48">
        <f t="shared" si="80"/>
        <v>0</v>
      </c>
      <c r="AH287" s="51">
        <v>0</v>
      </c>
      <c r="AI287" s="75"/>
      <c r="AJ287" s="826">
        <f t="shared" si="84"/>
        <v>5214</v>
      </c>
      <c r="AK287" s="822">
        <f t="shared" si="81"/>
        <v>0</v>
      </c>
      <c r="AL287" s="828">
        <v>0</v>
      </c>
      <c r="AM287" s="824">
        <f t="shared" si="82"/>
        <v>0</v>
      </c>
      <c r="AN287" s="823">
        <f t="shared" si="82"/>
        <v>0</v>
      </c>
      <c r="AO287" s="824">
        <f t="shared" si="83"/>
        <v>0</v>
      </c>
      <c r="AP287" s="830">
        <v>0</v>
      </c>
      <c r="AR287" s="878">
        <f t="shared" si="75"/>
        <v>0</v>
      </c>
      <c r="AS287" s="879">
        <f t="shared" si="76"/>
        <v>0</v>
      </c>
      <c r="AT287" s="880">
        <f t="shared" si="77"/>
        <v>0</v>
      </c>
    </row>
    <row r="288" spans="1:46" ht="15.75">
      <c r="A288" s="132">
        <v>5215</v>
      </c>
      <c r="B288" s="133" t="s">
        <v>262</v>
      </c>
      <c r="C288" s="133"/>
      <c r="D288" s="133"/>
      <c r="E288" s="133"/>
      <c r="F288" s="133"/>
      <c r="G288" s="133"/>
      <c r="H288" s="133"/>
      <c r="I288" s="133"/>
      <c r="J288" s="133"/>
      <c r="K288" s="133"/>
      <c r="L288" s="134"/>
      <c r="M288" s="75"/>
      <c r="N288" s="177">
        <f t="shared" si="74"/>
        <v>5215</v>
      </c>
      <c r="O288" s="185"/>
      <c r="P288" s="19">
        <v>0</v>
      </c>
      <c r="Q288" s="187"/>
      <c r="R288" s="186"/>
      <c r="S288" s="48">
        <f t="shared" si="78"/>
        <v>0</v>
      </c>
      <c r="T288" s="51">
        <v>0</v>
      </c>
      <c r="U288" s="75"/>
      <c r="V288" s="185"/>
      <c r="W288" s="19">
        <v>0</v>
      </c>
      <c r="X288" s="187"/>
      <c r="Y288" s="186"/>
      <c r="Z288" s="48">
        <f t="shared" si="79"/>
        <v>0</v>
      </c>
      <c r="AA288" s="51">
        <v>0</v>
      </c>
      <c r="AB288" s="75"/>
      <c r="AC288" s="185"/>
      <c r="AD288" s="19">
        <v>0</v>
      </c>
      <c r="AE288" s="187"/>
      <c r="AF288" s="186"/>
      <c r="AG288" s="48">
        <f t="shared" si="80"/>
        <v>0</v>
      </c>
      <c r="AH288" s="51">
        <v>0</v>
      </c>
      <c r="AI288" s="75"/>
      <c r="AJ288" s="826">
        <f t="shared" si="84"/>
        <v>5215</v>
      </c>
      <c r="AK288" s="822">
        <f t="shared" si="81"/>
        <v>0</v>
      </c>
      <c r="AL288" s="828">
        <v>0</v>
      </c>
      <c r="AM288" s="824">
        <f t="shared" si="82"/>
        <v>0</v>
      </c>
      <c r="AN288" s="823">
        <f t="shared" si="82"/>
        <v>0</v>
      </c>
      <c r="AO288" s="824">
        <f t="shared" si="83"/>
        <v>0</v>
      </c>
      <c r="AP288" s="830">
        <v>0</v>
      </c>
      <c r="AR288" s="878">
        <f t="shared" si="75"/>
        <v>0</v>
      </c>
      <c r="AS288" s="879">
        <f t="shared" si="76"/>
        <v>0</v>
      </c>
      <c r="AT288" s="880">
        <f t="shared" si="77"/>
        <v>0</v>
      </c>
    </row>
    <row r="289" spans="1:46" ht="15.75">
      <c r="A289" s="132">
        <v>5216</v>
      </c>
      <c r="B289" s="133" t="s">
        <v>263</v>
      </c>
      <c r="C289" s="133"/>
      <c r="D289" s="133"/>
      <c r="E289" s="133"/>
      <c r="F289" s="133"/>
      <c r="G289" s="133"/>
      <c r="H289" s="133"/>
      <c r="I289" s="133"/>
      <c r="J289" s="133"/>
      <c r="K289" s="133"/>
      <c r="L289" s="134"/>
      <c r="M289" s="75"/>
      <c r="N289" s="177">
        <f t="shared" si="74"/>
        <v>5216</v>
      </c>
      <c r="O289" s="185"/>
      <c r="P289" s="19">
        <v>0</v>
      </c>
      <c r="Q289" s="187"/>
      <c r="R289" s="186"/>
      <c r="S289" s="48">
        <f t="shared" si="78"/>
        <v>0</v>
      </c>
      <c r="T289" s="51">
        <v>0</v>
      </c>
      <c r="U289" s="75"/>
      <c r="V289" s="185"/>
      <c r="W289" s="19">
        <v>0</v>
      </c>
      <c r="X289" s="187"/>
      <c r="Y289" s="186"/>
      <c r="Z289" s="48">
        <f t="shared" si="79"/>
        <v>0</v>
      </c>
      <c r="AA289" s="51">
        <v>0</v>
      </c>
      <c r="AB289" s="75"/>
      <c r="AC289" s="185"/>
      <c r="AD289" s="19">
        <v>0</v>
      </c>
      <c r="AE289" s="187"/>
      <c r="AF289" s="186"/>
      <c r="AG289" s="48">
        <f t="shared" si="80"/>
        <v>0</v>
      </c>
      <c r="AH289" s="51">
        <v>0</v>
      </c>
      <c r="AI289" s="75"/>
      <c r="AJ289" s="826">
        <f t="shared" si="84"/>
        <v>5216</v>
      </c>
      <c r="AK289" s="822">
        <f t="shared" si="81"/>
        <v>0</v>
      </c>
      <c r="AL289" s="828">
        <v>0</v>
      </c>
      <c r="AM289" s="824">
        <f t="shared" si="82"/>
        <v>0</v>
      </c>
      <c r="AN289" s="823">
        <f t="shared" si="82"/>
        <v>0</v>
      </c>
      <c r="AO289" s="824">
        <f t="shared" si="83"/>
        <v>0</v>
      </c>
      <c r="AP289" s="830">
        <v>0</v>
      </c>
      <c r="AR289" s="878">
        <f t="shared" si="75"/>
        <v>0</v>
      </c>
      <c r="AS289" s="879">
        <f t="shared" si="76"/>
        <v>0</v>
      </c>
      <c r="AT289" s="880">
        <f t="shared" si="77"/>
        <v>0</v>
      </c>
    </row>
    <row r="290" spans="1:46" ht="15.75">
      <c r="A290" s="132">
        <v>5217</v>
      </c>
      <c r="B290" s="133" t="s">
        <v>264</v>
      </c>
      <c r="C290" s="133"/>
      <c r="D290" s="133"/>
      <c r="E290" s="133"/>
      <c r="F290" s="133"/>
      <c r="G290" s="133"/>
      <c r="H290" s="133"/>
      <c r="I290" s="133"/>
      <c r="J290" s="133"/>
      <c r="K290" s="133"/>
      <c r="L290" s="134"/>
      <c r="M290" s="75"/>
      <c r="N290" s="177">
        <f t="shared" si="74"/>
        <v>5217</v>
      </c>
      <c r="O290" s="185"/>
      <c r="P290" s="19">
        <v>0</v>
      </c>
      <c r="Q290" s="187"/>
      <c r="R290" s="186"/>
      <c r="S290" s="48">
        <f t="shared" si="78"/>
        <v>0</v>
      </c>
      <c r="T290" s="51">
        <v>0</v>
      </c>
      <c r="U290" s="75"/>
      <c r="V290" s="185"/>
      <c r="W290" s="19">
        <v>0</v>
      </c>
      <c r="X290" s="187"/>
      <c r="Y290" s="186"/>
      <c r="Z290" s="48">
        <f t="shared" si="79"/>
        <v>0</v>
      </c>
      <c r="AA290" s="51">
        <v>0</v>
      </c>
      <c r="AB290" s="75"/>
      <c r="AC290" s="185"/>
      <c r="AD290" s="19">
        <v>0</v>
      </c>
      <c r="AE290" s="187"/>
      <c r="AF290" s="186"/>
      <c r="AG290" s="48">
        <f t="shared" si="80"/>
        <v>0</v>
      </c>
      <c r="AH290" s="51">
        <v>0</v>
      </c>
      <c r="AI290" s="75"/>
      <c r="AJ290" s="826">
        <f t="shared" si="84"/>
        <v>5217</v>
      </c>
      <c r="AK290" s="822">
        <f t="shared" si="81"/>
        <v>0</v>
      </c>
      <c r="AL290" s="828">
        <v>0</v>
      </c>
      <c r="AM290" s="824">
        <f t="shared" si="82"/>
        <v>0</v>
      </c>
      <c r="AN290" s="823">
        <f t="shared" si="82"/>
        <v>0</v>
      </c>
      <c r="AO290" s="824">
        <f t="shared" si="83"/>
        <v>0</v>
      </c>
      <c r="AP290" s="830">
        <v>0</v>
      </c>
      <c r="AR290" s="878">
        <f t="shared" si="75"/>
        <v>0</v>
      </c>
      <c r="AS290" s="879">
        <f t="shared" si="76"/>
        <v>0</v>
      </c>
      <c r="AT290" s="880">
        <f t="shared" si="77"/>
        <v>0</v>
      </c>
    </row>
    <row r="291" spans="1:46" ht="15.75">
      <c r="A291" s="132">
        <v>5218</v>
      </c>
      <c r="B291" s="133" t="s">
        <v>265</v>
      </c>
      <c r="C291" s="133"/>
      <c r="D291" s="133"/>
      <c r="E291" s="133"/>
      <c r="F291" s="133"/>
      <c r="G291" s="133"/>
      <c r="H291" s="133"/>
      <c r="I291" s="133"/>
      <c r="J291" s="133"/>
      <c r="K291" s="133"/>
      <c r="L291" s="134"/>
      <c r="M291" s="75"/>
      <c r="N291" s="177">
        <f t="shared" si="74"/>
        <v>5218</v>
      </c>
      <c r="O291" s="185"/>
      <c r="P291" s="19">
        <v>0</v>
      </c>
      <c r="Q291" s="187"/>
      <c r="R291" s="186"/>
      <c r="S291" s="48">
        <f t="shared" si="78"/>
        <v>0</v>
      </c>
      <c r="T291" s="51">
        <v>0</v>
      </c>
      <c r="U291" s="75"/>
      <c r="V291" s="185"/>
      <c r="W291" s="19">
        <v>0</v>
      </c>
      <c r="X291" s="187"/>
      <c r="Y291" s="186"/>
      <c r="Z291" s="48">
        <f t="shared" si="79"/>
        <v>0</v>
      </c>
      <c r="AA291" s="51">
        <v>0</v>
      </c>
      <c r="AB291" s="75"/>
      <c r="AC291" s="185"/>
      <c r="AD291" s="19">
        <v>0</v>
      </c>
      <c r="AE291" s="187"/>
      <c r="AF291" s="186"/>
      <c r="AG291" s="48">
        <f t="shared" si="80"/>
        <v>0</v>
      </c>
      <c r="AH291" s="51">
        <v>0</v>
      </c>
      <c r="AI291" s="75"/>
      <c r="AJ291" s="826">
        <f t="shared" si="84"/>
        <v>5218</v>
      </c>
      <c r="AK291" s="822">
        <f t="shared" si="81"/>
        <v>0</v>
      </c>
      <c r="AL291" s="828">
        <v>0</v>
      </c>
      <c r="AM291" s="824">
        <f t="shared" si="82"/>
        <v>0</v>
      </c>
      <c r="AN291" s="823">
        <f t="shared" si="82"/>
        <v>0</v>
      </c>
      <c r="AO291" s="824">
        <f t="shared" si="83"/>
        <v>0</v>
      </c>
      <c r="AP291" s="830">
        <v>0</v>
      </c>
      <c r="AR291" s="878">
        <f t="shared" si="75"/>
        <v>0</v>
      </c>
      <c r="AS291" s="879">
        <f t="shared" si="76"/>
        <v>0</v>
      </c>
      <c r="AT291" s="880">
        <f t="shared" si="77"/>
        <v>0</v>
      </c>
    </row>
    <row r="292" spans="1:46" ht="15.75">
      <c r="A292" s="132">
        <v>5221</v>
      </c>
      <c r="B292" s="133" t="s">
        <v>266</v>
      </c>
      <c r="C292" s="133"/>
      <c r="D292" s="133"/>
      <c r="E292" s="133"/>
      <c r="F292" s="133"/>
      <c r="G292" s="133"/>
      <c r="H292" s="133"/>
      <c r="I292" s="133"/>
      <c r="J292" s="133"/>
      <c r="K292" s="133"/>
      <c r="L292" s="134"/>
      <c r="M292" s="75"/>
      <c r="N292" s="177">
        <f t="shared" si="74"/>
        <v>5221</v>
      </c>
      <c r="O292" s="185"/>
      <c r="P292" s="186"/>
      <c r="Q292" s="187"/>
      <c r="R292" s="186"/>
      <c r="S292" s="48">
        <f t="shared" si="78"/>
        <v>0</v>
      </c>
      <c r="T292" s="49">
        <f>+IF(ABS(+O292+Q292)&lt;=ABS(P292+R292),-O292+P292-Q292+R292,0)</f>
        <v>0</v>
      </c>
      <c r="U292" s="75"/>
      <c r="V292" s="185"/>
      <c r="W292" s="186"/>
      <c r="X292" s="187"/>
      <c r="Y292" s="186"/>
      <c r="Z292" s="48">
        <f t="shared" si="79"/>
        <v>0</v>
      </c>
      <c r="AA292" s="49">
        <f>+IF(ABS(+V292+X292)&lt;=ABS(W292+Y292),-V292+W292-X292+Y292,0)</f>
        <v>0</v>
      </c>
      <c r="AB292" s="75"/>
      <c r="AC292" s="185"/>
      <c r="AD292" s="186"/>
      <c r="AE292" s="187"/>
      <c r="AF292" s="186"/>
      <c r="AG292" s="48">
        <f t="shared" si="80"/>
        <v>0</v>
      </c>
      <c r="AH292" s="49">
        <f>+IF(ABS(+AC292+AE292)&lt;=ABS(AD292+AF292),-AC292+AD292-AE292+AF292,0)</f>
        <v>0</v>
      </c>
      <c r="AI292" s="75"/>
      <c r="AJ292" s="826">
        <f t="shared" si="84"/>
        <v>5221</v>
      </c>
      <c r="AK292" s="822">
        <f t="shared" si="81"/>
        <v>0</v>
      </c>
      <c r="AL292" s="823">
        <f t="shared" si="81"/>
        <v>0</v>
      </c>
      <c r="AM292" s="824">
        <f t="shared" si="82"/>
        <v>0</v>
      </c>
      <c r="AN292" s="823">
        <f t="shared" si="82"/>
        <v>0</v>
      </c>
      <c r="AO292" s="824">
        <f t="shared" si="83"/>
        <v>0</v>
      </c>
      <c r="AP292" s="825">
        <f>+IF(ABS(+AK292+AM292)&lt;=ABS(AL292+AN292),-AK292+AL292-AM292+AN292,0)</f>
        <v>0</v>
      </c>
      <c r="AR292" s="878">
        <f t="shared" si="75"/>
        <v>0</v>
      </c>
      <c r="AS292" s="879">
        <f t="shared" si="76"/>
        <v>0</v>
      </c>
      <c r="AT292" s="880">
        <f t="shared" si="77"/>
        <v>0</v>
      </c>
    </row>
    <row r="293" spans="1:46" ht="15.75">
      <c r="A293" s="132">
        <v>5222</v>
      </c>
      <c r="B293" s="133" t="s">
        <v>267</v>
      </c>
      <c r="C293" s="133"/>
      <c r="D293" s="133"/>
      <c r="E293" s="133"/>
      <c r="F293" s="133"/>
      <c r="G293" s="133"/>
      <c r="H293" s="133"/>
      <c r="I293" s="133"/>
      <c r="J293" s="133"/>
      <c r="K293" s="133"/>
      <c r="L293" s="134"/>
      <c r="M293" s="75"/>
      <c r="N293" s="177">
        <f t="shared" si="74"/>
        <v>5222</v>
      </c>
      <c r="O293" s="185"/>
      <c r="P293" s="186"/>
      <c r="Q293" s="187"/>
      <c r="R293" s="186"/>
      <c r="S293" s="48">
        <f t="shared" si="78"/>
        <v>0</v>
      </c>
      <c r="T293" s="49">
        <f>+IF(ABS(+O293+Q293)&lt;=ABS(P293+R293),-O293+P293-Q293+R293,0)</f>
        <v>0</v>
      </c>
      <c r="U293" s="75"/>
      <c r="V293" s="185"/>
      <c r="W293" s="186"/>
      <c r="X293" s="187"/>
      <c r="Y293" s="186"/>
      <c r="Z293" s="48">
        <f t="shared" si="79"/>
        <v>0</v>
      </c>
      <c r="AA293" s="49">
        <f>+IF(ABS(+V293+X293)&lt;=ABS(W293+Y293),-V293+W293-X293+Y293,0)</f>
        <v>0</v>
      </c>
      <c r="AB293" s="75"/>
      <c r="AC293" s="185"/>
      <c r="AD293" s="186"/>
      <c r="AE293" s="187"/>
      <c r="AF293" s="186"/>
      <c r="AG293" s="48">
        <f t="shared" si="80"/>
        <v>0</v>
      </c>
      <c r="AH293" s="49">
        <f>+IF(ABS(+AC293+AE293)&lt;=ABS(AD293+AF293),-AC293+AD293-AE293+AF293,0)</f>
        <v>0</v>
      </c>
      <c r="AI293" s="75"/>
      <c r="AJ293" s="826">
        <f t="shared" si="84"/>
        <v>5222</v>
      </c>
      <c r="AK293" s="822">
        <f t="shared" si="81"/>
        <v>0</v>
      </c>
      <c r="AL293" s="823">
        <f t="shared" si="81"/>
        <v>0</v>
      </c>
      <c r="AM293" s="824">
        <f t="shared" si="82"/>
        <v>0</v>
      </c>
      <c r="AN293" s="823">
        <f t="shared" si="82"/>
        <v>0</v>
      </c>
      <c r="AO293" s="824">
        <f t="shared" si="83"/>
        <v>0</v>
      </c>
      <c r="AP293" s="825">
        <f>+IF(ABS(+AK293+AM293)&lt;=ABS(AL293+AN293),-AK293+AL293-AM293+AN293,0)</f>
        <v>0</v>
      </c>
      <c r="AR293" s="878">
        <f t="shared" si="75"/>
        <v>0</v>
      </c>
      <c r="AS293" s="879">
        <f t="shared" si="76"/>
        <v>0</v>
      </c>
      <c r="AT293" s="880">
        <f t="shared" si="77"/>
        <v>0</v>
      </c>
    </row>
    <row r="294" spans="1:46" ht="15.75">
      <c r="A294" s="132">
        <v>5223</v>
      </c>
      <c r="B294" s="133" t="s">
        <v>268</v>
      </c>
      <c r="C294" s="133"/>
      <c r="D294" s="133"/>
      <c r="E294" s="133"/>
      <c r="F294" s="133"/>
      <c r="G294" s="133"/>
      <c r="H294" s="133"/>
      <c r="I294" s="133"/>
      <c r="J294" s="133"/>
      <c r="K294" s="133"/>
      <c r="L294" s="134"/>
      <c r="M294" s="75"/>
      <c r="N294" s="177">
        <f t="shared" si="74"/>
        <v>5223</v>
      </c>
      <c r="O294" s="185"/>
      <c r="P294" s="186"/>
      <c r="Q294" s="187"/>
      <c r="R294" s="186"/>
      <c r="S294" s="48">
        <f t="shared" si="78"/>
        <v>0</v>
      </c>
      <c r="T294" s="49">
        <f>+IF(ABS(+O294+Q294)&lt;=ABS(P294+R294),-O294+P294-Q294+R294,0)</f>
        <v>0</v>
      </c>
      <c r="U294" s="75"/>
      <c r="V294" s="185"/>
      <c r="W294" s="186"/>
      <c r="X294" s="187"/>
      <c r="Y294" s="186"/>
      <c r="Z294" s="48">
        <f t="shared" si="79"/>
        <v>0</v>
      </c>
      <c r="AA294" s="49">
        <f>+IF(ABS(+V294+X294)&lt;=ABS(W294+Y294),-V294+W294-X294+Y294,0)</f>
        <v>0</v>
      </c>
      <c r="AB294" s="75"/>
      <c r="AC294" s="185"/>
      <c r="AD294" s="186"/>
      <c r="AE294" s="187"/>
      <c r="AF294" s="186"/>
      <c r="AG294" s="48">
        <f t="shared" si="80"/>
        <v>0</v>
      </c>
      <c r="AH294" s="49">
        <f>+IF(ABS(+AC294+AE294)&lt;=ABS(AD294+AF294),-AC294+AD294-AE294+AF294,0)</f>
        <v>0</v>
      </c>
      <c r="AI294" s="75"/>
      <c r="AJ294" s="826">
        <f t="shared" si="84"/>
        <v>5223</v>
      </c>
      <c r="AK294" s="822">
        <f t="shared" si="81"/>
        <v>0</v>
      </c>
      <c r="AL294" s="823">
        <f t="shared" si="81"/>
        <v>0</v>
      </c>
      <c r="AM294" s="824">
        <f t="shared" si="82"/>
        <v>0</v>
      </c>
      <c r="AN294" s="823">
        <f t="shared" si="82"/>
        <v>0</v>
      </c>
      <c r="AO294" s="824">
        <f t="shared" si="83"/>
        <v>0</v>
      </c>
      <c r="AP294" s="825">
        <f>+IF(ABS(+AK294+AM294)&lt;=ABS(AL294+AN294),-AK294+AL294-AM294+AN294,0)</f>
        <v>0</v>
      </c>
      <c r="AR294" s="878">
        <f t="shared" si="75"/>
        <v>0</v>
      </c>
      <c r="AS294" s="879">
        <f t="shared" si="76"/>
        <v>0</v>
      </c>
      <c r="AT294" s="880">
        <f t="shared" si="77"/>
        <v>0</v>
      </c>
    </row>
    <row r="295" spans="1:46" ht="15.75">
      <c r="A295" s="132">
        <v>5224</v>
      </c>
      <c r="B295" s="133" t="s">
        <v>269</v>
      </c>
      <c r="C295" s="133"/>
      <c r="D295" s="133"/>
      <c r="E295" s="133"/>
      <c r="F295" s="133"/>
      <c r="G295" s="133"/>
      <c r="H295" s="133"/>
      <c r="I295" s="133"/>
      <c r="J295" s="133"/>
      <c r="K295" s="133"/>
      <c r="L295" s="134"/>
      <c r="M295" s="75"/>
      <c r="N295" s="177">
        <f t="shared" si="74"/>
        <v>5224</v>
      </c>
      <c r="O295" s="185"/>
      <c r="P295" s="186"/>
      <c r="Q295" s="187"/>
      <c r="R295" s="186"/>
      <c r="S295" s="48">
        <f t="shared" si="78"/>
        <v>0</v>
      </c>
      <c r="T295" s="49">
        <f>+IF(ABS(+O295+Q295)&lt;=ABS(P295+R295),-O295+P295-Q295+R295,0)</f>
        <v>0</v>
      </c>
      <c r="U295" s="75"/>
      <c r="V295" s="185"/>
      <c r="W295" s="186"/>
      <c r="X295" s="187"/>
      <c r="Y295" s="186"/>
      <c r="Z295" s="48">
        <f t="shared" si="79"/>
        <v>0</v>
      </c>
      <c r="AA295" s="49">
        <f>+IF(ABS(+V295+X295)&lt;=ABS(W295+Y295),-V295+W295-X295+Y295,0)</f>
        <v>0</v>
      </c>
      <c r="AB295" s="75"/>
      <c r="AC295" s="185"/>
      <c r="AD295" s="186"/>
      <c r="AE295" s="187"/>
      <c r="AF295" s="186"/>
      <c r="AG295" s="48">
        <f t="shared" si="80"/>
        <v>0</v>
      </c>
      <c r="AH295" s="49">
        <f>+IF(ABS(+AC295+AE295)&lt;=ABS(AD295+AF295),-AC295+AD295-AE295+AF295,0)</f>
        <v>0</v>
      </c>
      <c r="AI295" s="75"/>
      <c r="AJ295" s="826">
        <f t="shared" si="84"/>
        <v>5224</v>
      </c>
      <c r="AK295" s="822">
        <f t="shared" si="81"/>
        <v>0</v>
      </c>
      <c r="AL295" s="823">
        <f t="shared" si="81"/>
        <v>0</v>
      </c>
      <c r="AM295" s="824">
        <f t="shared" si="82"/>
        <v>0</v>
      </c>
      <c r="AN295" s="823">
        <f t="shared" si="82"/>
        <v>0</v>
      </c>
      <c r="AO295" s="824">
        <f t="shared" si="83"/>
        <v>0</v>
      </c>
      <c r="AP295" s="825">
        <f>+IF(ABS(+AK295+AM295)&lt;=ABS(AL295+AN295),-AK295+AL295-AM295+AN295,0)</f>
        <v>0</v>
      </c>
      <c r="AR295" s="878">
        <f t="shared" si="75"/>
        <v>0</v>
      </c>
      <c r="AS295" s="879">
        <f t="shared" si="76"/>
        <v>0</v>
      </c>
      <c r="AT295" s="880">
        <f t="shared" si="77"/>
        <v>0</v>
      </c>
    </row>
    <row r="296" spans="1:46" ht="15.75">
      <c r="A296" s="132">
        <v>5311</v>
      </c>
      <c r="B296" s="133" t="s">
        <v>270</v>
      </c>
      <c r="C296" s="133"/>
      <c r="D296" s="133"/>
      <c r="E296" s="133"/>
      <c r="F296" s="133"/>
      <c r="G296" s="133"/>
      <c r="H296" s="133"/>
      <c r="I296" s="133"/>
      <c r="J296" s="133"/>
      <c r="K296" s="133"/>
      <c r="L296" s="134"/>
      <c r="M296" s="75"/>
      <c r="N296" s="177">
        <f t="shared" si="74"/>
        <v>5311</v>
      </c>
      <c r="O296" s="185"/>
      <c r="P296" s="19">
        <v>0</v>
      </c>
      <c r="Q296" s="187"/>
      <c r="R296" s="186"/>
      <c r="S296" s="48">
        <f t="shared" si="78"/>
        <v>0</v>
      </c>
      <c r="T296" s="51">
        <v>0</v>
      </c>
      <c r="U296" s="75"/>
      <c r="V296" s="185"/>
      <c r="W296" s="19">
        <v>0</v>
      </c>
      <c r="X296" s="187"/>
      <c r="Y296" s="186"/>
      <c r="Z296" s="48">
        <f t="shared" si="79"/>
        <v>0</v>
      </c>
      <c r="AA296" s="51">
        <v>0</v>
      </c>
      <c r="AB296" s="75"/>
      <c r="AC296" s="18">
        <v>0</v>
      </c>
      <c r="AD296" s="19">
        <v>0</v>
      </c>
      <c r="AE296" s="50">
        <v>0</v>
      </c>
      <c r="AF296" s="19">
        <v>0</v>
      </c>
      <c r="AG296" s="48">
        <f t="shared" si="80"/>
        <v>0</v>
      </c>
      <c r="AH296" s="51">
        <v>0</v>
      </c>
      <c r="AI296" s="75"/>
      <c r="AJ296" s="826">
        <f t="shared" si="84"/>
        <v>5311</v>
      </c>
      <c r="AK296" s="822">
        <f t="shared" si="81"/>
        <v>0</v>
      </c>
      <c r="AL296" s="828">
        <v>0</v>
      </c>
      <c r="AM296" s="824">
        <f t="shared" si="82"/>
        <v>0</v>
      </c>
      <c r="AN296" s="823">
        <f t="shared" si="82"/>
        <v>0</v>
      </c>
      <c r="AO296" s="824">
        <f t="shared" si="83"/>
        <v>0</v>
      </c>
      <c r="AP296" s="830">
        <v>0</v>
      </c>
      <c r="AR296" s="878">
        <f t="shared" si="75"/>
        <v>0</v>
      </c>
      <c r="AS296" s="879">
        <f t="shared" si="76"/>
        <v>0</v>
      </c>
      <c r="AT296" s="880">
        <f t="shared" si="77"/>
        <v>0</v>
      </c>
    </row>
    <row r="297" spans="1:46" ht="15.75">
      <c r="A297" s="132">
        <v>5312</v>
      </c>
      <c r="B297" s="133" t="s">
        <v>271</v>
      </c>
      <c r="C297" s="133"/>
      <c r="D297" s="133"/>
      <c r="E297" s="133"/>
      <c r="F297" s="133"/>
      <c r="G297" s="133"/>
      <c r="H297" s="133"/>
      <c r="I297" s="133"/>
      <c r="J297" s="133"/>
      <c r="K297" s="133"/>
      <c r="L297" s="134"/>
      <c r="M297" s="75"/>
      <c r="N297" s="177">
        <f t="shared" si="74"/>
        <v>5312</v>
      </c>
      <c r="O297" s="185"/>
      <c r="P297" s="19">
        <v>0</v>
      </c>
      <c r="Q297" s="187"/>
      <c r="R297" s="186"/>
      <c r="S297" s="48">
        <f t="shared" si="78"/>
        <v>0</v>
      </c>
      <c r="T297" s="51">
        <v>0</v>
      </c>
      <c r="U297" s="75"/>
      <c r="V297" s="185"/>
      <c r="W297" s="19">
        <v>0</v>
      </c>
      <c r="X297" s="187"/>
      <c r="Y297" s="186"/>
      <c r="Z297" s="48">
        <f t="shared" si="79"/>
        <v>0</v>
      </c>
      <c r="AA297" s="51">
        <v>0</v>
      </c>
      <c r="AB297" s="75"/>
      <c r="AC297" s="18">
        <v>0</v>
      </c>
      <c r="AD297" s="19">
        <v>0</v>
      </c>
      <c r="AE297" s="50">
        <v>0</v>
      </c>
      <c r="AF297" s="19">
        <v>0</v>
      </c>
      <c r="AG297" s="48">
        <f t="shared" si="80"/>
        <v>0</v>
      </c>
      <c r="AH297" s="51">
        <v>0</v>
      </c>
      <c r="AI297" s="75"/>
      <c r="AJ297" s="826">
        <f t="shared" si="84"/>
        <v>5312</v>
      </c>
      <c r="AK297" s="822">
        <f t="shared" si="81"/>
        <v>0</v>
      </c>
      <c r="AL297" s="828">
        <v>0</v>
      </c>
      <c r="AM297" s="824">
        <f t="shared" si="82"/>
        <v>0</v>
      </c>
      <c r="AN297" s="823">
        <f t="shared" si="82"/>
        <v>0</v>
      </c>
      <c r="AO297" s="824">
        <f t="shared" si="83"/>
        <v>0</v>
      </c>
      <c r="AP297" s="830">
        <v>0</v>
      </c>
      <c r="AR297" s="878">
        <f t="shared" si="75"/>
        <v>0</v>
      </c>
      <c r="AS297" s="879">
        <f t="shared" si="76"/>
        <v>0</v>
      </c>
      <c r="AT297" s="880">
        <f t="shared" si="77"/>
        <v>0</v>
      </c>
    </row>
    <row r="298" spans="1:46" ht="15.75">
      <c r="A298" s="132">
        <v>5313</v>
      </c>
      <c r="B298" s="133" t="s">
        <v>272</v>
      </c>
      <c r="C298" s="133"/>
      <c r="D298" s="133"/>
      <c r="E298" s="133"/>
      <c r="F298" s="133"/>
      <c r="G298" s="133"/>
      <c r="H298" s="133"/>
      <c r="I298" s="133"/>
      <c r="J298" s="133"/>
      <c r="K298" s="133"/>
      <c r="L298" s="134"/>
      <c r="M298" s="75"/>
      <c r="N298" s="177">
        <f t="shared" si="74"/>
        <v>5313</v>
      </c>
      <c r="O298" s="185"/>
      <c r="P298" s="19">
        <v>0</v>
      </c>
      <c r="Q298" s="187"/>
      <c r="R298" s="186"/>
      <c r="S298" s="48">
        <f t="shared" si="78"/>
        <v>0</v>
      </c>
      <c r="T298" s="51">
        <v>0</v>
      </c>
      <c r="U298" s="75"/>
      <c r="V298" s="185"/>
      <c r="W298" s="19">
        <v>0</v>
      </c>
      <c r="X298" s="187"/>
      <c r="Y298" s="186"/>
      <c r="Z298" s="48">
        <f t="shared" si="79"/>
        <v>0</v>
      </c>
      <c r="AA298" s="51">
        <v>0</v>
      </c>
      <c r="AB298" s="75"/>
      <c r="AC298" s="18">
        <v>0</v>
      </c>
      <c r="AD298" s="19">
        <v>0</v>
      </c>
      <c r="AE298" s="50">
        <v>0</v>
      </c>
      <c r="AF298" s="19">
        <v>0</v>
      </c>
      <c r="AG298" s="48">
        <f t="shared" si="80"/>
        <v>0</v>
      </c>
      <c r="AH298" s="51">
        <v>0</v>
      </c>
      <c r="AI298" s="75"/>
      <c r="AJ298" s="826">
        <f t="shared" si="84"/>
        <v>5313</v>
      </c>
      <c r="AK298" s="822">
        <f t="shared" si="81"/>
        <v>0</v>
      </c>
      <c r="AL298" s="828">
        <v>0</v>
      </c>
      <c r="AM298" s="824">
        <f t="shared" si="82"/>
        <v>0</v>
      </c>
      <c r="AN298" s="823">
        <f t="shared" si="82"/>
        <v>0</v>
      </c>
      <c r="AO298" s="824">
        <f t="shared" si="83"/>
        <v>0</v>
      </c>
      <c r="AP298" s="830">
        <v>0</v>
      </c>
      <c r="AR298" s="878">
        <f t="shared" si="75"/>
        <v>0</v>
      </c>
      <c r="AS298" s="879">
        <f t="shared" si="76"/>
        <v>0</v>
      </c>
      <c r="AT298" s="880">
        <f t="shared" si="77"/>
        <v>0</v>
      </c>
    </row>
    <row r="299" spans="1:46" ht="15.75">
      <c r="A299" s="132">
        <v>5314</v>
      </c>
      <c r="B299" s="133" t="s">
        <v>273</v>
      </c>
      <c r="C299" s="133"/>
      <c r="D299" s="133"/>
      <c r="E299" s="133"/>
      <c r="F299" s="133"/>
      <c r="G299" s="133"/>
      <c r="H299" s="133"/>
      <c r="I299" s="133"/>
      <c r="J299" s="133"/>
      <c r="K299" s="133"/>
      <c r="L299" s="134"/>
      <c r="M299" s="75"/>
      <c r="N299" s="177">
        <f t="shared" si="74"/>
        <v>5314</v>
      </c>
      <c r="O299" s="185"/>
      <c r="P299" s="19">
        <v>0</v>
      </c>
      <c r="Q299" s="187"/>
      <c r="R299" s="186"/>
      <c r="S299" s="48">
        <f t="shared" si="78"/>
        <v>0</v>
      </c>
      <c r="T299" s="51">
        <v>0</v>
      </c>
      <c r="U299" s="75"/>
      <c r="V299" s="185"/>
      <c r="W299" s="19">
        <v>0</v>
      </c>
      <c r="X299" s="187"/>
      <c r="Y299" s="186"/>
      <c r="Z299" s="48">
        <f t="shared" si="79"/>
        <v>0</v>
      </c>
      <c r="AA299" s="51">
        <v>0</v>
      </c>
      <c r="AB299" s="75"/>
      <c r="AC299" s="18">
        <v>0</v>
      </c>
      <c r="AD299" s="19">
        <v>0</v>
      </c>
      <c r="AE299" s="50">
        <v>0</v>
      </c>
      <c r="AF299" s="19">
        <v>0</v>
      </c>
      <c r="AG299" s="48">
        <f t="shared" si="80"/>
        <v>0</v>
      </c>
      <c r="AH299" s="51">
        <v>0</v>
      </c>
      <c r="AI299" s="75"/>
      <c r="AJ299" s="826">
        <f t="shared" si="84"/>
        <v>5314</v>
      </c>
      <c r="AK299" s="822">
        <f t="shared" si="81"/>
        <v>0</v>
      </c>
      <c r="AL299" s="828">
        <v>0</v>
      </c>
      <c r="AM299" s="824">
        <f t="shared" si="82"/>
        <v>0</v>
      </c>
      <c r="AN299" s="823">
        <f t="shared" si="82"/>
        <v>0</v>
      </c>
      <c r="AO299" s="824">
        <f t="shared" si="83"/>
        <v>0</v>
      </c>
      <c r="AP299" s="830">
        <v>0</v>
      </c>
      <c r="AR299" s="878">
        <f t="shared" si="75"/>
        <v>0</v>
      </c>
      <c r="AS299" s="879">
        <f t="shared" si="76"/>
        <v>0</v>
      </c>
      <c r="AT299" s="880">
        <f t="shared" si="77"/>
        <v>0</v>
      </c>
    </row>
    <row r="300" spans="1:46" ht="15.75">
      <c r="A300" s="132">
        <v>5315</v>
      </c>
      <c r="B300" s="133" t="s">
        <v>274</v>
      </c>
      <c r="C300" s="133"/>
      <c r="D300" s="133"/>
      <c r="E300" s="133"/>
      <c r="F300" s="133"/>
      <c r="G300" s="133"/>
      <c r="H300" s="133"/>
      <c r="I300" s="133"/>
      <c r="J300" s="133"/>
      <c r="K300" s="133"/>
      <c r="L300" s="134"/>
      <c r="M300" s="75"/>
      <c r="N300" s="177">
        <f t="shared" si="74"/>
        <v>5315</v>
      </c>
      <c r="O300" s="185"/>
      <c r="P300" s="19">
        <v>0</v>
      </c>
      <c r="Q300" s="187"/>
      <c r="R300" s="186"/>
      <c r="S300" s="48">
        <f t="shared" si="78"/>
        <v>0</v>
      </c>
      <c r="T300" s="51">
        <v>0</v>
      </c>
      <c r="U300" s="75"/>
      <c r="V300" s="185"/>
      <c r="W300" s="19">
        <v>0</v>
      </c>
      <c r="X300" s="187"/>
      <c r="Y300" s="186"/>
      <c r="Z300" s="48">
        <f t="shared" si="79"/>
        <v>0</v>
      </c>
      <c r="AA300" s="51">
        <v>0</v>
      </c>
      <c r="AB300" s="75"/>
      <c r="AC300" s="18">
        <v>0</v>
      </c>
      <c r="AD300" s="19">
        <v>0</v>
      </c>
      <c r="AE300" s="50">
        <v>0</v>
      </c>
      <c r="AF300" s="19">
        <v>0</v>
      </c>
      <c r="AG300" s="48">
        <f t="shared" si="80"/>
        <v>0</v>
      </c>
      <c r="AH300" s="51">
        <v>0</v>
      </c>
      <c r="AI300" s="75"/>
      <c r="AJ300" s="826">
        <f t="shared" si="84"/>
        <v>5315</v>
      </c>
      <c r="AK300" s="822">
        <f t="shared" si="81"/>
        <v>0</v>
      </c>
      <c r="AL300" s="828">
        <v>0</v>
      </c>
      <c r="AM300" s="824">
        <f t="shared" si="82"/>
        <v>0</v>
      </c>
      <c r="AN300" s="823">
        <f t="shared" si="82"/>
        <v>0</v>
      </c>
      <c r="AO300" s="824">
        <f t="shared" si="83"/>
        <v>0</v>
      </c>
      <c r="AP300" s="830">
        <v>0</v>
      </c>
      <c r="AR300" s="878">
        <f t="shared" si="75"/>
        <v>0</v>
      </c>
      <c r="AS300" s="879">
        <f t="shared" si="76"/>
        <v>0</v>
      </c>
      <c r="AT300" s="880">
        <f t="shared" si="77"/>
        <v>0</v>
      </c>
    </row>
    <row r="301" spans="1:46" ht="15.75">
      <c r="A301" s="132">
        <v>5316</v>
      </c>
      <c r="B301" s="133" t="s">
        <v>275</v>
      </c>
      <c r="C301" s="133"/>
      <c r="D301" s="133"/>
      <c r="E301" s="133"/>
      <c r="F301" s="133"/>
      <c r="G301" s="133"/>
      <c r="H301" s="133"/>
      <c r="I301" s="133"/>
      <c r="J301" s="133"/>
      <c r="K301" s="133"/>
      <c r="L301" s="134"/>
      <c r="M301" s="75"/>
      <c r="N301" s="177">
        <f t="shared" si="74"/>
        <v>5316</v>
      </c>
      <c r="O301" s="185"/>
      <c r="P301" s="19">
        <v>0</v>
      </c>
      <c r="Q301" s="187"/>
      <c r="R301" s="186"/>
      <c r="S301" s="48">
        <f t="shared" si="78"/>
        <v>0</v>
      </c>
      <c r="T301" s="51">
        <v>0</v>
      </c>
      <c r="U301" s="75"/>
      <c r="V301" s="185"/>
      <c r="W301" s="19">
        <v>0</v>
      </c>
      <c r="X301" s="187"/>
      <c r="Y301" s="186"/>
      <c r="Z301" s="48">
        <f t="shared" si="79"/>
        <v>0</v>
      </c>
      <c r="AA301" s="51">
        <v>0</v>
      </c>
      <c r="AB301" s="75"/>
      <c r="AC301" s="18">
        <v>0</v>
      </c>
      <c r="AD301" s="19">
        <v>0</v>
      </c>
      <c r="AE301" s="50">
        <v>0</v>
      </c>
      <c r="AF301" s="19">
        <v>0</v>
      </c>
      <c r="AG301" s="48">
        <f t="shared" si="80"/>
        <v>0</v>
      </c>
      <c r="AH301" s="51">
        <v>0</v>
      </c>
      <c r="AI301" s="75"/>
      <c r="AJ301" s="826">
        <f t="shared" si="84"/>
        <v>5316</v>
      </c>
      <c r="AK301" s="822">
        <f t="shared" si="81"/>
        <v>0</v>
      </c>
      <c r="AL301" s="828">
        <v>0</v>
      </c>
      <c r="AM301" s="824">
        <f t="shared" si="82"/>
        <v>0</v>
      </c>
      <c r="AN301" s="823">
        <f t="shared" si="82"/>
        <v>0</v>
      </c>
      <c r="AO301" s="824">
        <f t="shared" si="83"/>
        <v>0</v>
      </c>
      <c r="AP301" s="830">
        <v>0</v>
      </c>
      <c r="AR301" s="878">
        <f t="shared" si="75"/>
        <v>0</v>
      </c>
      <c r="AS301" s="879">
        <f t="shared" si="76"/>
        <v>0</v>
      </c>
      <c r="AT301" s="880">
        <f t="shared" si="77"/>
        <v>0</v>
      </c>
    </row>
    <row r="302" spans="1:46" ht="15.75">
      <c r="A302" s="132">
        <v>5317</v>
      </c>
      <c r="B302" s="133" t="s">
        <v>276</v>
      </c>
      <c r="C302" s="133"/>
      <c r="D302" s="133"/>
      <c r="E302" s="133"/>
      <c r="F302" s="133"/>
      <c r="G302" s="133"/>
      <c r="H302" s="133"/>
      <c r="I302" s="133"/>
      <c r="J302" s="133"/>
      <c r="K302" s="133"/>
      <c r="L302" s="134"/>
      <c r="M302" s="75"/>
      <c r="N302" s="177">
        <f t="shared" si="74"/>
        <v>5317</v>
      </c>
      <c r="O302" s="185"/>
      <c r="P302" s="19">
        <v>0</v>
      </c>
      <c r="Q302" s="187"/>
      <c r="R302" s="186"/>
      <c r="S302" s="48">
        <f t="shared" si="78"/>
        <v>0</v>
      </c>
      <c r="T302" s="51">
        <v>0</v>
      </c>
      <c r="U302" s="75"/>
      <c r="V302" s="185"/>
      <c r="W302" s="19">
        <v>0</v>
      </c>
      <c r="X302" s="187"/>
      <c r="Y302" s="186"/>
      <c r="Z302" s="48">
        <f t="shared" si="79"/>
        <v>0</v>
      </c>
      <c r="AA302" s="51">
        <v>0</v>
      </c>
      <c r="AB302" s="75"/>
      <c r="AC302" s="18">
        <v>0</v>
      </c>
      <c r="AD302" s="19">
        <v>0</v>
      </c>
      <c r="AE302" s="50">
        <v>0</v>
      </c>
      <c r="AF302" s="19">
        <v>0</v>
      </c>
      <c r="AG302" s="48">
        <f t="shared" si="80"/>
        <v>0</v>
      </c>
      <c r="AH302" s="51">
        <v>0</v>
      </c>
      <c r="AI302" s="75"/>
      <c r="AJ302" s="826">
        <f t="shared" si="84"/>
        <v>5317</v>
      </c>
      <c r="AK302" s="822">
        <f t="shared" si="81"/>
        <v>0</v>
      </c>
      <c r="AL302" s="828">
        <v>0</v>
      </c>
      <c r="AM302" s="824">
        <f t="shared" si="82"/>
        <v>0</v>
      </c>
      <c r="AN302" s="823">
        <f t="shared" si="82"/>
        <v>0</v>
      </c>
      <c r="AO302" s="824">
        <f t="shared" si="83"/>
        <v>0</v>
      </c>
      <c r="AP302" s="830">
        <v>0</v>
      </c>
      <c r="AR302" s="878">
        <f aca="true" t="shared" si="89" ref="AR302:AR319">+ROUND(+SUM(AK302-AL302)-SUM(O302-P302)-SUM(V302-W302)-SUM(AC302-AD302),2)</f>
        <v>0</v>
      </c>
      <c r="AS302" s="879">
        <f aca="true" t="shared" si="90" ref="AS302:AS319">+ROUND(+SUM(AM302-AN302)-SUM(Q302-R302)-SUM(X302-Y302)-SUM(AE302-AF302),2)</f>
        <v>0</v>
      </c>
      <c r="AT302" s="880">
        <f aca="true" t="shared" si="91" ref="AT302:AT319">+ROUND(+SUM(AO302-AP302)-SUM(S302-T302)-SUM(Z302-AA302)-SUM(AG302-AH302),2)</f>
        <v>0</v>
      </c>
    </row>
    <row r="303" spans="1:46" ht="15.75">
      <c r="A303" s="132">
        <v>5318</v>
      </c>
      <c r="B303" s="133" t="s">
        <v>277</v>
      </c>
      <c r="C303" s="133"/>
      <c r="D303" s="133"/>
      <c r="E303" s="133"/>
      <c r="F303" s="133"/>
      <c r="G303" s="133"/>
      <c r="H303" s="133"/>
      <c r="I303" s="133"/>
      <c r="J303" s="133"/>
      <c r="K303" s="133"/>
      <c r="L303" s="134"/>
      <c r="M303" s="75"/>
      <c r="N303" s="177">
        <f t="shared" si="74"/>
        <v>5318</v>
      </c>
      <c r="O303" s="185"/>
      <c r="P303" s="19">
        <v>0</v>
      </c>
      <c r="Q303" s="187"/>
      <c r="R303" s="186"/>
      <c r="S303" s="48">
        <f t="shared" si="78"/>
        <v>0</v>
      </c>
      <c r="T303" s="51">
        <v>0</v>
      </c>
      <c r="U303" s="75"/>
      <c r="V303" s="185"/>
      <c r="W303" s="19">
        <v>0</v>
      </c>
      <c r="X303" s="187"/>
      <c r="Y303" s="186"/>
      <c r="Z303" s="48">
        <f t="shared" si="79"/>
        <v>0</v>
      </c>
      <c r="AA303" s="51">
        <v>0</v>
      </c>
      <c r="AB303" s="75"/>
      <c r="AC303" s="18">
        <v>0</v>
      </c>
      <c r="AD303" s="19">
        <v>0</v>
      </c>
      <c r="AE303" s="50">
        <v>0</v>
      </c>
      <c r="AF303" s="19">
        <v>0</v>
      </c>
      <c r="AG303" s="48">
        <f t="shared" si="80"/>
        <v>0</v>
      </c>
      <c r="AH303" s="51">
        <v>0</v>
      </c>
      <c r="AI303" s="75"/>
      <c r="AJ303" s="826">
        <f t="shared" si="84"/>
        <v>5318</v>
      </c>
      <c r="AK303" s="822">
        <f t="shared" si="81"/>
        <v>0</v>
      </c>
      <c r="AL303" s="828">
        <v>0</v>
      </c>
      <c r="AM303" s="824">
        <f t="shared" si="82"/>
        <v>0</v>
      </c>
      <c r="AN303" s="823">
        <f t="shared" si="82"/>
        <v>0</v>
      </c>
      <c r="AO303" s="824">
        <f t="shared" si="83"/>
        <v>0</v>
      </c>
      <c r="AP303" s="830">
        <v>0</v>
      </c>
      <c r="AR303" s="878">
        <f t="shared" si="89"/>
        <v>0</v>
      </c>
      <c r="AS303" s="879">
        <f t="shared" si="90"/>
        <v>0</v>
      </c>
      <c r="AT303" s="880">
        <f t="shared" si="91"/>
        <v>0</v>
      </c>
    </row>
    <row r="304" spans="1:46" ht="15.75">
      <c r="A304" s="132">
        <v>5319</v>
      </c>
      <c r="B304" s="133" t="s">
        <v>278</v>
      </c>
      <c r="C304" s="133"/>
      <c r="D304" s="133"/>
      <c r="E304" s="133"/>
      <c r="F304" s="133"/>
      <c r="G304" s="133"/>
      <c r="H304" s="133"/>
      <c r="I304" s="133"/>
      <c r="J304" s="133"/>
      <c r="K304" s="133"/>
      <c r="L304" s="134"/>
      <c r="M304" s="75"/>
      <c r="N304" s="177">
        <f aca="true" t="shared" si="92" ref="N304:N319">+A304</f>
        <v>5319</v>
      </c>
      <c r="O304" s="185"/>
      <c r="P304" s="19">
        <v>0</v>
      </c>
      <c r="Q304" s="187"/>
      <c r="R304" s="186"/>
      <c r="S304" s="48">
        <f t="shared" si="78"/>
        <v>0</v>
      </c>
      <c r="T304" s="51">
        <v>0</v>
      </c>
      <c r="U304" s="75"/>
      <c r="V304" s="185"/>
      <c r="W304" s="19">
        <v>0</v>
      </c>
      <c r="X304" s="187"/>
      <c r="Y304" s="186"/>
      <c r="Z304" s="48">
        <f t="shared" si="79"/>
        <v>0</v>
      </c>
      <c r="AA304" s="51">
        <v>0</v>
      </c>
      <c r="AB304" s="75"/>
      <c r="AC304" s="18">
        <v>0</v>
      </c>
      <c r="AD304" s="19">
        <v>0</v>
      </c>
      <c r="AE304" s="50">
        <v>0</v>
      </c>
      <c r="AF304" s="19">
        <v>0</v>
      </c>
      <c r="AG304" s="48">
        <f t="shared" si="80"/>
        <v>0</v>
      </c>
      <c r="AH304" s="51">
        <v>0</v>
      </c>
      <c r="AI304" s="75"/>
      <c r="AJ304" s="826">
        <f t="shared" si="84"/>
        <v>5319</v>
      </c>
      <c r="AK304" s="822">
        <f t="shared" si="81"/>
        <v>0</v>
      </c>
      <c r="AL304" s="828">
        <v>0</v>
      </c>
      <c r="AM304" s="824">
        <f t="shared" si="82"/>
        <v>0</v>
      </c>
      <c r="AN304" s="823">
        <f t="shared" si="82"/>
        <v>0</v>
      </c>
      <c r="AO304" s="824">
        <f t="shared" si="83"/>
        <v>0</v>
      </c>
      <c r="AP304" s="830">
        <v>0</v>
      </c>
      <c r="AR304" s="878">
        <f t="shared" si="89"/>
        <v>0</v>
      </c>
      <c r="AS304" s="879">
        <f t="shared" si="90"/>
        <v>0</v>
      </c>
      <c r="AT304" s="880">
        <f t="shared" si="91"/>
        <v>0</v>
      </c>
    </row>
    <row r="305" spans="1:46" ht="15.75">
      <c r="A305" s="132">
        <v>5391</v>
      </c>
      <c r="B305" s="1006" t="s">
        <v>200</v>
      </c>
      <c r="C305" s="133"/>
      <c r="D305" s="133"/>
      <c r="E305" s="133"/>
      <c r="F305" s="133"/>
      <c r="G305" s="133"/>
      <c r="H305" s="133"/>
      <c r="I305" s="133"/>
      <c r="J305" s="133"/>
      <c r="K305" s="133"/>
      <c r="L305" s="134"/>
      <c r="M305" s="75"/>
      <c r="N305" s="177">
        <f t="shared" si="92"/>
        <v>5391</v>
      </c>
      <c r="O305" s="185"/>
      <c r="P305" s="186"/>
      <c r="Q305" s="187"/>
      <c r="R305" s="186"/>
      <c r="S305" s="48">
        <f t="shared" si="78"/>
        <v>0</v>
      </c>
      <c r="T305" s="49">
        <f>+IF(ABS(+O305+Q305)&lt;=ABS(P305+R305),-O305+P305-Q305+R305,0)</f>
        <v>0</v>
      </c>
      <c r="U305" s="75"/>
      <c r="V305" s="185"/>
      <c r="W305" s="186"/>
      <c r="X305" s="187"/>
      <c r="Y305" s="186"/>
      <c r="Z305" s="48">
        <f t="shared" si="79"/>
        <v>0</v>
      </c>
      <c r="AA305" s="49">
        <f>+IF(ABS(+V305+X305)&lt;=ABS(W305+Y305),-V305+W305-X305+Y305,0)</f>
        <v>0</v>
      </c>
      <c r="AB305" s="75"/>
      <c r="AC305" s="18">
        <v>0</v>
      </c>
      <c r="AD305" s="19">
        <v>0</v>
      </c>
      <c r="AE305" s="50">
        <v>0</v>
      </c>
      <c r="AF305" s="19">
        <v>0</v>
      </c>
      <c r="AG305" s="48">
        <f t="shared" si="80"/>
        <v>0</v>
      </c>
      <c r="AH305" s="49">
        <f>+IF(ABS(+AC305+AE305)&lt;=ABS(AD305+AF305),-AC305+AD305-AE305+AF305,0)</f>
        <v>0</v>
      </c>
      <c r="AI305" s="75"/>
      <c r="AJ305" s="826">
        <f t="shared" si="84"/>
        <v>5391</v>
      </c>
      <c r="AK305" s="822">
        <f t="shared" si="81"/>
        <v>0</v>
      </c>
      <c r="AL305" s="823">
        <f t="shared" si="81"/>
        <v>0</v>
      </c>
      <c r="AM305" s="824">
        <f t="shared" si="82"/>
        <v>0</v>
      </c>
      <c r="AN305" s="823">
        <f t="shared" si="82"/>
        <v>0</v>
      </c>
      <c r="AO305" s="824">
        <f t="shared" si="83"/>
        <v>0</v>
      </c>
      <c r="AP305" s="825">
        <f>+IF(ABS(+AK305+AM305)&lt;=ABS(AL305+AN305),-AK305+AL305-AM305+AN305,0)</f>
        <v>0</v>
      </c>
      <c r="AR305" s="878">
        <f t="shared" si="89"/>
        <v>0</v>
      </c>
      <c r="AS305" s="879">
        <f t="shared" si="90"/>
        <v>0</v>
      </c>
      <c r="AT305" s="880">
        <f t="shared" si="91"/>
        <v>0</v>
      </c>
    </row>
    <row r="306" spans="1:46" ht="15.75">
      <c r="A306" s="132">
        <v>5392</v>
      </c>
      <c r="B306" s="1007" t="s">
        <v>201</v>
      </c>
      <c r="C306" s="133"/>
      <c r="D306" s="133"/>
      <c r="E306" s="133"/>
      <c r="F306" s="133"/>
      <c r="G306" s="133"/>
      <c r="H306" s="133"/>
      <c r="I306" s="133"/>
      <c r="J306" s="133"/>
      <c r="K306" s="133"/>
      <c r="L306" s="134"/>
      <c r="M306" s="75"/>
      <c r="N306" s="177">
        <f t="shared" si="92"/>
        <v>5392</v>
      </c>
      <c r="O306" s="185"/>
      <c r="P306" s="186"/>
      <c r="Q306" s="187"/>
      <c r="R306" s="186"/>
      <c r="S306" s="48">
        <f t="shared" si="78"/>
        <v>0</v>
      </c>
      <c r="T306" s="49">
        <f>+IF(ABS(+O306+Q306)&lt;=ABS(P306+R306),-O306+P306-Q306+R306,0)</f>
        <v>0</v>
      </c>
      <c r="U306" s="75"/>
      <c r="V306" s="185"/>
      <c r="W306" s="186"/>
      <c r="X306" s="187"/>
      <c r="Y306" s="186"/>
      <c r="Z306" s="48">
        <f t="shared" si="79"/>
        <v>0</v>
      </c>
      <c r="AA306" s="49">
        <f>+IF(ABS(+V306+X306)&lt;=ABS(W306+Y306),-V306+W306-X306+Y306,0)</f>
        <v>0</v>
      </c>
      <c r="AB306" s="75"/>
      <c r="AC306" s="18">
        <v>0</v>
      </c>
      <c r="AD306" s="19">
        <v>0</v>
      </c>
      <c r="AE306" s="50">
        <v>0</v>
      </c>
      <c r="AF306" s="19">
        <v>0</v>
      </c>
      <c r="AG306" s="48">
        <f t="shared" si="80"/>
        <v>0</v>
      </c>
      <c r="AH306" s="49">
        <f>+IF(ABS(+AC306+AE306)&lt;=ABS(AD306+AF306),-AC306+AD306-AE306+AF306,0)</f>
        <v>0</v>
      </c>
      <c r="AI306" s="75"/>
      <c r="AJ306" s="826">
        <f t="shared" si="84"/>
        <v>5392</v>
      </c>
      <c r="AK306" s="822">
        <f t="shared" si="81"/>
        <v>0</v>
      </c>
      <c r="AL306" s="823">
        <f t="shared" si="81"/>
        <v>0</v>
      </c>
      <c r="AM306" s="824">
        <f t="shared" si="82"/>
        <v>0</v>
      </c>
      <c r="AN306" s="823">
        <f t="shared" si="82"/>
        <v>0</v>
      </c>
      <c r="AO306" s="824">
        <f t="shared" si="83"/>
        <v>0</v>
      </c>
      <c r="AP306" s="825">
        <f>+IF(ABS(+AK306+AM306)&lt;=ABS(AL306+AN306),-AK306+AL306-AM306+AN306,0)</f>
        <v>0</v>
      </c>
      <c r="AR306" s="878">
        <f t="shared" si="89"/>
        <v>0</v>
      </c>
      <c r="AS306" s="879">
        <f t="shared" si="90"/>
        <v>0</v>
      </c>
      <c r="AT306" s="880">
        <f t="shared" si="91"/>
        <v>0</v>
      </c>
    </row>
    <row r="307" spans="1:46" ht="15.75">
      <c r="A307" s="132">
        <v>5393</v>
      </c>
      <c r="B307" s="1006" t="s">
        <v>202</v>
      </c>
      <c r="C307" s="133"/>
      <c r="D307" s="133"/>
      <c r="E307" s="133"/>
      <c r="F307" s="133"/>
      <c r="G307" s="133"/>
      <c r="H307" s="133"/>
      <c r="I307" s="133"/>
      <c r="J307" s="133"/>
      <c r="K307" s="133"/>
      <c r="L307" s="134"/>
      <c r="M307" s="75"/>
      <c r="N307" s="177">
        <f t="shared" si="92"/>
        <v>5393</v>
      </c>
      <c r="O307" s="185"/>
      <c r="P307" s="186"/>
      <c r="Q307" s="187"/>
      <c r="R307" s="186"/>
      <c r="S307" s="48">
        <f t="shared" si="78"/>
        <v>0</v>
      </c>
      <c r="T307" s="49">
        <f>+IF(ABS(+O307+Q307)&lt;=ABS(P307+R307),-O307+P307-Q307+R307,0)</f>
        <v>0</v>
      </c>
      <c r="U307" s="75"/>
      <c r="V307" s="185"/>
      <c r="W307" s="186"/>
      <c r="X307" s="187"/>
      <c r="Y307" s="186"/>
      <c r="Z307" s="48">
        <f t="shared" si="79"/>
        <v>0</v>
      </c>
      <c r="AA307" s="49">
        <f>+IF(ABS(+V307+X307)&lt;=ABS(W307+Y307),-V307+W307-X307+Y307,0)</f>
        <v>0</v>
      </c>
      <c r="AB307" s="75"/>
      <c r="AC307" s="18">
        <v>0</v>
      </c>
      <c r="AD307" s="19">
        <v>0</v>
      </c>
      <c r="AE307" s="50">
        <v>0</v>
      </c>
      <c r="AF307" s="19">
        <v>0</v>
      </c>
      <c r="AG307" s="48">
        <f t="shared" si="80"/>
        <v>0</v>
      </c>
      <c r="AH307" s="49">
        <f>+IF(ABS(+AC307+AE307)&lt;=ABS(AD307+AF307),-AC307+AD307-AE307+AF307,0)</f>
        <v>0</v>
      </c>
      <c r="AI307" s="75"/>
      <c r="AJ307" s="826">
        <f t="shared" si="84"/>
        <v>5393</v>
      </c>
      <c r="AK307" s="822">
        <f t="shared" si="81"/>
        <v>0</v>
      </c>
      <c r="AL307" s="823">
        <f t="shared" si="81"/>
        <v>0</v>
      </c>
      <c r="AM307" s="824">
        <f t="shared" si="82"/>
        <v>0</v>
      </c>
      <c r="AN307" s="823">
        <f t="shared" si="82"/>
        <v>0</v>
      </c>
      <c r="AO307" s="824">
        <f t="shared" si="83"/>
        <v>0</v>
      </c>
      <c r="AP307" s="825">
        <f>+IF(ABS(+AK307+AM307)&lt;=ABS(AL307+AN307),-AK307+AL307-AM307+AN307,0)</f>
        <v>0</v>
      </c>
      <c r="AR307" s="878">
        <f t="shared" si="89"/>
        <v>0</v>
      </c>
      <c r="AS307" s="879">
        <f t="shared" si="90"/>
        <v>0</v>
      </c>
      <c r="AT307" s="880">
        <f t="shared" si="91"/>
        <v>0</v>
      </c>
    </row>
    <row r="308" spans="1:46" ht="15.75">
      <c r="A308" s="132">
        <v>5811</v>
      </c>
      <c r="B308" s="133" t="s">
        <v>279</v>
      </c>
      <c r="C308" s="133"/>
      <c r="D308" s="133"/>
      <c r="E308" s="133"/>
      <c r="F308" s="133"/>
      <c r="G308" s="133"/>
      <c r="H308" s="133"/>
      <c r="I308" s="133"/>
      <c r="J308" s="133"/>
      <c r="K308" s="133"/>
      <c r="L308" s="134"/>
      <c r="M308" s="75"/>
      <c r="N308" s="177">
        <f t="shared" si="92"/>
        <v>5811</v>
      </c>
      <c r="O308" s="185"/>
      <c r="P308" s="19">
        <v>0</v>
      </c>
      <c r="Q308" s="187"/>
      <c r="R308" s="186"/>
      <c r="S308" s="48">
        <f aca="true" t="shared" si="93" ref="S308:S319">+IF(ABS(+O308+Q308)&gt;=ABS(P308+R308),+O308-P308+Q308-R308,0)</f>
        <v>0</v>
      </c>
      <c r="T308" s="51">
        <v>0</v>
      </c>
      <c r="U308" s="75"/>
      <c r="V308" s="185"/>
      <c r="W308" s="19">
        <v>0</v>
      </c>
      <c r="X308" s="187"/>
      <c r="Y308" s="186"/>
      <c r="Z308" s="48">
        <f aca="true" t="shared" si="94" ref="Z308:Z319">+IF(ABS(+V308+X308)&gt;=ABS(W308+Y308),+V308-W308+X308-Y308,0)</f>
        <v>0</v>
      </c>
      <c r="AA308" s="51">
        <v>0</v>
      </c>
      <c r="AB308" s="75"/>
      <c r="AC308" s="18">
        <v>0</v>
      </c>
      <c r="AD308" s="19">
        <v>0</v>
      </c>
      <c r="AE308" s="50">
        <v>0</v>
      </c>
      <c r="AF308" s="19">
        <v>0</v>
      </c>
      <c r="AG308" s="48">
        <f aca="true" t="shared" si="95" ref="AG308:AG319">+IF(ABS(+AC308+AE308)&gt;=ABS(AD308+AF308),+AC308-AD308+AE308-AF308,0)</f>
        <v>0</v>
      </c>
      <c r="AH308" s="51">
        <v>0</v>
      </c>
      <c r="AI308" s="75"/>
      <c r="AJ308" s="826">
        <f t="shared" si="84"/>
        <v>5811</v>
      </c>
      <c r="AK308" s="822">
        <f t="shared" si="81"/>
        <v>0</v>
      </c>
      <c r="AL308" s="828">
        <v>0</v>
      </c>
      <c r="AM308" s="824">
        <f t="shared" si="82"/>
        <v>0</v>
      </c>
      <c r="AN308" s="823">
        <f t="shared" si="82"/>
        <v>0</v>
      </c>
      <c r="AO308" s="824">
        <f t="shared" si="83"/>
        <v>0</v>
      </c>
      <c r="AP308" s="830">
        <v>0</v>
      </c>
      <c r="AR308" s="878">
        <f t="shared" si="89"/>
        <v>0</v>
      </c>
      <c r="AS308" s="879">
        <f t="shared" si="90"/>
        <v>0</v>
      </c>
      <c r="AT308" s="880">
        <f t="shared" si="91"/>
        <v>0</v>
      </c>
    </row>
    <row r="309" spans="1:46" ht="15.75">
      <c r="A309" s="132">
        <v>5812</v>
      </c>
      <c r="B309" s="133" t="s">
        <v>280</v>
      </c>
      <c r="C309" s="133"/>
      <c r="D309" s="133"/>
      <c r="E309" s="133"/>
      <c r="F309" s="133"/>
      <c r="G309" s="133"/>
      <c r="H309" s="133"/>
      <c r="I309" s="133"/>
      <c r="J309" s="133"/>
      <c r="K309" s="133"/>
      <c r="L309" s="134"/>
      <c r="M309" s="75"/>
      <c r="N309" s="177">
        <f t="shared" si="92"/>
        <v>5812</v>
      </c>
      <c r="O309" s="185"/>
      <c r="P309" s="19">
        <v>0</v>
      </c>
      <c r="Q309" s="187"/>
      <c r="R309" s="186"/>
      <c r="S309" s="48">
        <f t="shared" si="93"/>
        <v>0</v>
      </c>
      <c r="T309" s="51">
        <v>0</v>
      </c>
      <c r="U309" s="75"/>
      <c r="V309" s="185"/>
      <c r="W309" s="19">
        <v>0</v>
      </c>
      <c r="X309" s="187"/>
      <c r="Y309" s="186"/>
      <c r="Z309" s="48">
        <f t="shared" si="94"/>
        <v>0</v>
      </c>
      <c r="AA309" s="51">
        <v>0</v>
      </c>
      <c r="AB309" s="75"/>
      <c r="AC309" s="18">
        <v>0</v>
      </c>
      <c r="AD309" s="19">
        <v>0</v>
      </c>
      <c r="AE309" s="50">
        <v>0</v>
      </c>
      <c r="AF309" s="19">
        <v>0</v>
      </c>
      <c r="AG309" s="48">
        <f t="shared" si="95"/>
        <v>0</v>
      </c>
      <c r="AH309" s="51">
        <v>0</v>
      </c>
      <c r="AI309" s="75"/>
      <c r="AJ309" s="826">
        <f t="shared" si="84"/>
        <v>5812</v>
      </c>
      <c r="AK309" s="822">
        <f t="shared" si="81"/>
        <v>0</v>
      </c>
      <c r="AL309" s="828">
        <v>0</v>
      </c>
      <c r="AM309" s="824">
        <f t="shared" si="82"/>
        <v>0</v>
      </c>
      <c r="AN309" s="823">
        <f t="shared" si="82"/>
        <v>0</v>
      </c>
      <c r="AO309" s="824">
        <f t="shared" si="83"/>
        <v>0</v>
      </c>
      <c r="AP309" s="830">
        <v>0</v>
      </c>
      <c r="AR309" s="878">
        <f t="shared" si="89"/>
        <v>0</v>
      </c>
      <c r="AS309" s="879">
        <f t="shared" si="90"/>
        <v>0</v>
      </c>
      <c r="AT309" s="880">
        <f t="shared" si="91"/>
        <v>0</v>
      </c>
    </row>
    <row r="310" spans="1:46" ht="15.75">
      <c r="A310" s="132">
        <v>5814</v>
      </c>
      <c r="B310" s="133" t="s">
        <v>281</v>
      </c>
      <c r="C310" s="133"/>
      <c r="D310" s="133"/>
      <c r="E310" s="133"/>
      <c r="F310" s="133"/>
      <c r="G310" s="133"/>
      <c r="H310" s="133"/>
      <c r="I310" s="133"/>
      <c r="J310" s="133"/>
      <c r="K310" s="133"/>
      <c r="L310" s="134"/>
      <c r="M310" s="75"/>
      <c r="N310" s="177">
        <f t="shared" si="92"/>
        <v>5814</v>
      </c>
      <c r="O310" s="185"/>
      <c r="P310" s="19">
        <v>0</v>
      </c>
      <c r="Q310" s="187"/>
      <c r="R310" s="186"/>
      <c r="S310" s="48">
        <f t="shared" si="93"/>
        <v>0</v>
      </c>
      <c r="T310" s="51">
        <v>0</v>
      </c>
      <c r="U310" s="75"/>
      <c r="V310" s="185"/>
      <c r="W310" s="19">
        <v>0</v>
      </c>
      <c r="X310" s="187"/>
      <c r="Y310" s="186"/>
      <c r="Z310" s="48">
        <f t="shared" si="94"/>
        <v>0</v>
      </c>
      <c r="AA310" s="51">
        <v>0</v>
      </c>
      <c r="AB310" s="75"/>
      <c r="AC310" s="18">
        <v>0</v>
      </c>
      <c r="AD310" s="19">
        <v>0</v>
      </c>
      <c r="AE310" s="50">
        <v>0</v>
      </c>
      <c r="AF310" s="19">
        <v>0</v>
      </c>
      <c r="AG310" s="48">
        <f t="shared" si="95"/>
        <v>0</v>
      </c>
      <c r="AH310" s="51">
        <v>0</v>
      </c>
      <c r="AI310" s="75"/>
      <c r="AJ310" s="826">
        <f t="shared" si="84"/>
        <v>5814</v>
      </c>
      <c r="AK310" s="822">
        <f aca="true" t="shared" si="96" ref="AK310:AK319">+ROUND(+O310+V310+AC310,2)</f>
        <v>0</v>
      </c>
      <c r="AL310" s="828">
        <v>0</v>
      </c>
      <c r="AM310" s="824">
        <f aca="true" t="shared" si="97" ref="AM310:AN319">+ROUND(+Q310+X310+AE310,2)</f>
        <v>0</v>
      </c>
      <c r="AN310" s="823">
        <f t="shared" si="97"/>
        <v>0</v>
      </c>
      <c r="AO310" s="824">
        <f aca="true" t="shared" si="98" ref="AO310:AO319">+IF(ABS(+AK310+AM310)&gt;=ABS(AL310+AN310),+AK310-AL310+AM310-AN310,0)</f>
        <v>0</v>
      </c>
      <c r="AP310" s="830">
        <v>0</v>
      </c>
      <c r="AR310" s="878">
        <f t="shared" si="89"/>
        <v>0</v>
      </c>
      <c r="AS310" s="879">
        <f t="shared" si="90"/>
        <v>0</v>
      </c>
      <c r="AT310" s="880">
        <f t="shared" si="91"/>
        <v>0</v>
      </c>
    </row>
    <row r="311" spans="1:46" ht="15.75">
      <c r="A311" s="132">
        <v>5815</v>
      </c>
      <c r="B311" s="133" t="s">
        <v>282</v>
      </c>
      <c r="C311" s="133"/>
      <c r="D311" s="133"/>
      <c r="E311" s="133"/>
      <c r="F311" s="133"/>
      <c r="G311" s="133"/>
      <c r="H311" s="133"/>
      <c r="I311" s="133"/>
      <c r="J311" s="133"/>
      <c r="K311" s="133"/>
      <c r="L311" s="134"/>
      <c r="M311" s="75"/>
      <c r="N311" s="177">
        <f t="shared" si="92"/>
        <v>5815</v>
      </c>
      <c r="O311" s="185"/>
      <c r="P311" s="19">
        <v>0</v>
      </c>
      <c r="Q311" s="187"/>
      <c r="R311" s="186"/>
      <c r="S311" s="48">
        <f t="shared" si="93"/>
        <v>0</v>
      </c>
      <c r="T311" s="51">
        <v>0</v>
      </c>
      <c r="U311" s="75"/>
      <c r="V311" s="185"/>
      <c r="W311" s="19">
        <v>0</v>
      </c>
      <c r="X311" s="187"/>
      <c r="Y311" s="186"/>
      <c r="Z311" s="48">
        <f t="shared" si="94"/>
        <v>0</v>
      </c>
      <c r="AA311" s="51">
        <v>0</v>
      </c>
      <c r="AB311" s="75"/>
      <c r="AC311" s="18">
        <v>0</v>
      </c>
      <c r="AD311" s="19">
        <v>0</v>
      </c>
      <c r="AE311" s="50">
        <v>0</v>
      </c>
      <c r="AF311" s="19">
        <v>0</v>
      </c>
      <c r="AG311" s="48">
        <f t="shared" si="95"/>
        <v>0</v>
      </c>
      <c r="AH311" s="51">
        <v>0</v>
      </c>
      <c r="AI311" s="75"/>
      <c r="AJ311" s="826">
        <f t="shared" si="84"/>
        <v>5815</v>
      </c>
      <c r="AK311" s="822">
        <f t="shared" si="96"/>
        <v>0</v>
      </c>
      <c r="AL311" s="828">
        <v>0</v>
      </c>
      <c r="AM311" s="824">
        <f t="shared" si="97"/>
        <v>0</v>
      </c>
      <c r="AN311" s="823">
        <f t="shared" si="97"/>
        <v>0</v>
      </c>
      <c r="AO311" s="824">
        <f t="shared" si="98"/>
        <v>0</v>
      </c>
      <c r="AP311" s="830">
        <v>0</v>
      </c>
      <c r="AR311" s="878">
        <f t="shared" si="89"/>
        <v>0</v>
      </c>
      <c r="AS311" s="879">
        <f t="shared" si="90"/>
        <v>0</v>
      </c>
      <c r="AT311" s="880">
        <f t="shared" si="91"/>
        <v>0</v>
      </c>
    </row>
    <row r="312" spans="1:46" ht="15.75">
      <c r="A312" s="132">
        <v>5817</v>
      </c>
      <c r="B312" s="137" t="s">
        <v>283</v>
      </c>
      <c r="C312" s="133"/>
      <c r="D312" s="133"/>
      <c r="E312" s="133"/>
      <c r="F312" s="133"/>
      <c r="G312" s="133"/>
      <c r="H312" s="133"/>
      <c r="I312" s="133"/>
      <c r="J312" s="133"/>
      <c r="K312" s="133"/>
      <c r="L312" s="134"/>
      <c r="M312" s="75"/>
      <c r="N312" s="177">
        <f t="shared" si="92"/>
        <v>5817</v>
      </c>
      <c r="O312" s="185"/>
      <c r="P312" s="19">
        <v>0</v>
      </c>
      <c r="Q312" s="187"/>
      <c r="R312" s="186"/>
      <c r="S312" s="48">
        <f t="shared" si="93"/>
        <v>0</v>
      </c>
      <c r="T312" s="51">
        <v>0</v>
      </c>
      <c r="U312" s="75"/>
      <c r="V312" s="185"/>
      <c r="W312" s="19">
        <v>0</v>
      </c>
      <c r="X312" s="187"/>
      <c r="Y312" s="186"/>
      <c r="Z312" s="48">
        <f t="shared" si="94"/>
        <v>0</v>
      </c>
      <c r="AA312" s="51">
        <v>0</v>
      </c>
      <c r="AB312" s="75"/>
      <c r="AC312" s="18">
        <v>0</v>
      </c>
      <c r="AD312" s="19">
        <v>0</v>
      </c>
      <c r="AE312" s="50">
        <v>0</v>
      </c>
      <c r="AF312" s="19">
        <v>0</v>
      </c>
      <c r="AG312" s="48">
        <f t="shared" si="95"/>
        <v>0</v>
      </c>
      <c r="AH312" s="51">
        <v>0</v>
      </c>
      <c r="AI312" s="75"/>
      <c r="AJ312" s="826">
        <f t="shared" si="84"/>
        <v>5817</v>
      </c>
      <c r="AK312" s="822">
        <f t="shared" si="96"/>
        <v>0</v>
      </c>
      <c r="AL312" s="828">
        <v>0</v>
      </c>
      <c r="AM312" s="824">
        <f t="shared" si="97"/>
        <v>0</v>
      </c>
      <c r="AN312" s="823">
        <f t="shared" si="97"/>
        <v>0</v>
      </c>
      <c r="AO312" s="824">
        <f t="shared" si="98"/>
        <v>0</v>
      </c>
      <c r="AP312" s="830">
        <v>0</v>
      </c>
      <c r="AR312" s="878">
        <f t="shared" si="89"/>
        <v>0</v>
      </c>
      <c r="AS312" s="879">
        <f t="shared" si="90"/>
        <v>0</v>
      </c>
      <c r="AT312" s="880">
        <f t="shared" si="91"/>
        <v>0</v>
      </c>
    </row>
    <row r="313" spans="1:46" ht="15.75">
      <c r="A313" s="132">
        <v>5818</v>
      </c>
      <c r="B313" s="137" t="s">
        <v>284</v>
      </c>
      <c r="C313" s="133"/>
      <c r="D313" s="133"/>
      <c r="E313" s="133"/>
      <c r="F313" s="133"/>
      <c r="G313" s="133"/>
      <c r="H313" s="133"/>
      <c r="I313" s="133"/>
      <c r="J313" s="133"/>
      <c r="K313" s="133"/>
      <c r="L313" s="134"/>
      <c r="M313" s="75"/>
      <c r="N313" s="177">
        <f t="shared" si="92"/>
        <v>5818</v>
      </c>
      <c r="O313" s="185"/>
      <c r="P313" s="19">
        <v>0</v>
      </c>
      <c r="Q313" s="187"/>
      <c r="R313" s="186"/>
      <c r="S313" s="48">
        <f t="shared" si="93"/>
        <v>0</v>
      </c>
      <c r="T313" s="51">
        <v>0</v>
      </c>
      <c r="U313" s="75"/>
      <c r="V313" s="185"/>
      <c r="W313" s="19">
        <v>0</v>
      </c>
      <c r="X313" s="187"/>
      <c r="Y313" s="186"/>
      <c r="Z313" s="48">
        <f t="shared" si="94"/>
        <v>0</v>
      </c>
      <c r="AA313" s="51">
        <v>0</v>
      </c>
      <c r="AB313" s="75"/>
      <c r="AC313" s="18">
        <v>0</v>
      </c>
      <c r="AD313" s="19">
        <v>0</v>
      </c>
      <c r="AE313" s="50">
        <v>0</v>
      </c>
      <c r="AF313" s="19">
        <v>0</v>
      </c>
      <c r="AG313" s="48">
        <f t="shared" si="95"/>
        <v>0</v>
      </c>
      <c r="AH313" s="51">
        <v>0</v>
      </c>
      <c r="AI313" s="75"/>
      <c r="AJ313" s="826">
        <f t="shared" si="84"/>
        <v>5818</v>
      </c>
      <c r="AK313" s="822">
        <f t="shared" si="96"/>
        <v>0</v>
      </c>
      <c r="AL313" s="828">
        <v>0</v>
      </c>
      <c r="AM313" s="824">
        <f t="shared" si="97"/>
        <v>0</v>
      </c>
      <c r="AN313" s="823">
        <f t="shared" si="97"/>
        <v>0</v>
      </c>
      <c r="AO313" s="824">
        <f t="shared" si="98"/>
        <v>0</v>
      </c>
      <c r="AP313" s="830">
        <v>0</v>
      </c>
      <c r="AR313" s="878">
        <f t="shared" si="89"/>
        <v>0</v>
      </c>
      <c r="AS313" s="879">
        <f t="shared" si="90"/>
        <v>0</v>
      </c>
      <c r="AT313" s="880">
        <f t="shared" si="91"/>
        <v>0</v>
      </c>
    </row>
    <row r="314" spans="1:46" ht="15.75">
      <c r="A314" s="132">
        <v>5823</v>
      </c>
      <c r="B314" s="133" t="s">
        <v>285</v>
      </c>
      <c r="C314" s="133"/>
      <c r="D314" s="133"/>
      <c r="E314" s="133"/>
      <c r="F314" s="133"/>
      <c r="G314" s="133"/>
      <c r="H314" s="133"/>
      <c r="I314" s="133"/>
      <c r="J314" s="133"/>
      <c r="K314" s="133"/>
      <c r="L314" s="134"/>
      <c r="M314" s="75"/>
      <c r="N314" s="177">
        <f t="shared" si="92"/>
        <v>5823</v>
      </c>
      <c r="O314" s="185"/>
      <c r="P314" s="19">
        <v>0</v>
      </c>
      <c r="Q314" s="187"/>
      <c r="R314" s="186"/>
      <c r="S314" s="48">
        <f t="shared" si="93"/>
        <v>0</v>
      </c>
      <c r="T314" s="51">
        <v>0</v>
      </c>
      <c r="U314" s="75"/>
      <c r="V314" s="185"/>
      <c r="W314" s="19">
        <v>0</v>
      </c>
      <c r="X314" s="187"/>
      <c r="Y314" s="186"/>
      <c r="Z314" s="48">
        <f t="shared" si="94"/>
        <v>0</v>
      </c>
      <c r="AA314" s="51">
        <v>0</v>
      </c>
      <c r="AB314" s="75"/>
      <c r="AC314" s="18">
        <v>0</v>
      </c>
      <c r="AD314" s="19">
        <v>0</v>
      </c>
      <c r="AE314" s="50">
        <v>0</v>
      </c>
      <c r="AF314" s="19">
        <v>0</v>
      </c>
      <c r="AG314" s="48">
        <f t="shared" si="95"/>
        <v>0</v>
      </c>
      <c r="AH314" s="51">
        <v>0</v>
      </c>
      <c r="AI314" s="75"/>
      <c r="AJ314" s="826">
        <f t="shared" si="84"/>
        <v>5823</v>
      </c>
      <c r="AK314" s="822">
        <f t="shared" si="96"/>
        <v>0</v>
      </c>
      <c r="AL314" s="828">
        <v>0</v>
      </c>
      <c r="AM314" s="824">
        <f t="shared" si="97"/>
        <v>0</v>
      </c>
      <c r="AN314" s="823">
        <f t="shared" si="97"/>
        <v>0</v>
      </c>
      <c r="AO314" s="824">
        <f t="shared" si="98"/>
        <v>0</v>
      </c>
      <c r="AP314" s="830">
        <v>0</v>
      </c>
      <c r="AR314" s="878">
        <f t="shared" si="89"/>
        <v>0</v>
      </c>
      <c r="AS314" s="879">
        <f t="shared" si="90"/>
        <v>0</v>
      </c>
      <c r="AT314" s="880">
        <f t="shared" si="91"/>
        <v>0</v>
      </c>
    </row>
    <row r="315" spans="1:46" ht="15.75">
      <c r="A315" s="132">
        <v>5826</v>
      </c>
      <c r="B315" s="133" t="s">
        <v>289</v>
      </c>
      <c r="C315" s="133"/>
      <c r="D315" s="133"/>
      <c r="E315" s="133"/>
      <c r="F315" s="133"/>
      <c r="G315" s="133"/>
      <c r="H315" s="133"/>
      <c r="I315" s="133"/>
      <c r="J315" s="133"/>
      <c r="K315" s="133"/>
      <c r="L315" s="134"/>
      <c r="M315" s="75"/>
      <c r="N315" s="177">
        <f t="shared" si="92"/>
        <v>5826</v>
      </c>
      <c r="O315" s="185"/>
      <c r="P315" s="19">
        <v>0</v>
      </c>
      <c r="Q315" s="187"/>
      <c r="R315" s="186"/>
      <c r="S315" s="48">
        <f t="shared" si="93"/>
        <v>0</v>
      </c>
      <c r="T315" s="51">
        <v>0</v>
      </c>
      <c r="U315" s="75"/>
      <c r="V315" s="185"/>
      <c r="W315" s="19">
        <v>0</v>
      </c>
      <c r="X315" s="187"/>
      <c r="Y315" s="186"/>
      <c r="Z315" s="48">
        <f t="shared" si="94"/>
        <v>0</v>
      </c>
      <c r="AA315" s="51">
        <v>0</v>
      </c>
      <c r="AB315" s="75"/>
      <c r="AC315" s="18">
        <v>0</v>
      </c>
      <c r="AD315" s="19">
        <v>0</v>
      </c>
      <c r="AE315" s="50">
        <v>0</v>
      </c>
      <c r="AF315" s="19">
        <v>0</v>
      </c>
      <c r="AG315" s="48">
        <f t="shared" si="95"/>
        <v>0</v>
      </c>
      <c r="AH315" s="51">
        <v>0</v>
      </c>
      <c r="AI315" s="75"/>
      <c r="AJ315" s="826">
        <f t="shared" si="84"/>
        <v>5826</v>
      </c>
      <c r="AK315" s="822">
        <f t="shared" si="96"/>
        <v>0</v>
      </c>
      <c r="AL315" s="828">
        <v>0</v>
      </c>
      <c r="AM315" s="824">
        <f t="shared" si="97"/>
        <v>0</v>
      </c>
      <c r="AN315" s="823">
        <f t="shared" si="97"/>
        <v>0</v>
      </c>
      <c r="AO315" s="824">
        <f t="shared" si="98"/>
        <v>0</v>
      </c>
      <c r="AP315" s="830">
        <v>0</v>
      </c>
      <c r="AR315" s="878">
        <f t="shared" si="89"/>
        <v>0</v>
      </c>
      <c r="AS315" s="879">
        <f t="shared" si="90"/>
        <v>0</v>
      </c>
      <c r="AT315" s="880">
        <f t="shared" si="91"/>
        <v>0</v>
      </c>
    </row>
    <row r="316" spans="1:46" ht="15.75">
      <c r="A316" s="132">
        <v>5829</v>
      </c>
      <c r="B316" s="137" t="s">
        <v>290</v>
      </c>
      <c r="C316" s="133"/>
      <c r="D316" s="133"/>
      <c r="E316" s="133"/>
      <c r="F316" s="133"/>
      <c r="G316" s="133"/>
      <c r="H316" s="133"/>
      <c r="I316" s="133"/>
      <c r="J316" s="133"/>
      <c r="K316" s="133"/>
      <c r="L316" s="134"/>
      <c r="M316" s="75"/>
      <c r="N316" s="177">
        <f t="shared" si="92"/>
        <v>5829</v>
      </c>
      <c r="O316" s="185"/>
      <c r="P316" s="19">
        <v>0</v>
      </c>
      <c r="Q316" s="187"/>
      <c r="R316" s="186"/>
      <c r="S316" s="48">
        <f t="shared" si="93"/>
        <v>0</v>
      </c>
      <c r="T316" s="51">
        <v>0</v>
      </c>
      <c r="U316" s="75"/>
      <c r="V316" s="185"/>
      <c r="W316" s="19">
        <v>0</v>
      </c>
      <c r="X316" s="187"/>
      <c r="Y316" s="186"/>
      <c r="Z316" s="48">
        <f t="shared" si="94"/>
        <v>0</v>
      </c>
      <c r="AA316" s="51">
        <v>0</v>
      </c>
      <c r="AB316" s="75"/>
      <c r="AC316" s="18">
        <v>0</v>
      </c>
      <c r="AD316" s="19">
        <v>0</v>
      </c>
      <c r="AE316" s="50">
        <v>0</v>
      </c>
      <c r="AF316" s="19">
        <v>0</v>
      </c>
      <c r="AG316" s="48">
        <f t="shared" si="95"/>
        <v>0</v>
      </c>
      <c r="AH316" s="51">
        <v>0</v>
      </c>
      <c r="AI316" s="75"/>
      <c r="AJ316" s="826">
        <f t="shared" si="84"/>
        <v>5829</v>
      </c>
      <c r="AK316" s="822">
        <f t="shared" si="96"/>
        <v>0</v>
      </c>
      <c r="AL316" s="828">
        <v>0</v>
      </c>
      <c r="AM316" s="824">
        <f t="shared" si="97"/>
        <v>0</v>
      </c>
      <c r="AN316" s="823">
        <f t="shared" si="97"/>
        <v>0</v>
      </c>
      <c r="AO316" s="824">
        <f t="shared" si="98"/>
        <v>0</v>
      </c>
      <c r="AP316" s="830">
        <v>0</v>
      </c>
      <c r="AR316" s="878">
        <f t="shared" si="89"/>
        <v>0</v>
      </c>
      <c r="AS316" s="879">
        <f t="shared" si="90"/>
        <v>0</v>
      </c>
      <c r="AT316" s="880">
        <f t="shared" si="91"/>
        <v>0</v>
      </c>
    </row>
    <row r="317" spans="1:46" ht="15.75">
      <c r="A317" s="132">
        <v>5891</v>
      </c>
      <c r="B317" s="1006" t="s">
        <v>203</v>
      </c>
      <c r="C317" s="133"/>
      <c r="D317" s="133"/>
      <c r="E317" s="133"/>
      <c r="F317" s="133"/>
      <c r="G317" s="133"/>
      <c r="H317" s="133"/>
      <c r="I317" s="133"/>
      <c r="J317" s="133"/>
      <c r="K317" s="133"/>
      <c r="L317" s="134"/>
      <c r="M317" s="75"/>
      <c r="N317" s="177">
        <f t="shared" si="92"/>
        <v>5891</v>
      </c>
      <c r="O317" s="185"/>
      <c r="P317" s="186"/>
      <c r="Q317" s="187"/>
      <c r="R317" s="186"/>
      <c r="S317" s="48">
        <f t="shared" si="93"/>
        <v>0</v>
      </c>
      <c r="T317" s="49">
        <f>+IF(ABS(+O317+Q317)&lt;=ABS(P317+R317),-O317+P317-Q317+R317,0)</f>
        <v>0</v>
      </c>
      <c r="U317" s="75"/>
      <c r="V317" s="185"/>
      <c r="W317" s="186"/>
      <c r="X317" s="187"/>
      <c r="Y317" s="186"/>
      <c r="Z317" s="48">
        <f t="shared" si="94"/>
        <v>0</v>
      </c>
      <c r="AA317" s="49">
        <f>+IF(ABS(+V317+X317)&lt;=ABS(W317+Y317),-V317+W317-X317+Y317,0)</f>
        <v>0</v>
      </c>
      <c r="AB317" s="75"/>
      <c r="AC317" s="18">
        <v>0</v>
      </c>
      <c r="AD317" s="19">
        <v>0</v>
      </c>
      <c r="AE317" s="50">
        <v>0</v>
      </c>
      <c r="AF317" s="19">
        <v>0</v>
      </c>
      <c r="AG317" s="48">
        <f t="shared" si="95"/>
        <v>0</v>
      </c>
      <c r="AH317" s="49">
        <f>+IF(ABS(+AC317+AE317)&lt;=ABS(AD317+AF317),-AC317+AD317-AE317+AF317,0)</f>
        <v>0</v>
      </c>
      <c r="AI317" s="75"/>
      <c r="AJ317" s="826">
        <f t="shared" si="84"/>
        <v>5891</v>
      </c>
      <c r="AK317" s="822">
        <f t="shared" si="96"/>
        <v>0</v>
      </c>
      <c r="AL317" s="823">
        <f>+ROUND(+P317+W317+AD317,2)</f>
        <v>0</v>
      </c>
      <c r="AM317" s="824">
        <f t="shared" si="97"/>
        <v>0</v>
      </c>
      <c r="AN317" s="823">
        <f t="shared" si="97"/>
        <v>0</v>
      </c>
      <c r="AO317" s="824">
        <f t="shared" si="98"/>
        <v>0</v>
      </c>
      <c r="AP317" s="825">
        <f>+IF(ABS(+AK317+AM317)&lt;=ABS(AL317+AN317),-AK317+AL317-AM317+AN317,0)</f>
        <v>0</v>
      </c>
      <c r="AR317" s="878">
        <f t="shared" si="89"/>
        <v>0</v>
      </c>
      <c r="AS317" s="879">
        <f t="shared" si="90"/>
        <v>0</v>
      </c>
      <c r="AT317" s="880">
        <f t="shared" si="91"/>
        <v>0</v>
      </c>
    </row>
    <row r="318" spans="1:46" ht="15.75">
      <c r="A318" s="132">
        <v>5892</v>
      </c>
      <c r="B318" s="1006" t="s">
        <v>204</v>
      </c>
      <c r="C318" s="133"/>
      <c r="D318" s="133"/>
      <c r="E318" s="133"/>
      <c r="F318" s="133"/>
      <c r="G318" s="133"/>
      <c r="H318" s="133"/>
      <c r="I318" s="133"/>
      <c r="J318" s="133"/>
      <c r="K318" s="133"/>
      <c r="L318" s="134"/>
      <c r="M318" s="75"/>
      <c r="N318" s="177">
        <f t="shared" si="92"/>
        <v>5892</v>
      </c>
      <c r="O318" s="185"/>
      <c r="P318" s="186"/>
      <c r="Q318" s="187"/>
      <c r="R318" s="186"/>
      <c r="S318" s="48">
        <f t="shared" si="93"/>
        <v>0</v>
      </c>
      <c r="T318" s="49">
        <f>+IF(ABS(+O318+Q318)&lt;=ABS(P318+R318),-O318+P318-Q318+R318,0)</f>
        <v>0</v>
      </c>
      <c r="U318" s="75"/>
      <c r="V318" s="185"/>
      <c r="W318" s="186"/>
      <c r="X318" s="187"/>
      <c r="Y318" s="186"/>
      <c r="Z318" s="48">
        <f t="shared" si="94"/>
        <v>0</v>
      </c>
      <c r="AA318" s="49">
        <f>+IF(ABS(+V318+X318)&lt;=ABS(W318+Y318),-V318+W318-X318+Y318,0)</f>
        <v>0</v>
      </c>
      <c r="AB318" s="75"/>
      <c r="AC318" s="18">
        <v>0</v>
      </c>
      <c r="AD318" s="19">
        <v>0</v>
      </c>
      <c r="AE318" s="50">
        <v>0</v>
      </c>
      <c r="AF318" s="19">
        <v>0</v>
      </c>
      <c r="AG318" s="48">
        <f t="shared" si="95"/>
        <v>0</v>
      </c>
      <c r="AH318" s="49">
        <f>+IF(ABS(+AC318+AE318)&lt;=ABS(AD318+AF318),-AC318+AD318-AE318+AF318,0)</f>
        <v>0</v>
      </c>
      <c r="AI318" s="75"/>
      <c r="AJ318" s="826">
        <f t="shared" si="84"/>
        <v>5892</v>
      </c>
      <c r="AK318" s="822">
        <f t="shared" si="96"/>
        <v>0</v>
      </c>
      <c r="AL318" s="823">
        <f>+ROUND(+P318+W318+AD318,2)</f>
        <v>0</v>
      </c>
      <c r="AM318" s="824">
        <f t="shared" si="97"/>
        <v>0</v>
      </c>
      <c r="AN318" s="823">
        <f t="shared" si="97"/>
        <v>0</v>
      </c>
      <c r="AO318" s="824">
        <f t="shared" si="98"/>
        <v>0</v>
      </c>
      <c r="AP318" s="825">
        <f>+IF(ABS(+AK318+AM318)&lt;=ABS(AL318+AN318),-AK318+AL318-AM318+AN318,0)</f>
        <v>0</v>
      </c>
      <c r="AR318" s="878">
        <f t="shared" si="89"/>
        <v>0</v>
      </c>
      <c r="AS318" s="879">
        <f t="shared" si="90"/>
        <v>0</v>
      </c>
      <c r="AT318" s="880">
        <f t="shared" si="91"/>
        <v>0</v>
      </c>
    </row>
    <row r="319" spans="1:46" ht="15.75">
      <c r="A319" s="132">
        <v>5894</v>
      </c>
      <c r="B319" s="1006" t="s">
        <v>205</v>
      </c>
      <c r="C319" s="133"/>
      <c r="D319" s="133"/>
      <c r="E319" s="133"/>
      <c r="F319" s="133"/>
      <c r="G319" s="133"/>
      <c r="H319" s="133"/>
      <c r="I319" s="133"/>
      <c r="J319" s="133"/>
      <c r="K319" s="133"/>
      <c r="L319" s="134"/>
      <c r="M319" s="75"/>
      <c r="N319" s="177">
        <f t="shared" si="92"/>
        <v>5894</v>
      </c>
      <c r="O319" s="185"/>
      <c r="P319" s="186"/>
      <c r="Q319" s="187"/>
      <c r="R319" s="186"/>
      <c r="S319" s="48">
        <f t="shared" si="93"/>
        <v>0</v>
      </c>
      <c r="T319" s="49">
        <f>+IF(ABS(+O319+Q319)&lt;=ABS(P319+R319),-O319+P319-Q319+R319,0)</f>
        <v>0</v>
      </c>
      <c r="U319" s="75"/>
      <c r="V319" s="185"/>
      <c r="W319" s="186"/>
      <c r="X319" s="187"/>
      <c r="Y319" s="186"/>
      <c r="Z319" s="48">
        <f t="shared" si="94"/>
        <v>0</v>
      </c>
      <c r="AA319" s="49">
        <f>+IF(ABS(+V319+X319)&lt;=ABS(W319+Y319),-V319+W319-X319+Y319,0)</f>
        <v>0</v>
      </c>
      <c r="AB319" s="75"/>
      <c r="AC319" s="18">
        <v>0</v>
      </c>
      <c r="AD319" s="19">
        <v>0</v>
      </c>
      <c r="AE319" s="50">
        <v>0</v>
      </c>
      <c r="AF319" s="19">
        <v>0</v>
      </c>
      <c r="AG319" s="48">
        <f t="shared" si="95"/>
        <v>0</v>
      </c>
      <c r="AH319" s="49">
        <f>+IF(ABS(+AC319+AE319)&lt;=ABS(AD319+AF319),-AC319+AD319-AE319+AF319,0)</f>
        <v>0</v>
      </c>
      <c r="AI319" s="75"/>
      <c r="AJ319" s="826">
        <f t="shared" si="84"/>
        <v>5894</v>
      </c>
      <c r="AK319" s="822">
        <f t="shared" si="96"/>
        <v>0</v>
      </c>
      <c r="AL319" s="823">
        <f>+ROUND(+P319+W319+AD319,2)</f>
        <v>0</v>
      </c>
      <c r="AM319" s="824">
        <f t="shared" si="97"/>
        <v>0</v>
      </c>
      <c r="AN319" s="823">
        <f t="shared" si="97"/>
        <v>0</v>
      </c>
      <c r="AO319" s="824">
        <f t="shared" si="98"/>
        <v>0</v>
      </c>
      <c r="AP319" s="825">
        <f>+IF(ABS(+AK319+AM319)&lt;=ABS(AL319+AN319),-AK319+AL319-AM319+AN319,0)</f>
        <v>0</v>
      </c>
      <c r="AR319" s="878">
        <f t="shared" si="89"/>
        <v>0</v>
      </c>
      <c r="AS319" s="879">
        <f t="shared" si="90"/>
        <v>0</v>
      </c>
      <c r="AT319" s="880">
        <f t="shared" si="91"/>
        <v>0</v>
      </c>
    </row>
    <row r="320" spans="1:46" ht="15.75">
      <c r="A320" s="152" t="s">
        <v>291</v>
      </c>
      <c r="B320" s="153"/>
      <c r="C320" s="153"/>
      <c r="D320" s="153"/>
      <c r="E320" s="153"/>
      <c r="F320" s="153"/>
      <c r="G320" s="153"/>
      <c r="H320" s="153"/>
      <c r="I320" s="153"/>
      <c r="J320" s="153"/>
      <c r="K320" s="153"/>
      <c r="L320" s="149"/>
      <c r="M320" s="75"/>
      <c r="N320" s="209">
        <v>6</v>
      </c>
      <c r="O320" s="16"/>
      <c r="P320" s="17"/>
      <c r="Q320" s="46"/>
      <c r="R320" s="17"/>
      <c r="S320" s="46"/>
      <c r="T320" s="47"/>
      <c r="U320" s="75"/>
      <c r="V320" s="16"/>
      <c r="W320" s="17"/>
      <c r="X320" s="46"/>
      <c r="Y320" s="17"/>
      <c r="Z320" s="46"/>
      <c r="AA320" s="47"/>
      <c r="AB320" s="75"/>
      <c r="AC320" s="16"/>
      <c r="AD320" s="17"/>
      <c r="AE320" s="46"/>
      <c r="AF320" s="17"/>
      <c r="AG320" s="46"/>
      <c r="AH320" s="47"/>
      <c r="AI320" s="75"/>
      <c r="AJ320" s="831">
        <f t="shared" si="84"/>
        <v>6</v>
      </c>
      <c r="AK320" s="16"/>
      <c r="AL320" s="17"/>
      <c r="AM320" s="46"/>
      <c r="AN320" s="17"/>
      <c r="AO320" s="46"/>
      <c r="AP320" s="47"/>
      <c r="AR320" s="859"/>
      <c r="AS320" s="860"/>
      <c r="AT320" s="861"/>
    </row>
    <row r="321" spans="1:46" ht="15.75">
      <c r="A321" s="132">
        <v>6010</v>
      </c>
      <c r="B321" s="133" t="s">
        <v>292</v>
      </c>
      <c r="C321" s="133"/>
      <c r="D321" s="133"/>
      <c r="E321" s="133"/>
      <c r="F321" s="133"/>
      <c r="G321" s="133"/>
      <c r="H321" s="133"/>
      <c r="I321" s="133"/>
      <c r="J321" s="133"/>
      <c r="K321" s="133"/>
      <c r="L321" s="134"/>
      <c r="M321" s="75"/>
      <c r="N321" s="177">
        <f aca="true" t="shared" si="99" ref="N321:N384">+A321</f>
        <v>6010</v>
      </c>
      <c r="O321" s="18">
        <v>0</v>
      </c>
      <c r="P321" s="19">
        <v>0</v>
      </c>
      <c r="Q321" s="187"/>
      <c r="R321" s="186"/>
      <c r="S321" s="48">
        <f aca="true" t="shared" si="100" ref="S321:S338">+IF(ABS(+O321+Q321)&gt;=ABS(P321+R321),+O321-P321+Q321-R321,0)</f>
        <v>0</v>
      </c>
      <c r="T321" s="49">
        <f aca="true" t="shared" si="101" ref="T321:T338">+IF(ABS(+O321+Q321)&lt;=ABS(P321+R321),-O321+P321-Q321+R321,0)</f>
        <v>0</v>
      </c>
      <c r="U321" s="75"/>
      <c r="V321" s="18">
        <v>0</v>
      </c>
      <c r="W321" s="19">
        <v>0</v>
      </c>
      <c r="X321" s="187"/>
      <c r="Y321" s="186"/>
      <c r="Z321" s="48">
        <f aca="true" t="shared" si="102" ref="Z321:Z338">+IF(ABS(+V321+X321)&gt;=ABS(W321+Y321),+V321-W321+X321-Y321,0)</f>
        <v>0</v>
      </c>
      <c r="AA321" s="49">
        <f aca="true" t="shared" si="103" ref="AA321:AA338">+IF(ABS(+V321+X321)&lt;=ABS(W321+Y321),-V321+W321-X321+Y321,0)</f>
        <v>0</v>
      </c>
      <c r="AB321" s="75"/>
      <c r="AC321" s="18">
        <v>0</v>
      </c>
      <c r="AD321" s="19">
        <v>0</v>
      </c>
      <c r="AE321" s="187"/>
      <c r="AF321" s="186"/>
      <c r="AG321" s="48">
        <f aca="true" t="shared" si="104" ref="AG321:AG338">+IF(ABS(+AC321+AE321)&gt;=ABS(AD321+AF321),+AC321-AD321+AE321-AF321,0)</f>
        <v>0</v>
      </c>
      <c r="AH321" s="49">
        <f aca="true" t="shared" si="105" ref="AH321:AH338">+IF(ABS(+AC321+AE321)&lt;=ABS(AD321+AF321),-AC321+AD321-AE321+AF321,0)</f>
        <v>0</v>
      </c>
      <c r="AI321" s="75"/>
      <c r="AJ321" s="826">
        <f t="shared" si="84"/>
        <v>6010</v>
      </c>
      <c r="AK321" s="827">
        <v>0</v>
      </c>
      <c r="AL321" s="828">
        <v>0</v>
      </c>
      <c r="AM321" s="824">
        <f aca="true" t="shared" si="106" ref="AM321:AN338">+ROUND(+Q321+X321+AE321,2)</f>
        <v>0</v>
      </c>
      <c r="AN321" s="823">
        <f t="shared" si="106"/>
        <v>0</v>
      </c>
      <c r="AO321" s="824">
        <f aca="true" t="shared" si="107" ref="AO321:AO338">+IF(ABS(+AK321+AM321)&gt;=ABS(AL321+AN321),+AK321-AL321+AM321-AN321,0)</f>
        <v>0</v>
      </c>
      <c r="AP321" s="825">
        <f aca="true" t="shared" si="108" ref="AP321:AP338">+IF(ABS(+AK321+AM321)&lt;=ABS(AL321+AN321),-AK321+AL321-AM321+AN321,0)</f>
        <v>0</v>
      </c>
      <c r="AR321" s="878">
        <f aca="true" t="shared" si="109" ref="AR321:AR385">+ROUND(+SUM(AK321-AL321)-SUM(O321-P321)-SUM(V321-W321)-SUM(AC321-AD321),2)</f>
        <v>0</v>
      </c>
      <c r="AS321" s="879">
        <f aca="true" t="shared" si="110" ref="AS321:AS385">+ROUND(+SUM(AM321-AN321)-SUM(Q321-R321)-SUM(X321-Y321)-SUM(AE321-AF321),2)</f>
        <v>0</v>
      </c>
      <c r="AT321" s="880">
        <f aca="true" t="shared" si="111" ref="AT321:AT385">+ROUND(+SUM(AO321-AP321)-SUM(S321-T321)-SUM(Z321-AA321)-SUM(AG321-AH321),2)</f>
        <v>0</v>
      </c>
    </row>
    <row r="322" spans="1:46" ht="15.75">
      <c r="A322" s="132">
        <v>6011</v>
      </c>
      <c r="B322" s="133" t="s">
        <v>293</v>
      </c>
      <c r="C322" s="133"/>
      <c r="D322" s="133"/>
      <c r="E322" s="133"/>
      <c r="F322" s="133"/>
      <c r="G322" s="133"/>
      <c r="H322" s="133"/>
      <c r="I322" s="133"/>
      <c r="J322" s="133"/>
      <c r="K322" s="133"/>
      <c r="L322" s="134"/>
      <c r="M322" s="75"/>
      <c r="N322" s="177">
        <f t="shared" si="99"/>
        <v>6011</v>
      </c>
      <c r="O322" s="18">
        <v>0</v>
      </c>
      <c r="P322" s="19">
        <v>0</v>
      </c>
      <c r="Q322" s="187"/>
      <c r="R322" s="186"/>
      <c r="S322" s="48">
        <f t="shared" si="100"/>
        <v>0</v>
      </c>
      <c r="T322" s="49">
        <f t="shared" si="101"/>
        <v>0</v>
      </c>
      <c r="U322" s="75"/>
      <c r="V322" s="18">
        <v>0</v>
      </c>
      <c r="W322" s="19">
        <v>0</v>
      </c>
      <c r="X322" s="187"/>
      <c r="Y322" s="186"/>
      <c r="Z322" s="48">
        <f t="shared" si="102"/>
        <v>0</v>
      </c>
      <c r="AA322" s="49">
        <f t="shared" si="103"/>
        <v>0</v>
      </c>
      <c r="AB322" s="75"/>
      <c r="AC322" s="18">
        <v>0</v>
      </c>
      <c r="AD322" s="19">
        <v>0</v>
      </c>
      <c r="AE322" s="187"/>
      <c r="AF322" s="186"/>
      <c r="AG322" s="48">
        <f t="shared" si="104"/>
        <v>0</v>
      </c>
      <c r="AH322" s="49">
        <f t="shared" si="105"/>
        <v>0</v>
      </c>
      <c r="AI322" s="75"/>
      <c r="AJ322" s="826">
        <f t="shared" si="84"/>
        <v>6011</v>
      </c>
      <c r="AK322" s="827">
        <v>0</v>
      </c>
      <c r="AL322" s="828">
        <v>0</v>
      </c>
      <c r="AM322" s="824">
        <f t="shared" si="106"/>
        <v>0</v>
      </c>
      <c r="AN322" s="823">
        <f t="shared" si="106"/>
        <v>0</v>
      </c>
      <c r="AO322" s="824">
        <f t="shared" si="107"/>
        <v>0</v>
      </c>
      <c r="AP322" s="825">
        <f t="shared" si="108"/>
        <v>0</v>
      </c>
      <c r="AR322" s="878">
        <f t="shared" si="109"/>
        <v>0</v>
      </c>
      <c r="AS322" s="879">
        <f t="shared" si="110"/>
        <v>0</v>
      </c>
      <c r="AT322" s="880">
        <f t="shared" si="111"/>
        <v>0</v>
      </c>
    </row>
    <row r="323" spans="1:46" ht="15.75">
      <c r="A323" s="132">
        <v>6012</v>
      </c>
      <c r="B323" s="133" t="s">
        <v>294</v>
      </c>
      <c r="C323" s="133"/>
      <c r="D323" s="133"/>
      <c r="E323" s="133"/>
      <c r="F323" s="133"/>
      <c r="G323" s="133"/>
      <c r="H323" s="133"/>
      <c r="I323" s="133"/>
      <c r="J323" s="133"/>
      <c r="K323" s="133"/>
      <c r="L323" s="134"/>
      <c r="M323" s="75"/>
      <c r="N323" s="177">
        <f t="shared" si="99"/>
        <v>6012</v>
      </c>
      <c r="O323" s="18">
        <v>0</v>
      </c>
      <c r="P323" s="19">
        <v>0</v>
      </c>
      <c r="Q323" s="187"/>
      <c r="R323" s="186"/>
      <c r="S323" s="48">
        <f t="shared" si="100"/>
        <v>0</v>
      </c>
      <c r="T323" s="49">
        <f t="shared" si="101"/>
        <v>0</v>
      </c>
      <c r="U323" s="75"/>
      <c r="V323" s="18">
        <v>0</v>
      </c>
      <c r="W323" s="19">
        <v>0</v>
      </c>
      <c r="X323" s="187"/>
      <c r="Y323" s="186"/>
      <c r="Z323" s="48">
        <f t="shared" si="102"/>
        <v>0</v>
      </c>
      <c r="AA323" s="49">
        <f t="shared" si="103"/>
        <v>0</v>
      </c>
      <c r="AB323" s="75"/>
      <c r="AC323" s="18">
        <v>0</v>
      </c>
      <c r="AD323" s="19">
        <v>0</v>
      </c>
      <c r="AE323" s="187"/>
      <c r="AF323" s="186"/>
      <c r="AG323" s="48">
        <f t="shared" si="104"/>
        <v>0</v>
      </c>
      <c r="AH323" s="49">
        <f t="shared" si="105"/>
        <v>0</v>
      </c>
      <c r="AI323" s="75"/>
      <c r="AJ323" s="826">
        <f t="shared" si="84"/>
        <v>6012</v>
      </c>
      <c r="AK323" s="827">
        <v>0</v>
      </c>
      <c r="AL323" s="828">
        <v>0</v>
      </c>
      <c r="AM323" s="824">
        <f t="shared" si="106"/>
        <v>0</v>
      </c>
      <c r="AN323" s="823">
        <f t="shared" si="106"/>
        <v>0</v>
      </c>
      <c r="AO323" s="824">
        <f t="shared" si="107"/>
        <v>0</v>
      </c>
      <c r="AP323" s="825">
        <f t="shared" si="108"/>
        <v>0</v>
      </c>
      <c r="AR323" s="878">
        <f t="shared" si="109"/>
        <v>0</v>
      </c>
      <c r="AS323" s="879">
        <f t="shared" si="110"/>
        <v>0</v>
      </c>
      <c r="AT323" s="880">
        <f t="shared" si="111"/>
        <v>0</v>
      </c>
    </row>
    <row r="324" spans="1:46" ht="15.75">
      <c r="A324" s="132">
        <v>6013</v>
      </c>
      <c r="B324" s="133" t="s">
        <v>295</v>
      </c>
      <c r="C324" s="133"/>
      <c r="D324" s="133"/>
      <c r="E324" s="133"/>
      <c r="F324" s="133"/>
      <c r="G324" s="133"/>
      <c r="H324" s="133"/>
      <c r="I324" s="133"/>
      <c r="J324" s="133"/>
      <c r="K324" s="133"/>
      <c r="L324" s="134"/>
      <c r="M324" s="75"/>
      <c r="N324" s="177">
        <f t="shared" si="99"/>
        <v>6013</v>
      </c>
      <c r="O324" s="18">
        <v>0</v>
      </c>
      <c r="P324" s="19">
        <v>0</v>
      </c>
      <c r="Q324" s="187"/>
      <c r="R324" s="186"/>
      <c r="S324" s="48">
        <f t="shared" si="100"/>
        <v>0</v>
      </c>
      <c r="T324" s="49">
        <f t="shared" si="101"/>
        <v>0</v>
      </c>
      <c r="U324" s="75"/>
      <c r="V324" s="18">
        <v>0</v>
      </c>
      <c r="W324" s="19">
        <v>0</v>
      </c>
      <c r="X324" s="187"/>
      <c r="Y324" s="186"/>
      <c r="Z324" s="48">
        <f t="shared" si="102"/>
        <v>0</v>
      </c>
      <c r="AA324" s="49">
        <f t="shared" si="103"/>
        <v>0</v>
      </c>
      <c r="AB324" s="75"/>
      <c r="AC324" s="18">
        <v>0</v>
      </c>
      <c r="AD324" s="19">
        <v>0</v>
      </c>
      <c r="AE324" s="187"/>
      <c r="AF324" s="186"/>
      <c r="AG324" s="48">
        <f t="shared" si="104"/>
        <v>0</v>
      </c>
      <c r="AH324" s="49">
        <f t="shared" si="105"/>
        <v>0</v>
      </c>
      <c r="AI324" s="75"/>
      <c r="AJ324" s="826">
        <f t="shared" si="84"/>
        <v>6013</v>
      </c>
      <c r="AK324" s="827">
        <v>0</v>
      </c>
      <c r="AL324" s="828">
        <v>0</v>
      </c>
      <c r="AM324" s="824">
        <f t="shared" si="106"/>
        <v>0</v>
      </c>
      <c r="AN324" s="823">
        <f t="shared" si="106"/>
        <v>0</v>
      </c>
      <c r="AO324" s="824">
        <f t="shared" si="107"/>
        <v>0</v>
      </c>
      <c r="AP324" s="825">
        <f t="shared" si="108"/>
        <v>0</v>
      </c>
      <c r="AR324" s="878">
        <f t="shared" si="109"/>
        <v>0</v>
      </c>
      <c r="AS324" s="879">
        <f t="shared" si="110"/>
        <v>0</v>
      </c>
      <c r="AT324" s="880">
        <f t="shared" si="111"/>
        <v>0</v>
      </c>
    </row>
    <row r="325" spans="1:46" ht="15.75">
      <c r="A325" s="132">
        <v>6014</v>
      </c>
      <c r="B325" s="133" t="s">
        <v>296</v>
      </c>
      <c r="C325" s="133"/>
      <c r="D325" s="133"/>
      <c r="E325" s="133"/>
      <c r="F325" s="133"/>
      <c r="G325" s="133"/>
      <c r="H325" s="133"/>
      <c r="I325" s="133"/>
      <c r="J325" s="133"/>
      <c r="K325" s="133"/>
      <c r="L325" s="134"/>
      <c r="M325" s="75"/>
      <c r="N325" s="177">
        <f t="shared" si="99"/>
        <v>6014</v>
      </c>
      <c r="O325" s="18">
        <v>0</v>
      </c>
      <c r="P325" s="19">
        <v>0</v>
      </c>
      <c r="Q325" s="187"/>
      <c r="R325" s="186"/>
      <c r="S325" s="48">
        <f t="shared" si="100"/>
        <v>0</v>
      </c>
      <c r="T325" s="49">
        <f t="shared" si="101"/>
        <v>0</v>
      </c>
      <c r="U325" s="75"/>
      <c r="V325" s="18">
        <v>0</v>
      </c>
      <c r="W325" s="19">
        <v>0</v>
      </c>
      <c r="X325" s="187"/>
      <c r="Y325" s="186"/>
      <c r="Z325" s="48">
        <f t="shared" si="102"/>
        <v>0</v>
      </c>
      <c r="AA325" s="49">
        <f t="shared" si="103"/>
        <v>0</v>
      </c>
      <c r="AB325" s="75"/>
      <c r="AC325" s="18">
        <v>0</v>
      </c>
      <c r="AD325" s="19">
        <v>0</v>
      </c>
      <c r="AE325" s="187"/>
      <c r="AF325" s="186"/>
      <c r="AG325" s="48">
        <f t="shared" si="104"/>
        <v>0</v>
      </c>
      <c r="AH325" s="49">
        <f t="shared" si="105"/>
        <v>0</v>
      </c>
      <c r="AI325" s="75"/>
      <c r="AJ325" s="826">
        <f t="shared" si="84"/>
        <v>6014</v>
      </c>
      <c r="AK325" s="827">
        <v>0</v>
      </c>
      <c r="AL325" s="828">
        <v>0</v>
      </c>
      <c r="AM325" s="824">
        <f t="shared" si="106"/>
        <v>0</v>
      </c>
      <c r="AN325" s="823">
        <f t="shared" si="106"/>
        <v>0</v>
      </c>
      <c r="AO325" s="824">
        <f t="shared" si="107"/>
        <v>0</v>
      </c>
      <c r="AP325" s="825">
        <f t="shared" si="108"/>
        <v>0</v>
      </c>
      <c r="AR325" s="878">
        <f t="shared" si="109"/>
        <v>0</v>
      </c>
      <c r="AS325" s="879">
        <f t="shared" si="110"/>
        <v>0</v>
      </c>
      <c r="AT325" s="880">
        <f t="shared" si="111"/>
        <v>0</v>
      </c>
    </row>
    <row r="326" spans="1:46" ht="15.75">
      <c r="A326" s="132">
        <v>6015</v>
      </c>
      <c r="B326" s="133" t="s">
        <v>297</v>
      </c>
      <c r="C326" s="133"/>
      <c r="D326" s="133"/>
      <c r="E326" s="133"/>
      <c r="F326" s="133"/>
      <c r="G326" s="133"/>
      <c r="H326" s="133"/>
      <c r="I326" s="133"/>
      <c r="J326" s="133"/>
      <c r="K326" s="133"/>
      <c r="L326" s="134"/>
      <c r="M326" s="75"/>
      <c r="N326" s="177">
        <f t="shared" si="99"/>
        <v>6015</v>
      </c>
      <c r="O326" s="18">
        <v>0</v>
      </c>
      <c r="P326" s="19">
        <v>0</v>
      </c>
      <c r="Q326" s="187"/>
      <c r="R326" s="186"/>
      <c r="S326" s="48">
        <f t="shared" si="100"/>
        <v>0</v>
      </c>
      <c r="T326" s="49">
        <f t="shared" si="101"/>
        <v>0</v>
      </c>
      <c r="U326" s="75"/>
      <c r="V326" s="18">
        <v>0</v>
      </c>
      <c r="W326" s="19">
        <v>0</v>
      </c>
      <c r="X326" s="187"/>
      <c r="Y326" s="186"/>
      <c r="Z326" s="48">
        <f t="shared" si="102"/>
        <v>0</v>
      </c>
      <c r="AA326" s="49">
        <f t="shared" si="103"/>
        <v>0</v>
      </c>
      <c r="AB326" s="75"/>
      <c r="AC326" s="18">
        <v>0</v>
      </c>
      <c r="AD326" s="19">
        <v>0</v>
      </c>
      <c r="AE326" s="187"/>
      <c r="AF326" s="186"/>
      <c r="AG326" s="48">
        <f t="shared" si="104"/>
        <v>0</v>
      </c>
      <c r="AH326" s="49">
        <f t="shared" si="105"/>
        <v>0</v>
      </c>
      <c r="AI326" s="75"/>
      <c r="AJ326" s="826">
        <f t="shared" si="84"/>
        <v>6015</v>
      </c>
      <c r="AK326" s="827">
        <v>0</v>
      </c>
      <c r="AL326" s="828">
        <v>0</v>
      </c>
      <c r="AM326" s="824">
        <f t="shared" si="106"/>
        <v>0</v>
      </c>
      <c r="AN326" s="823">
        <f t="shared" si="106"/>
        <v>0</v>
      </c>
      <c r="AO326" s="824">
        <f t="shared" si="107"/>
        <v>0</v>
      </c>
      <c r="AP326" s="825">
        <f t="shared" si="108"/>
        <v>0</v>
      </c>
      <c r="AR326" s="878">
        <f t="shared" si="109"/>
        <v>0</v>
      </c>
      <c r="AS326" s="879">
        <f t="shared" si="110"/>
        <v>0</v>
      </c>
      <c r="AT326" s="880">
        <f t="shared" si="111"/>
        <v>0</v>
      </c>
    </row>
    <row r="327" spans="1:46" ht="15.75">
      <c r="A327" s="132">
        <v>6016</v>
      </c>
      <c r="B327" s="133" t="s">
        <v>298</v>
      </c>
      <c r="C327" s="133"/>
      <c r="D327" s="133"/>
      <c r="E327" s="133"/>
      <c r="F327" s="133"/>
      <c r="G327" s="133"/>
      <c r="H327" s="133"/>
      <c r="I327" s="133"/>
      <c r="J327" s="133"/>
      <c r="K327" s="133"/>
      <c r="L327" s="134"/>
      <c r="M327" s="75"/>
      <c r="N327" s="177">
        <f t="shared" si="99"/>
        <v>6016</v>
      </c>
      <c r="O327" s="18">
        <v>0</v>
      </c>
      <c r="P327" s="19">
        <v>0</v>
      </c>
      <c r="Q327" s="187"/>
      <c r="R327" s="186"/>
      <c r="S327" s="48">
        <f t="shared" si="100"/>
        <v>0</v>
      </c>
      <c r="T327" s="49">
        <f t="shared" si="101"/>
        <v>0</v>
      </c>
      <c r="U327" s="75"/>
      <c r="V327" s="18">
        <v>0</v>
      </c>
      <c r="W327" s="19">
        <v>0</v>
      </c>
      <c r="X327" s="187"/>
      <c r="Y327" s="186"/>
      <c r="Z327" s="48">
        <f t="shared" si="102"/>
        <v>0</v>
      </c>
      <c r="AA327" s="49">
        <f t="shared" si="103"/>
        <v>0</v>
      </c>
      <c r="AB327" s="75"/>
      <c r="AC327" s="18">
        <v>0</v>
      </c>
      <c r="AD327" s="19">
        <v>0</v>
      </c>
      <c r="AE327" s="187"/>
      <c r="AF327" s="186"/>
      <c r="AG327" s="48">
        <f t="shared" si="104"/>
        <v>0</v>
      </c>
      <c r="AH327" s="49">
        <f t="shared" si="105"/>
        <v>0</v>
      </c>
      <c r="AI327" s="75"/>
      <c r="AJ327" s="826">
        <f t="shared" si="84"/>
        <v>6016</v>
      </c>
      <c r="AK327" s="827">
        <v>0</v>
      </c>
      <c r="AL327" s="828">
        <v>0</v>
      </c>
      <c r="AM327" s="824">
        <f t="shared" si="106"/>
        <v>0</v>
      </c>
      <c r="AN327" s="823">
        <f t="shared" si="106"/>
        <v>0</v>
      </c>
      <c r="AO327" s="824">
        <f t="shared" si="107"/>
        <v>0</v>
      </c>
      <c r="AP327" s="825">
        <f t="shared" si="108"/>
        <v>0</v>
      </c>
      <c r="AR327" s="878">
        <f t="shared" si="109"/>
        <v>0</v>
      </c>
      <c r="AS327" s="879">
        <f t="shared" si="110"/>
        <v>0</v>
      </c>
      <c r="AT327" s="880">
        <f t="shared" si="111"/>
        <v>0</v>
      </c>
    </row>
    <row r="328" spans="1:46" ht="15.75">
      <c r="A328" s="132">
        <v>6017</v>
      </c>
      <c r="B328" s="133" t="s">
        <v>299</v>
      </c>
      <c r="C328" s="133"/>
      <c r="D328" s="133"/>
      <c r="E328" s="133"/>
      <c r="F328" s="133"/>
      <c r="G328" s="133"/>
      <c r="H328" s="133"/>
      <c r="I328" s="133"/>
      <c r="J328" s="133"/>
      <c r="K328" s="133"/>
      <c r="L328" s="134"/>
      <c r="M328" s="75"/>
      <c r="N328" s="177">
        <f t="shared" si="99"/>
        <v>6017</v>
      </c>
      <c r="O328" s="18">
        <v>0</v>
      </c>
      <c r="P328" s="19">
        <v>0</v>
      </c>
      <c r="Q328" s="187"/>
      <c r="R328" s="186"/>
      <c r="S328" s="48">
        <f t="shared" si="100"/>
        <v>0</v>
      </c>
      <c r="T328" s="49">
        <f t="shared" si="101"/>
        <v>0</v>
      </c>
      <c r="U328" s="75"/>
      <c r="V328" s="18">
        <v>0</v>
      </c>
      <c r="W328" s="19">
        <v>0</v>
      </c>
      <c r="X328" s="187"/>
      <c r="Y328" s="186"/>
      <c r="Z328" s="48">
        <f t="shared" si="102"/>
        <v>0</v>
      </c>
      <c r="AA328" s="49">
        <f t="shared" si="103"/>
        <v>0</v>
      </c>
      <c r="AB328" s="75"/>
      <c r="AC328" s="18">
        <v>0</v>
      </c>
      <c r="AD328" s="19">
        <v>0</v>
      </c>
      <c r="AE328" s="187"/>
      <c r="AF328" s="186"/>
      <c r="AG328" s="48">
        <f t="shared" si="104"/>
        <v>0</v>
      </c>
      <c r="AH328" s="49">
        <f t="shared" si="105"/>
        <v>0</v>
      </c>
      <c r="AI328" s="75"/>
      <c r="AJ328" s="826">
        <f t="shared" si="84"/>
        <v>6017</v>
      </c>
      <c r="AK328" s="827">
        <v>0</v>
      </c>
      <c r="AL328" s="828">
        <v>0</v>
      </c>
      <c r="AM328" s="824">
        <f t="shared" si="106"/>
        <v>0</v>
      </c>
      <c r="AN328" s="823">
        <f t="shared" si="106"/>
        <v>0</v>
      </c>
      <c r="AO328" s="824">
        <f t="shared" si="107"/>
        <v>0</v>
      </c>
      <c r="AP328" s="825">
        <f t="shared" si="108"/>
        <v>0</v>
      </c>
      <c r="AR328" s="878">
        <f t="shared" si="109"/>
        <v>0</v>
      </c>
      <c r="AS328" s="879">
        <f t="shared" si="110"/>
        <v>0</v>
      </c>
      <c r="AT328" s="880">
        <f t="shared" si="111"/>
        <v>0</v>
      </c>
    </row>
    <row r="329" spans="1:46" ht="15.75">
      <c r="A329" s="132">
        <v>6018</v>
      </c>
      <c r="B329" s="133" t="s">
        <v>300</v>
      </c>
      <c r="C329" s="133"/>
      <c r="D329" s="133"/>
      <c r="E329" s="133"/>
      <c r="F329" s="133"/>
      <c r="G329" s="133"/>
      <c r="H329" s="133"/>
      <c r="I329" s="133"/>
      <c r="J329" s="133"/>
      <c r="K329" s="133"/>
      <c r="L329" s="134"/>
      <c r="M329" s="75"/>
      <c r="N329" s="177">
        <f t="shared" si="99"/>
        <v>6018</v>
      </c>
      <c r="O329" s="18">
        <v>0</v>
      </c>
      <c r="P329" s="19">
        <v>0</v>
      </c>
      <c r="Q329" s="187"/>
      <c r="R329" s="186"/>
      <c r="S329" s="48">
        <f t="shared" si="100"/>
        <v>0</v>
      </c>
      <c r="T329" s="49">
        <f t="shared" si="101"/>
        <v>0</v>
      </c>
      <c r="U329" s="75"/>
      <c r="V329" s="18">
        <v>0</v>
      </c>
      <c r="W329" s="19">
        <v>0</v>
      </c>
      <c r="X329" s="187"/>
      <c r="Y329" s="186"/>
      <c r="Z329" s="48">
        <f t="shared" si="102"/>
        <v>0</v>
      </c>
      <c r="AA329" s="49">
        <f t="shared" si="103"/>
        <v>0</v>
      </c>
      <c r="AB329" s="75"/>
      <c r="AC329" s="18">
        <v>0</v>
      </c>
      <c r="AD329" s="19">
        <v>0</v>
      </c>
      <c r="AE329" s="187"/>
      <c r="AF329" s="186"/>
      <c r="AG329" s="48">
        <f t="shared" si="104"/>
        <v>0</v>
      </c>
      <c r="AH329" s="49">
        <f t="shared" si="105"/>
        <v>0</v>
      </c>
      <c r="AI329" s="75"/>
      <c r="AJ329" s="826">
        <f t="shared" si="84"/>
        <v>6018</v>
      </c>
      <c r="AK329" s="827">
        <v>0</v>
      </c>
      <c r="AL329" s="828">
        <v>0</v>
      </c>
      <c r="AM329" s="824">
        <f t="shared" si="106"/>
        <v>0</v>
      </c>
      <c r="AN329" s="823">
        <f t="shared" si="106"/>
        <v>0</v>
      </c>
      <c r="AO329" s="824">
        <f t="shared" si="107"/>
        <v>0</v>
      </c>
      <c r="AP329" s="825">
        <f t="shared" si="108"/>
        <v>0</v>
      </c>
      <c r="AR329" s="878">
        <f t="shared" si="109"/>
        <v>0</v>
      </c>
      <c r="AS329" s="879">
        <f t="shared" si="110"/>
        <v>0</v>
      </c>
      <c r="AT329" s="880">
        <f t="shared" si="111"/>
        <v>0</v>
      </c>
    </row>
    <row r="330" spans="1:46" ht="15.75">
      <c r="A330" s="132">
        <v>6019</v>
      </c>
      <c r="B330" s="133" t="s">
        <v>301</v>
      </c>
      <c r="C330" s="133"/>
      <c r="D330" s="133"/>
      <c r="E330" s="133"/>
      <c r="F330" s="133"/>
      <c r="G330" s="133"/>
      <c r="H330" s="133"/>
      <c r="I330" s="133"/>
      <c r="J330" s="133"/>
      <c r="K330" s="133"/>
      <c r="L330" s="134"/>
      <c r="M330" s="75"/>
      <c r="N330" s="177">
        <f t="shared" si="99"/>
        <v>6019</v>
      </c>
      <c r="O330" s="18">
        <v>0</v>
      </c>
      <c r="P330" s="19">
        <v>0</v>
      </c>
      <c r="Q330" s="187"/>
      <c r="R330" s="186"/>
      <c r="S330" s="48">
        <f t="shared" si="100"/>
        <v>0</v>
      </c>
      <c r="T330" s="49">
        <f t="shared" si="101"/>
        <v>0</v>
      </c>
      <c r="U330" s="75"/>
      <c r="V330" s="18">
        <v>0</v>
      </c>
      <c r="W330" s="19">
        <v>0</v>
      </c>
      <c r="X330" s="187"/>
      <c r="Y330" s="186"/>
      <c r="Z330" s="48">
        <f t="shared" si="102"/>
        <v>0</v>
      </c>
      <c r="AA330" s="49">
        <f t="shared" si="103"/>
        <v>0</v>
      </c>
      <c r="AB330" s="75"/>
      <c r="AC330" s="18">
        <v>0</v>
      </c>
      <c r="AD330" s="19">
        <v>0</v>
      </c>
      <c r="AE330" s="187"/>
      <c r="AF330" s="186"/>
      <c r="AG330" s="48">
        <f t="shared" si="104"/>
        <v>0</v>
      </c>
      <c r="AH330" s="49">
        <f t="shared" si="105"/>
        <v>0</v>
      </c>
      <c r="AI330" s="75"/>
      <c r="AJ330" s="826">
        <f t="shared" si="84"/>
        <v>6019</v>
      </c>
      <c r="AK330" s="827">
        <v>0</v>
      </c>
      <c r="AL330" s="828">
        <v>0</v>
      </c>
      <c r="AM330" s="824">
        <f t="shared" si="106"/>
        <v>0</v>
      </c>
      <c r="AN330" s="823">
        <f t="shared" si="106"/>
        <v>0</v>
      </c>
      <c r="AO330" s="824">
        <f t="shared" si="107"/>
        <v>0</v>
      </c>
      <c r="AP330" s="825">
        <f t="shared" si="108"/>
        <v>0</v>
      </c>
      <c r="AR330" s="878">
        <f t="shared" si="109"/>
        <v>0</v>
      </c>
      <c r="AS330" s="879">
        <f t="shared" si="110"/>
        <v>0</v>
      </c>
      <c r="AT330" s="880">
        <f t="shared" si="111"/>
        <v>0</v>
      </c>
    </row>
    <row r="331" spans="1:46" ht="15.75">
      <c r="A331" s="132">
        <v>6021</v>
      </c>
      <c r="B331" s="133" t="s">
        <v>302</v>
      </c>
      <c r="C331" s="133"/>
      <c r="D331" s="133"/>
      <c r="E331" s="133"/>
      <c r="F331" s="133"/>
      <c r="G331" s="133"/>
      <c r="H331" s="133"/>
      <c r="I331" s="133"/>
      <c r="J331" s="133"/>
      <c r="K331" s="133"/>
      <c r="L331" s="134"/>
      <c r="M331" s="75"/>
      <c r="N331" s="177">
        <f t="shared" si="99"/>
        <v>6021</v>
      </c>
      <c r="O331" s="18">
        <v>0</v>
      </c>
      <c r="P331" s="19">
        <v>0</v>
      </c>
      <c r="Q331" s="187"/>
      <c r="R331" s="186"/>
      <c r="S331" s="48">
        <f t="shared" si="100"/>
        <v>0</v>
      </c>
      <c r="T331" s="49">
        <f t="shared" si="101"/>
        <v>0</v>
      </c>
      <c r="U331" s="75"/>
      <c r="V331" s="18">
        <v>0</v>
      </c>
      <c r="W331" s="19">
        <v>0</v>
      </c>
      <c r="X331" s="187"/>
      <c r="Y331" s="186"/>
      <c r="Z331" s="48">
        <f t="shared" si="102"/>
        <v>0</v>
      </c>
      <c r="AA331" s="49">
        <f t="shared" si="103"/>
        <v>0</v>
      </c>
      <c r="AB331" s="75"/>
      <c r="AC331" s="18">
        <v>0</v>
      </c>
      <c r="AD331" s="19">
        <v>0</v>
      </c>
      <c r="AE331" s="187"/>
      <c r="AF331" s="186"/>
      <c r="AG331" s="48">
        <f t="shared" si="104"/>
        <v>0</v>
      </c>
      <c r="AH331" s="49">
        <f t="shared" si="105"/>
        <v>0</v>
      </c>
      <c r="AI331" s="75"/>
      <c r="AJ331" s="826">
        <f t="shared" si="84"/>
        <v>6021</v>
      </c>
      <c r="AK331" s="827">
        <v>0</v>
      </c>
      <c r="AL331" s="828">
        <v>0</v>
      </c>
      <c r="AM331" s="824">
        <f t="shared" si="106"/>
        <v>0</v>
      </c>
      <c r="AN331" s="823">
        <f t="shared" si="106"/>
        <v>0</v>
      </c>
      <c r="AO331" s="824">
        <f t="shared" si="107"/>
        <v>0</v>
      </c>
      <c r="AP331" s="825">
        <f t="shared" si="108"/>
        <v>0</v>
      </c>
      <c r="AR331" s="878">
        <f t="shared" si="109"/>
        <v>0</v>
      </c>
      <c r="AS331" s="879">
        <f t="shared" si="110"/>
        <v>0</v>
      </c>
      <c r="AT331" s="880">
        <f t="shared" si="111"/>
        <v>0</v>
      </c>
    </row>
    <row r="332" spans="1:46" ht="15.75">
      <c r="A332" s="132">
        <v>6022</v>
      </c>
      <c r="B332" s="133" t="s">
        <v>303</v>
      </c>
      <c r="C332" s="133"/>
      <c r="D332" s="133"/>
      <c r="E332" s="133"/>
      <c r="F332" s="133"/>
      <c r="G332" s="133"/>
      <c r="H332" s="133"/>
      <c r="I332" s="133"/>
      <c r="J332" s="133"/>
      <c r="K332" s="133"/>
      <c r="L332" s="134"/>
      <c r="M332" s="75"/>
      <c r="N332" s="177">
        <f t="shared" si="99"/>
        <v>6022</v>
      </c>
      <c r="O332" s="18">
        <v>0</v>
      </c>
      <c r="P332" s="19">
        <v>0</v>
      </c>
      <c r="Q332" s="187"/>
      <c r="R332" s="186"/>
      <c r="S332" s="48">
        <f t="shared" si="100"/>
        <v>0</v>
      </c>
      <c r="T332" s="49">
        <f t="shared" si="101"/>
        <v>0</v>
      </c>
      <c r="U332" s="75"/>
      <c r="V332" s="18">
        <v>0</v>
      </c>
      <c r="W332" s="19">
        <v>0</v>
      </c>
      <c r="X332" s="187"/>
      <c r="Y332" s="186"/>
      <c r="Z332" s="48">
        <f t="shared" si="102"/>
        <v>0</v>
      </c>
      <c r="AA332" s="49">
        <f t="shared" si="103"/>
        <v>0</v>
      </c>
      <c r="AB332" s="75"/>
      <c r="AC332" s="18">
        <v>0</v>
      </c>
      <c r="AD332" s="19">
        <v>0</v>
      </c>
      <c r="AE332" s="187"/>
      <c r="AF332" s="186"/>
      <c r="AG332" s="48">
        <f t="shared" si="104"/>
        <v>0</v>
      </c>
      <c r="AH332" s="49">
        <f t="shared" si="105"/>
        <v>0</v>
      </c>
      <c r="AI332" s="75"/>
      <c r="AJ332" s="826">
        <f t="shared" si="84"/>
        <v>6022</v>
      </c>
      <c r="AK332" s="827">
        <v>0</v>
      </c>
      <c r="AL332" s="828">
        <v>0</v>
      </c>
      <c r="AM332" s="824">
        <f t="shared" si="106"/>
        <v>0</v>
      </c>
      <c r="AN332" s="823">
        <f t="shared" si="106"/>
        <v>0</v>
      </c>
      <c r="AO332" s="824">
        <f t="shared" si="107"/>
        <v>0</v>
      </c>
      <c r="AP332" s="825">
        <f t="shared" si="108"/>
        <v>0</v>
      </c>
      <c r="AR332" s="878">
        <f t="shared" si="109"/>
        <v>0</v>
      </c>
      <c r="AS332" s="879">
        <f t="shared" si="110"/>
        <v>0</v>
      </c>
      <c r="AT332" s="880">
        <f t="shared" si="111"/>
        <v>0</v>
      </c>
    </row>
    <row r="333" spans="1:46" ht="15.75">
      <c r="A333" s="132">
        <v>6023</v>
      </c>
      <c r="B333" s="133" t="s">
        <v>304</v>
      </c>
      <c r="C333" s="133"/>
      <c r="D333" s="133"/>
      <c r="E333" s="133"/>
      <c r="F333" s="133"/>
      <c r="G333" s="133"/>
      <c r="H333" s="133"/>
      <c r="I333" s="133"/>
      <c r="J333" s="133"/>
      <c r="K333" s="133"/>
      <c r="L333" s="134"/>
      <c r="M333" s="75"/>
      <c r="N333" s="177">
        <f t="shared" si="99"/>
        <v>6023</v>
      </c>
      <c r="O333" s="18">
        <v>0</v>
      </c>
      <c r="P333" s="19">
        <v>0</v>
      </c>
      <c r="Q333" s="187"/>
      <c r="R333" s="186"/>
      <c r="S333" s="48">
        <f t="shared" si="100"/>
        <v>0</v>
      </c>
      <c r="T333" s="49">
        <f t="shared" si="101"/>
        <v>0</v>
      </c>
      <c r="U333" s="75"/>
      <c r="V333" s="18">
        <v>0</v>
      </c>
      <c r="W333" s="19">
        <v>0</v>
      </c>
      <c r="X333" s="187"/>
      <c r="Y333" s="186"/>
      <c r="Z333" s="48">
        <f t="shared" si="102"/>
        <v>0</v>
      </c>
      <c r="AA333" s="49">
        <f t="shared" si="103"/>
        <v>0</v>
      </c>
      <c r="AB333" s="75"/>
      <c r="AC333" s="18">
        <v>0</v>
      </c>
      <c r="AD333" s="19">
        <v>0</v>
      </c>
      <c r="AE333" s="187"/>
      <c r="AF333" s="186"/>
      <c r="AG333" s="48">
        <f t="shared" si="104"/>
        <v>0</v>
      </c>
      <c r="AH333" s="49">
        <f t="shared" si="105"/>
        <v>0</v>
      </c>
      <c r="AI333" s="75"/>
      <c r="AJ333" s="826">
        <f t="shared" si="84"/>
        <v>6023</v>
      </c>
      <c r="AK333" s="827">
        <v>0</v>
      </c>
      <c r="AL333" s="828">
        <v>0</v>
      </c>
      <c r="AM333" s="824">
        <f t="shared" si="106"/>
        <v>0</v>
      </c>
      <c r="AN333" s="823">
        <f t="shared" si="106"/>
        <v>0</v>
      </c>
      <c r="AO333" s="824">
        <f t="shared" si="107"/>
        <v>0</v>
      </c>
      <c r="AP333" s="825">
        <f t="shared" si="108"/>
        <v>0</v>
      </c>
      <c r="AR333" s="878">
        <f t="shared" si="109"/>
        <v>0</v>
      </c>
      <c r="AS333" s="879">
        <f t="shared" si="110"/>
        <v>0</v>
      </c>
      <c r="AT333" s="880">
        <f t="shared" si="111"/>
        <v>0</v>
      </c>
    </row>
    <row r="334" spans="1:46" ht="15.75">
      <c r="A334" s="132">
        <v>6025</v>
      </c>
      <c r="B334" s="133" t="s">
        <v>305</v>
      </c>
      <c r="C334" s="133"/>
      <c r="D334" s="133"/>
      <c r="E334" s="133"/>
      <c r="F334" s="133"/>
      <c r="G334" s="133"/>
      <c r="H334" s="133"/>
      <c r="I334" s="133"/>
      <c r="J334" s="133"/>
      <c r="K334" s="133"/>
      <c r="L334" s="134"/>
      <c r="M334" s="75"/>
      <c r="N334" s="177">
        <f t="shared" si="99"/>
        <v>6025</v>
      </c>
      <c r="O334" s="18">
        <v>0</v>
      </c>
      <c r="P334" s="19">
        <v>0</v>
      </c>
      <c r="Q334" s="187"/>
      <c r="R334" s="186"/>
      <c r="S334" s="48">
        <f t="shared" si="100"/>
        <v>0</v>
      </c>
      <c r="T334" s="49">
        <f t="shared" si="101"/>
        <v>0</v>
      </c>
      <c r="U334" s="75"/>
      <c r="V334" s="18">
        <v>0</v>
      </c>
      <c r="W334" s="19">
        <v>0</v>
      </c>
      <c r="X334" s="187"/>
      <c r="Y334" s="186"/>
      <c r="Z334" s="48">
        <f t="shared" si="102"/>
        <v>0</v>
      </c>
      <c r="AA334" s="49">
        <f t="shared" si="103"/>
        <v>0</v>
      </c>
      <c r="AB334" s="75"/>
      <c r="AC334" s="18">
        <v>0</v>
      </c>
      <c r="AD334" s="19">
        <v>0</v>
      </c>
      <c r="AE334" s="187"/>
      <c r="AF334" s="186"/>
      <c r="AG334" s="48">
        <f t="shared" si="104"/>
        <v>0</v>
      </c>
      <c r="AH334" s="49">
        <f t="shared" si="105"/>
        <v>0</v>
      </c>
      <c r="AI334" s="75"/>
      <c r="AJ334" s="826">
        <f t="shared" si="84"/>
        <v>6025</v>
      </c>
      <c r="AK334" s="827">
        <v>0</v>
      </c>
      <c r="AL334" s="828">
        <v>0</v>
      </c>
      <c r="AM334" s="824">
        <f t="shared" si="106"/>
        <v>0</v>
      </c>
      <c r="AN334" s="823">
        <f t="shared" si="106"/>
        <v>0</v>
      </c>
      <c r="AO334" s="824">
        <f t="shared" si="107"/>
        <v>0</v>
      </c>
      <c r="AP334" s="825">
        <f t="shared" si="108"/>
        <v>0</v>
      </c>
      <c r="AR334" s="878">
        <f t="shared" si="109"/>
        <v>0</v>
      </c>
      <c r="AS334" s="879">
        <f t="shared" si="110"/>
        <v>0</v>
      </c>
      <c r="AT334" s="880">
        <f t="shared" si="111"/>
        <v>0</v>
      </c>
    </row>
    <row r="335" spans="1:46" ht="15.75">
      <c r="A335" s="132">
        <v>6026</v>
      </c>
      <c r="B335" s="133" t="s">
        <v>320</v>
      </c>
      <c r="C335" s="133"/>
      <c r="D335" s="133"/>
      <c r="E335" s="133"/>
      <c r="F335" s="133"/>
      <c r="G335" s="133"/>
      <c r="H335" s="133"/>
      <c r="I335" s="133"/>
      <c r="J335" s="133"/>
      <c r="K335" s="133"/>
      <c r="L335" s="134"/>
      <c r="M335" s="75"/>
      <c r="N335" s="177">
        <f t="shared" si="99"/>
        <v>6026</v>
      </c>
      <c r="O335" s="18">
        <v>0</v>
      </c>
      <c r="P335" s="19">
        <v>0</v>
      </c>
      <c r="Q335" s="187"/>
      <c r="R335" s="186"/>
      <c r="S335" s="48">
        <f t="shared" si="100"/>
        <v>0</v>
      </c>
      <c r="T335" s="49">
        <f t="shared" si="101"/>
        <v>0</v>
      </c>
      <c r="U335" s="75"/>
      <c r="V335" s="18">
        <v>0</v>
      </c>
      <c r="W335" s="19">
        <v>0</v>
      </c>
      <c r="X335" s="187"/>
      <c r="Y335" s="186"/>
      <c r="Z335" s="48">
        <f t="shared" si="102"/>
        <v>0</v>
      </c>
      <c r="AA335" s="49">
        <f t="shared" si="103"/>
        <v>0</v>
      </c>
      <c r="AB335" s="75"/>
      <c r="AC335" s="18">
        <v>0</v>
      </c>
      <c r="AD335" s="19">
        <v>0</v>
      </c>
      <c r="AE335" s="187"/>
      <c r="AF335" s="186"/>
      <c r="AG335" s="48">
        <f t="shared" si="104"/>
        <v>0</v>
      </c>
      <c r="AH335" s="49">
        <f t="shared" si="105"/>
        <v>0</v>
      </c>
      <c r="AI335" s="75"/>
      <c r="AJ335" s="826">
        <f t="shared" si="84"/>
        <v>6026</v>
      </c>
      <c r="AK335" s="827">
        <v>0</v>
      </c>
      <c r="AL335" s="828">
        <v>0</v>
      </c>
      <c r="AM335" s="824">
        <f t="shared" si="106"/>
        <v>0</v>
      </c>
      <c r="AN335" s="823">
        <f t="shared" si="106"/>
        <v>0</v>
      </c>
      <c r="AO335" s="824">
        <f t="shared" si="107"/>
        <v>0</v>
      </c>
      <c r="AP335" s="825">
        <f t="shared" si="108"/>
        <v>0</v>
      </c>
      <c r="AR335" s="878">
        <f t="shared" si="109"/>
        <v>0</v>
      </c>
      <c r="AS335" s="879">
        <f t="shared" si="110"/>
        <v>0</v>
      </c>
      <c r="AT335" s="880">
        <f t="shared" si="111"/>
        <v>0</v>
      </c>
    </row>
    <row r="336" spans="1:46" ht="15.75">
      <c r="A336" s="132">
        <v>6027</v>
      </c>
      <c r="B336" s="133" t="s">
        <v>321</v>
      </c>
      <c r="C336" s="133"/>
      <c r="D336" s="133"/>
      <c r="E336" s="133"/>
      <c r="F336" s="133"/>
      <c r="G336" s="133"/>
      <c r="H336" s="133"/>
      <c r="I336" s="133"/>
      <c r="J336" s="133"/>
      <c r="K336" s="133"/>
      <c r="L336" s="134"/>
      <c r="M336" s="75"/>
      <c r="N336" s="177">
        <f t="shared" si="99"/>
        <v>6027</v>
      </c>
      <c r="O336" s="18">
        <v>0</v>
      </c>
      <c r="P336" s="19">
        <v>0</v>
      </c>
      <c r="Q336" s="187"/>
      <c r="R336" s="186"/>
      <c r="S336" s="48">
        <f t="shared" si="100"/>
        <v>0</v>
      </c>
      <c r="T336" s="49">
        <f t="shared" si="101"/>
        <v>0</v>
      </c>
      <c r="U336" s="75"/>
      <c r="V336" s="18">
        <v>0</v>
      </c>
      <c r="W336" s="19">
        <v>0</v>
      </c>
      <c r="X336" s="187"/>
      <c r="Y336" s="186"/>
      <c r="Z336" s="48">
        <f t="shared" si="102"/>
        <v>0</v>
      </c>
      <c r="AA336" s="49">
        <f t="shared" si="103"/>
        <v>0</v>
      </c>
      <c r="AB336" s="75"/>
      <c r="AC336" s="18">
        <v>0</v>
      </c>
      <c r="AD336" s="19">
        <v>0</v>
      </c>
      <c r="AE336" s="187"/>
      <c r="AF336" s="186"/>
      <c r="AG336" s="48">
        <f t="shared" si="104"/>
        <v>0</v>
      </c>
      <c r="AH336" s="49">
        <f t="shared" si="105"/>
        <v>0</v>
      </c>
      <c r="AI336" s="75"/>
      <c r="AJ336" s="826">
        <f t="shared" si="84"/>
        <v>6027</v>
      </c>
      <c r="AK336" s="827">
        <v>0</v>
      </c>
      <c r="AL336" s="828">
        <v>0</v>
      </c>
      <c r="AM336" s="824">
        <f t="shared" si="106"/>
        <v>0</v>
      </c>
      <c r="AN336" s="823">
        <f t="shared" si="106"/>
        <v>0</v>
      </c>
      <c r="AO336" s="824">
        <f t="shared" si="107"/>
        <v>0</v>
      </c>
      <c r="AP336" s="825">
        <f t="shared" si="108"/>
        <v>0</v>
      </c>
      <c r="AR336" s="878">
        <f t="shared" si="109"/>
        <v>0</v>
      </c>
      <c r="AS336" s="879">
        <f t="shared" si="110"/>
        <v>0</v>
      </c>
      <c r="AT336" s="880">
        <f t="shared" si="111"/>
        <v>0</v>
      </c>
    </row>
    <row r="337" spans="1:46" ht="15.75">
      <c r="A337" s="132">
        <v>6028</v>
      </c>
      <c r="B337" s="133" t="s">
        <v>322</v>
      </c>
      <c r="C337" s="133"/>
      <c r="D337" s="133"/>
      <c r="E337" s="133"/>
      <c r="F337" s="133"/>
      <c r="G337" s="133"/>
      <c r="H337" s="133"/>
      <c r="I337" s="133"/>
      <c r="J337" s="133"/>
      <c r="K337" s="133"/>
      <c r="L337" s="134"/>
      <c r="M337" s="75"/>
      <c r="N337" s="177">
        <f t="shared" si="99"/>
        <v>6028</v>
      </c>
      <c r="O337" s="18">
        <v>0</v>
      </c>
      <c r="P337" s="19">
        <v>0</v>
      </c>
      <c r="Q337" s="187"/>
      <c r="R337" s="186"/>
      <c r="S337" s="48">
        <f t="shared" si="100"/>
        <v>0</v>
      </c>
      <c r="T337" s="49">
        <f t="shared" si="101"/>
        <v>0</v>
      </c>
      <c r="U337" s="75"/>
      <c r="V337" s="18">
        <v>0</v>
      </c>
      <c r="W337" s="19">
        <v>0</v>
      </c>
      <c r="X337" s="187"/>
      <c r="Y337" s="186"/>
      <c r="Z337" s="48">
        <f t="shared" si="102"/>
        <v>0</v>
      </c>
      <c r="AA337" s="49">
        <f t="shared" si="103"/>
        <v>0</v>
      </c>
      <c r="AB337" s="75"/>
      <c r="AC337" s="18">
        <v>0</v>
      </c>
      <c r="AD337" s="19">
        <v>0</v>
      </c>
      <c r="AE337" s="187"/>
      <c r="AF337" s="186"/>
      <c r="AG337" s="48">
        <f t="shared" si="104"/>
        <v>0</v>
      </c>
      <c r="AH337" s="49">
        <f t="shared" si="105"/>
        <v>0</v>
      </c>
      <c r="AI337" s="75"/>
      <c r="AJ337" s="826">
        <f t="shared" si="84"/>
        <v>6028</v>
      </c>
      <c r="AK337" s="827">
        <v>0</v>
      </c>
      <c r="AL337" s="828">
        <v>0</v>
      </c>
      <c r="AM337" s="824">
        <f t="shared" si="106"/>
        <v>0</v>
      </c>
      <c r="AN337" s="823">
        <f t="shared" si="106"/>
        <v>0</v>
      </c>
      <c r="AO337" s="824">
        <f t="shared" si="107"/>
        <v>0</v>
      </c>
      <c r="AP337" s="825">
        <f t="shared" si="108"/>
        <v>0</v>
      </c>
      <c r="AR337" s="878">
        <f t="shared" si="109"/>
        <v>0</v>
      </c>
      <c r="AS337" s="879">
        <f t="shared" si="110"/>
        <v>0</v>
      </c>
      <c r="AT337" s="880">
        <f t="shared" si="111"/>
        <v>0</v>
      </c>
    </row>
    <row r="338" spans="1:46" ht="15.75">
      <c r="A338" s="132">
        <v>6029</v>
      </c>
      <c r="B338" s="145" t="s">
        <v>323</v>
      </c>
      <c r="C338" s="133"/>
      <c r="D338" s="133"/>
      <c r="E338" s="133"/>
      <c r="F338" s="133"/>
      <c r="G338" s="133"/>
      <c r="H338" s="133"/>
      <c r="I338" s="133"/>
      <c r="J338" s="133"/>
      <c r="K338" s="133"/>
      <c r="L338" s="134"/>
      <c r="M338" s="75"/>
      <c r="N338" s="177">
        <f t="shared" si="99"/>
        <v>6029</v>
      </c>
      <c r="O338" s="18">
        <v>0</v>
      </c>
      <c r="P338" s="19">
        <v>0</v>
      </c>
      <c r="Q338" s="187"/>
      <c r="R338" s="186"/>
      <c r="S338" s="48">
        <f t="shared" si="100"/>
        <v>0</v>
      </c>
      <c r="T338" s="49">
        <f t="shared" si="101"/>
        <v>0</v>
      </c>
      <c r="U338" s="75"/>
      <c r="V338" s="18">
        <v>0</v>
      </c>
      <c r="W338" s="19">
        <v>0</v>
      </c>
      <c r="X338" s="187"/>
      <c r="Y338" s="186"/>
      <c r="Z338" s="48">
        <f t="shared" si="102"/>
        <v>0</v>
      </c>
      <c r="AA338" s="49">
        <f t="shared" si="103"/>
        <v>0</v>
      </c>
      <c r="AB338" s="75"/>
      <c r="AC338" s="18">
        <v>0</v>
      </c>
      <c r="AD338" s="19">
        <v>0</v>
      </c>
      <c r="AE338" s="187"/>
      <c r="AF338" s="186"/>
      <c r="AG338" s="48">
        <f t="shared" si="104"/>
        <v>0</v>
      </c>
      <c r="AH338" s="49">
        <f t="shared" si="105"/>
        <v>0</v>
      </c>
      <c r="AI338" s="75"/>
      <c r="AJ338" s="826">
        <f t="shared" si="84"/>
        <v>6029</v>
      </c>
      <c r="AK338" s="827">
        <v>0</v>
      </c>
      <c r="AL338" s="828">
        <v>0</v>
      </c>
      <c r="AM338" s="824">
        <f t="shared" si="106"/>
        <v>0</v>
      </c>
      <c r="AN338" s="823">
        <f t="shared" si="106"/>
        <v>0</v>
      </c>
      <c r="AO338" s="824">
        <f t="shared" si="107"/>
        <v>0</v>
      </c>
      <c r="AP338" s="825">
        <f t="shared" si="108"/>
        <v>0</v>
      </c>
      <c r="AR338" s="878">
        <f t="shared" si="109"/>
        <v>0</v>
      </c>
      <c r="AS338" s="879">
        <f t="shared" si="110"/>
        <v>0</v>
      </c>
      <c r="AT338" s="880">
        <f t="shared" si="111"/>
        <v>0</v>
      </c>
    </row>
    <row r="339" spans="1:46" ht="15.75">
      <c r="A339" s="138">
        <v>6030</v>
      </c>
      <c r="B339" s="140" t="s">
        <v>324</v>
      </c>
      <c r="C339" s="140"/>
      <c r="D339" s="140"/>
      <c r="E339" s="140"/>
      <c r="F339" s="140"/>
      <c r="G339" s="140"/>
      <c r="H339" s="140"/>
      <c r="I339" s="140"/>
      <c r="J339" s="140"/>
      <c r="K339" s="140"/>
      <c r="L339" s="141"/>
      <c r="M339" s="75"/>
      <c r="N339" s="178">
        <f t="shared" si="99"/>
        <v>6030</v>
      </c>
      <c r="O339" s="20">
        <v>0</v>
      </c>
      <c r="P339" s="21">
        <v>0</v>
      </c>
      <c r="Q339" s="52">
        <v>0</v>
      </c>
      <c r="R339" s="21">
        <v>0</v>
      </c>
      <c r="S339" s="52">
        <v>0</v>
      </c>
      <c r="T339" s="53">
        <v>0</v>
      </c>
      <c r="U339" s="75"/>
      <c r="V339" s="20">
        <v>0</v>
      </c>
      <c r="W339" s="21">
        <v>0</v>
      </c>
      <c r="X339" s="52">
        <v>0</v>
      </c>
      <c r="Y339" s="21">
        <v>0</v>
      </c>
      <c r="Z339" s="52">
        <v>0</v>
      </c>
      <c r="AA339" s="53">
        <v>0</v>
      </c>
      <c r="AB339" s="75"/>
      <c r="AC339" s="20">
        <v>0</v>
      </c>
      <c r="AD339" s="21">
        <v>0</v>
      </c>
      <c r="AE339" s="52">
        <v>0</v>
      </c>
      <c r="AF339" s="21">
        <v>0</v>
      </c>
      <c r="AG339" s="52">
        <v>0</v>
      </c>
      <c r="AH339" s="53">
        <v>0</v>
      </c>
      <c r="AI339" s="75"/>
      <c r="AJ339" s="178">
        <f aca="true" t="shared" si="112" ref="AJ339:AJ403">+N339</f>
        <v>6030</v>
      </c>
      <c r="AK339" s="20">
        <v>0</v>
      </c>
      <c r="AL339" s="21">
        <v>0</v>
      </c>
      <c r="AM339" s="52">
        <v>0</v>
      </c>
      <c r="AN339" s="21">
        <v>0</v>
      </c>
      <c r="AO339" s="52">
        <v>0</v>
      </c>
      <c r="AP339" s="53">
        <v>0</v>
      </c>
      <c r="AR339" s="878">
        <f t="shared" si="109"/>
        <v>0</v>
      </c>
      <c r="AS339" s="879">
        <f t="shared" si="110"/>
        <v>0</v>
      </c>
      <c r="AT339" s="880">
        <f t="shared" si="111"/>
        <v>0</v>
      </c>
    </row>
    <row r="340" spans="1:46" ht="15.75">
      <c r="A340" s="138">
        <v>6032</v>
      </c>
      <c r="B340" s="140" t="s">
        <v>325</v>
      </c>
      <c r="C340" s="140"/>
      <c r="D340" s="140"/>
      <c r="E340" s="140"/>
      <c r="F340" s="140"/>
      <c r="G340" s="140"/>
      <c r="H340" s="140"/>
      <c r="I340" s="140"/>
      <c r="J340" s="140"/>
      <c r="K340" s="140"/>
      <c r="L340" s="141"/>
      <c r="M340" s="75"/>
      <c r="N340" s="178">
        <f t="shared" si="99"/>
        <v>6032</v>
      </c>
      <c r="O340" s="20">
        <v>0</v>
      </c>
      <c r="P340" s="21">
        <v>0</v>
      </c>
      <c r="Q340" s="52">
        <v>0</v>
      </c>
      <c r="R340" s="21">
        <v>0</v>
      </c>
      <c r="S340" s="52">
        <v>0</v>
      </c>
      <c r="T340" s="53">
        <v>0</v>
      </c>
      <c r="U340" s="75"/>
      <c r="V340" s="20">
        <v>0</v>
      </c>
      <c r="W340" s="21">
        <v>0</v>
      </c>
      <c r="X340" s="52">
        <v>0</v>
      </c>
      <c r="Y340" s="21">
        <v>0</v>
      </c>
      <c r="Z340" s="52">
        <v>0</v>
      </c>
      <c r="AA340" s="53">
        <v>0</v>
      </c>
      <c r="AB340" s="75"/>
      <c r="AC340" s="20">
        <v>0</v>
      </c>
      <c r="AD340" s="21">
        <v>0</v>
      </c>
      <c r="AE340" s="52">
        <v>0</v>
      </c>
      <c r="AF340" s="21">
        <v>0</v>
      </c>
      <c r="AG340" s="52">
        <v>0</v>
      </c>
      <c r="AH340" s="53">
        <v>0</v>
      </c>
      <c r="AI340" s="75"/>
      <c r="AJ340" s="178">
        <f t="shared" si="112"/>
        <v>6032</v>
      </c>
      <c r="AK340" s="20">
        <v>0</v>
      </c>
      <c r="AL340" s="21">
        <v>0</v>
      </c>
      <c r="AM340" s="52">
        <v>0</v>
      </c>
      <c r="AN340" s="21">
        <v>0</v>
      </c>
      <c r="AO340" s="52">
        <v>0</v>
      </c>
      <c r="AP340" s="53">
        <v>0</v>
      </c>
      <c r="AR340" s="878">
        <f t="shared" si="109"/>
        <v>0</v>
      </c>
      <c r="AS340" s="879">
        <f t="shared" si="110"/>
        <v>0</v>
      </c>
      <c r="AT340" s="880">
        <f t="shared" si="111"/>
        <v>0</v>
      </c>
    </row>
    <row r="341" spans="1:46" ht="15.75">
      <c r="A341" s="138">
        <v>6033</v>
      </c>
      <c r="B341" s="140" t="s">
        <v>326</v>
      </c>
      <c r="C341" s="140"/>
      <c r="D341" s="140"/>
      <c r="E341" s="140"/>
      <c r="F341" s="140"/>
      <c r="G341" s="140"/>
      <c r="H341" s="140"/>
      <c r="I341" s="140"/>
      <c r="J341" s="140"/>
      <c r="K341" s="140"/>
      <c r="L341" s="141"/>
      <c r="M341" s="75"/>
      <c r="N341" s="178">
        <f t="shared" si="99"/>
        <v>6033</v>
      </c>
      <c r="O341" s="20">
        <v>0</v>
      </c>
      <c r="P341" s="21">
        <v>0</v>
      </c>
      <c r="Q341" s="52">
        <v>0</v>
      </c>
      <c r="R341" s="21">
        <v>0</v>
      </c>
      <c r="S341" s="52">
        <v>0</v>
      </c>
      <c r="T341" s="53">
        <v>0</v>
      </c>
      <c r="U341" s="75"/>
      <c r="V341" s="20">
        <v>0</v>
      </c>
      <c r="W341" s="21">
        <v>0</v>
      </c>
      <c r="X341" s="52">
        <v>0</v>
      </c>
      <c r="Y341" s="21">
        <v>0</v>
      </c>
      <c r="Z341" s="52">
        <v>0</v>
      </c>
      <c r="AA341" s="53">
        <v>0</v>
      </c>
      <c r="AB341" s="75"/>
      <c r="AC341" s="20">
        <v>0</v>
      </c>
      <c r="AD341" s="21">
        <v>0</v>
      </c>
      <c r="AE341" s="52">
        <v>0</v>
      </c>
      <c r="AF341" s="21">
        <v>0</v>
      </c>
      <c r="AG341" s="52">
        <v>0</v>
      </c>
      <c r="AH341" s="53">
        <v>0</v>
      </c>
      <c r="AI341" s="75"/>
      <c r="AJ341" s="178">
        <f t="shared" si="112"/>
        <v>6033</v>
      </c>
      <c r="AK341" s="20">
        <v>0</v>
      </c>
      <c r="AL341" s="21">
        <v>0</v>
      </c>
      <c r="AM341" s="52">
        <v>0</v>
      </c>
      <c r="AN341" s="21">
        <v>0</v>
      </c>
      <c r="AO341" s="52">
        <v>0</v>
      </c>
      <c r="AP341" s="53">
        <v>0</v>
      </c>
      <c r="AR341" s="878">
        <f t="shared" si="109"/>
        <v>0</v>
      </c>
      <c r="AS341" s="879">
        <f t="shared" si="110"/>
        <v>0</v>
      </c>
      <c r="AT341" s="880">
        <f t="shared" si="111"/>
        <v>0</v>
      </c>
    </row>
    <row r="342" spans="1:46" ht="15.75">
      <c r="A342" s="138">
        <v>6034</v>
      </c>
      <c r="B342" s="140" t="s">
        <v>327</v>
      </c>
      <c r="C342" s="140"/>
      <c r="D342" s="140"/>
      <c r="E342" s="140"/>
      <c r="F342" s="140"/>
      <c r="G342" s="140"/>
      <c r="H342" s="140"/>
      <c r="I342" s="140"/>
      <c r="J342" s="140"/>
      <c r="K342" s="140"/>
      <c r="L342" s="141"/>
      <c r="M342" s="75"/>
      <c r="N342" s="178">
        <f t="shared" si="99"/>
        <v>6034</v>
      </c>
      <c r="O342" s="20">
        <v>0</v>
      </c>
      <c r="P342" s="21">
        <v>0</v>
      </c>
      <c r="Q342" s="52">
        <v>0</v>
      </c>
      <c r="R342" s="21">
        <v>0</v>
      </c>
      <c r="S342" s="52">
        <v>0</v>
      </c>
      <c r="T342" s="53">
        <v>0</v>
      </c>
      <c r="U342" s="75"/>
      <c r="V342" s="20">
        <v>0</v>
      </c>
      <c r="W342" s="21">
        <v>0</v>
      </c>
      <c r="X342" s="52">
        <v>0</v>
      </c>
      <c r="Y342" s="21">
        <v>0</v>
      </c>
      <c r="Z342" s="52">
        <v>0</v>
      </c>
      <c r="AA342" s="53">
        <v>0</v>
      </c>
      <c r="AB342" s="75"/>
      <c r="AC342" s="20">
        <v>0</v>
      </c>
      <c r="AD342" s="21">
        <v>0</v>
      </c>
      <c r="AE342" s="52">
        <v>0</v>
      </c>
      <c r="AF342" s="21">
        <v>0</v>
      </c>
      <c r="AG342" s="52">
        <v>0</v>
      </c>
      <c r="AH342" s="53">
        <v>0</v>
      </c>
      <c r="AI342" s="75"/>
      <c r="AJ342" s="178">
        <f t="shared" si="112"/>
        <v>6034</v>
      </c>
      <c r="AK342" s="20">
        <v>0</v>
      </c>
      <c r="AL342" s="21">
        <v>0</v>
      </c>
      <c r="AM342" s="52">
        <v>0</v>
      </c>
      <c r="AN342" s="21">
        <v>0</v>
      </c>
      <c r="AO342" s="52">
        <v>0</v>
      </c>
      <c r="AP342" s="53">
        <v>0</v>
      </c>
      <c r="AR342" s="878">
        <f t="shared" si="109"/>
        <v>0</v>
      </c>
      <c r="AS342" s="879">
        <f t="shared" si="110"/>
        <v>0</v>
      </c>
      <c r="AT342" s="880">
        <f t="shared" si="111"/>
        <v>0</v>
      </c>
    </row>
    <row r="343" spans="1:46" ht="15.75">
      <c r="A343" s="138">
        <v>6035</v>
      </c>
      <c r="B343" s="140" t="s">
        <v>328</v>
      </c>
      <c r="C343" s="140"/>
      <c r="D343" s="140"/>
      <c r="E343" s="140"/>
      <c r="F343" s="140"/>
      <c r="G343" s="140"/>
      <c r="H343" s="140"/>
      <c r="I343" s="140"/>
      <c r="J343" s="140"/>
      <c r="K343" s="140"/>
      <c r="L343" s="141"/>
      <c r="M343" s="75"/>
      <c r="N343" s="178">
        <f t="shared" si="99"/>
        <v>6035</v>
      </c>
      <c r="O343" s="20">
        <v>0</v>
      </c>
      <c r="P343" s="21">
        <v>0</v>
      </c>
      <c r="Q343" s="52">
        <v>0</v>
      </c>
      <c r="R343" s="21">
        <v>0</v>
      </c>
      <c r="S343" s="52">
        <v>0</v>
      </c>
      <c r="T343" s="53">
        <v>0</v>
      </c>
      <c r="U343" s="75"/>
      <c r="V343" s="20">
        <v>0</v>
      </c>
      <c r="W343" s="21">
        <v>0</v>
      </c>
      <c r="X343" s="52">
        <v>0</v>
      </c>
      <c r="Y343" s="21">
        <v>0</v>
      </c>
      <c r="Z343" s="52">
        <v>0</v>
      </c>
      <c r="AA343" s="53">
        <v>0</v>
      </c>
      <c r="AB343" s="75"/>
      <c r="AC343" s="20">
        <v>0</v>
      </c>
      <c r="AD343" s="21">
        <v>0</v>
      </c>
      <c r="AE343" s="52">
        <v>0</v>
      </c>
      <c r="AF343" s="21">
        <v>0</v>
      </c>
      <c r="AG343" s="52">
        <v>0</v>
      </c>
      <c r="AH343" s="53">
        <v>0</v>
      </c>
      <c r="AI343" s="75"/>
      <c r="AJ343" s="178">
        <f t="shared" si="112"/>
        <v>6035</v>
      </c>
      <c r="AK343" s="20">
        <v>0</v>
      </c>
      <c r="AL343" s="21">
        <v>0</v>
      </c>
      <c r="AM343" s="52">
        <v>0</v>
      </c>
      <c r="AN343" s="21">
        <v>0</v>
      </c>
      <c r="AO343" s="52">
        <v>0</v>
      </c>
      <c r="AP343" s="53">
        <v>0</v>
      </c>
      <c r="AR343" s="878">
        <f t="shared" si="109"/>
        <v>0</v>
      </c>
      <c r="AS343" s="879">
        <f t="shared" si="110"/>
        <v>0</v>
      </c>
      <c r="AT343" s="880">
        <f t="shared" si="111"/>
        <v>0</v>
      </c>
    </row>
    <row r="344" spans="1:46" ht="15.75">
      <c r="A344" s="138">
        <v>6036</v>
      </c>
      <c r="B344" s="140" t="s">
        <v>329</v>
      </c>
      <c r="C344" s="140"/>
      <c r="D344" s="140"/>
      <c r="E344" s="140"/>
      <c r="F344" s="140"/>
      <c r="G344" s="140"/>
      <c r="H344" s="140"/>
      <c r="I344" s="140"/>
      <c r="J344" s="140"/>
      <c r="K344" s="140"/>
      <c r="L344" s="141"/>
      <c r="M344" s="75"/>
      <c r="N344" s="178">
        <f t="shared" si="99"/>
        <v>6036</v>
      </c>
      <c r="O344" s="20">
        <v>0</v>
      </c>
      <c r="P344" s="21">
        <v>0</v>
      </c>
      <c r="Q344" s="52">
        <v>0</v>
      </c>
      <c r="R344" s="21">
        <v>0</v>
      </c>
      <c r="S344" s="52">
        <v>0</v>
      </c>
      <c r="T344" s="53">
        <v>0</v>
      </c>
      <c r="U344" s="75"/>
      <c r="V344" s="20">
        <v>0</v>
      </c>
      <c r="W344" s="21">
        <v>0</v>
      </c>
      <c r="X344" s="52">
        <v>0</v>
      </c>
      <c r="Y344" s="21">
        <v>0</v>
      </c>
      <c r="Z344" s="52">
        <v>0</v>
      </c>
      <c r="AA344" s="53">
        <v>0</v>
      </c>
      <c r="AB344" s="75"/>
      <c r="AC344" s="20">
        <v>0</v>
      </c>
      <c r="AD344" s="21">
        <v>0</v>
      </c>
      <c r="AE344" s="52">
        <v>0</v>
      </c>
      <c r="AF344" s="21">
        <v>0</v>
      </c>
      <c r="AG344" s="52">
        <v>0</v>
      </c>
      <c r="AH344" s="53">
        <v>0</v>
      </c>
      <c r="AI344" s="75"/>
      <c r="AJ344" s="178">
        <f t="shared" si="112"/>
        <v>6036</v>
      </c>
      <c r="AK344" s="20">
        <v>0</v>
      </c>
      <c r="AL344" s="21">
        <v>0</v>
      </c>
      <c r="AM344" s="52">
        <v>0</v>
      </c>
      <c r="AN344" s="21">
        <v>0</v>
      </c>
      <c r="AO344" s="52">
        <v>0</v>
      </c>
      <c r="AP344" s="53">
        <v>0</v>
      </c>
      <c r="AR344" s="878">
        <f t="shared" si="109"/>
        <v>0</v>
      </c>
      <c r="AS344" s="879">
        <f t="shared" si="110"/>
        <v>0</v>
      </c>
      <c r="AT344" s="880">
        <f t="shared" si="111"/>
        <v>0</v>
      </c>
    </row>
    <row r="345" spans="1:46" ht="15.75">
      <c r="A345" s="138">
        <v>6039</v>
      </c>
      <c r="B345" s="140" t="s">
        <v>330</v>
      </c>
      <c r="C345" s="140"/>
      <c r="D345" s="140"/>
      <c r="E345" s="140"/>
      <c r="F345" s="140"/>
      <c r="G345" s="140"/>
      <c r="H345" s="140"/>
      <c r="I345" s="140"/>
      <c r="J345" s="140"/>
      <c r="K345" s="140"/>
      <c r="L345" s="141"/>
      <c r="M345" s="75"/>
      <c r="N345" s="178">
        <f t="shared" si="99"/>
        <v>6039</v>
      </c>
      <c r="O345" s="20">
        <v>0</v>
      </c>
      <c r="P345" s="21">
        <v>0</v>
      </c>
      <c r="Q345" s="52">
        <v>0</v>
      </c>
      <c r="R345" s="21">
        <v>0</v>
      </c>
      <c r="S345" s="52">
        <v>0</v>
      </c>
      <c r="T345" s="53">
        <v>0</v>
      </c>
      <c r="U345" s="75"/>
      <c r="V345" s="20">
        <v>0</v>
      </c>
      <c r="W345" s="21">
        <v>0</v>
      </c>
      <c r="X345" s="52">
        <v>0</v>
      </c>
      <c r="Y345" s="21">
        <v>0</v>
      </c>
      <c r="Z345" s="52">
        <v>0</v>
      </c>
      <c r="AA345" s="53">
        <v>0</v>
      </c>
      <c r="AB345" s="75"/>
      <c r="AC345" s="20">
        <v>0</v>
      </c>
      <c r="AD345" s="21">
        <v>0</v>
      </c>
      <c r="AE345" s="52">
        <v>0</v>
      </c>
      <c r="AF345" s="21">
        <v>0</v>
      </c>
      <c r="AG345" s="52">
        <v>0</v>
      </c>
      <c r="AH345" s="53">
        <v>0</v>
      </c>
      <c r="AI345" s="75"/>
      <c r="AJ345" s="178">
        <f t="shared" si="112"/>
        <v>6039</v>
      </c>
      <c r="AK345" s="20">
        <v>0</v>
      </c>
      <c r="AL345" s="21">
        <v>0</v>
      </c>
      <c r="AM345" s="52">
        <v>0</v>
      </c>
      <c r="AN345" s="21">
        <v>0</v>
      </c>
      <c r="AO345" s="52">
        <v>0</v>
      </c>
      <c r="AP345" s="53">
        <v>0</v>
      </c>
      <c r="AR345" s="878">
        <f t="shared" si="109"/>
        <v>0</v>
      </c>
      <c r="AS345" s="879">
        <f t="shared" si="110"/>
        <v>0</v>
      </c>
      <c r="AT345" s="880">
        <f t="shared" si="111"/>
        <v>0</v>
      </c>
    </row>
    <row r="346" spans="1:46" ht="15.75">
      <c r="A346" s="132">
        <v>6041</v>
      </c>
      <c r="B346" s="133" t="s">
        <v>331</v>
      </c>
      <c r="C346" s="133"/>
      <c r="D346" s="133"/>
      <c r="E346" s="133"/>
      <c r="F346" s="133"/>
      <c r="G346" s="133"/>
      <c r="H346" s="133"/>
      <c r="I346" s="133"/>
      <c r="J346" s="133"/>
      <c r="K346" s="133"/>
      <c r="L346" s="134"/>
      <c r="M346" s="75"/>
      <c r="N346" s="177">
        <f t="shared" si="99"/>
        <v>6041</v>
      </c>
      <c r="O346" s="18">
        <v>0</v>
      </c>
      <c r="P346" s="19">
        <v>0</v>
      </c>
      <c r="Q346" s="187"/>
      <c r="R346" s="186"/>
      <c r="S346" s="48">
        <f aca="true" t="shared" si="113" ref="S346:S352">+IF(ABS(+O346+Q346)&gt;=ABS(P346+R346),+O346-P346+Q346-R346,0)</f>
        <v>0</v>
      </c>
      <c r="T346" s="49">
        <f aca="true" t="shared" si="114" ref="T346:T351">+IF(ABS(+O346+Q346)&lt;=ABS(P346+R346),-O346+P346-Q346+R346,0)</f>
        <v>0</v>
      </c>
      <c r="U346" s="75"/>
      <c r="V346" s="18">
        <v>0</v>
      </c>
      <c r="W346" s="19">
        <v>0</v>
      </c>
      <c r="X346" s="187"/>
      <c r="Y346" s="186"/>
      <c r="Z346" s="48">
        <f aca="true" t="shared" si="115" ref="Z346:Z352">+IF(ABS(+V346+X346)&gt;=ABS(W346+Y346),+V346-W346+X346-Y346,0)</f>
        <v>0</v>
      </c>
      <c r="AA346" s="49">
        <f aca="true" t="shared" si="116" ref="AA346:AA351">+IF(ABS(+V346+X346)&lt;=ABS(W346+Y346),-V346+W346-X346+Y346,0)</f>
        <v>0</v>
      </c>
      <c r="AB346" s="75"/>
      <c r="AC346" s="18">
        <v>0</v>
      </c>
      <c r="AD346" s="19">
        <v>0</v>
      </c>
      <c r="AE346" s="187"/>
      <c r="AF346" s="186"/>
      <c r="AG346" s="48">
        <f aca="true" t="shared" si="117" ref="AG346:AG352">+IF(ABS(+AC346+AE346)&gt;=ABS(AD346+AF346),+AC346-AD346+AE346-AF346,0)</f>
        <v>0</v>
      </c>
      <c r="AH346" s="49">
        <f aca="true" t="shared" si="118" ref="AH346:AH351">+IF(ABS(+AC346+AE346)&lt;=ABS(AD346+AF346),-AC346+AD346-AE346+AF346,0)</f>
        <v>0</v>
      </c>
      <c r="AI346" s="75"/>
      <c r="AJ346" s="826">
        <f t="shared" si="112"/>
        <v>6041</v>
      </c>
      <c r="AK346" s="827">
        <v>0</v>
      </c>
      <c r="AL346" s="828">
        <v>0</v>
      </c>
      <c r="AM346" s="824">
        <f aca="true" t="shared" si="119" ref="AM346:AN410">+ROUND(+Q346+X346+AE346,2)</f>
        <v>0</v>
      </c>
      <c r="AN346" s="823">
        <f t="shared" si="119"/>
        <v>0</v>
      </c>
      <c r="AO346" s="824">
        <f aca="true" t="shared" si="120" ref="AO346:AO410">+IF(ABS(+AK346+AM346)&gt;=ABS(AL346+AN346),+AK346-AL346+AM346-AN346,0)</f>
        <v>0</v>
      </c>
      <c r="AP346" s="825">
        <f aca="true" t="shared" si="121" ref="AP346:AP410">+IF(ABS(+AK346+AM346)&lt;=ABS(AL346+AN346),-AK346+AL346-AM346+AN346,0)</f>
        <v>0</v>
      </c>
      <c r="AR346" s="878">
        <f t="shared" si="109"/>
        <v>0</v>
      </c>
      <c r="AS346" s="879">
        <f t="shared" si="110"/>
        <v>0</v>
      </c>
      <c r="AT346" s="880">
        <f t="shared" si="111"/>
        <v>0</v>
      </c>
    </row>
    <row r="347" spans="1:46" ht="15.75">
      <c r="A347" s="132">
        <v>6042</v>
      </c>
      <c r="B347" s="133" t="s">
        <v>332</v>
      </c>
      <c r="C347" s="133"/>
      <c r="D347" s="133"/>
      <c r="E347" s="133"/>
      <c r="F347" s="133"/>
      <c r="G347" s="133"/>
      <c r="H347" s="133"/>
      <c r="I347" s="133"/>
      <c r="J347" s="133"/>
      <c r="K347" s="133"/>
      <c r="L347" s="134"/>
      <c r="M347" s="75"/>
      <c r="N347" s="177">
        <f t="shared" si="99"/>
        <v>6042</v>
      </c>
      <c r="O347" s="18">
        <v>0</v>
      </c>
      <c r="P347" s="19">
        <v>0</v>
      </c>
      <c r="Q347" s="187"/>
      <c r="R347" s="186"/>
      <c r="S347" s="48">
        <f t="shared" si="113"/>
        <v>0</v>
      </c>
      <c r="T347" s="49">
        <f t="shared" si="114"/>
        <v>0</v>
      </c>
      <c r="U347" s="75"/>
      <c r="V347" s="18">
        <v>0</v>
      </c>
      <c r="W347" s="19">
        <v>0</v>
      </c>
      <c r="X347" s="187"/>
      <c r="Y347" s="186"/>
      <c r="Z347" s="48">
        <f t="shared" si="115"/>
        <v>0</v>
      </c>
      <c r="AA347" s="49">
        <f t="shared" si="116"/>
        <v>0</v>
      </c>
      <c r="AB347" s="75"/>
      <c r="AC347" s="18">
        <v>0</v>
      </c>
      <c r="AD347" s="19">
        <v>0</v>
      </c>
      <c r="AE347" s="187"/>
      <c r="AF347" s="186"/>
      <c r="AG347" s="48">
        <f t="shared" si="117"/>
        <v>0</v>
      </c>
      <c r="AH347" s="49">
        <f t="shared" si="118"/>
        <v>0</v>
      </c>
      <c r="AI347" s="75"/>
      <c r="AJ347" s="826">
        <f t="shared" si="112"/>
        <v>6042</v>
      </c>
      <c r="AK347" s="827">
        <v>0</v>
      </c>
      <c r="AL347" s="828">
        <v>0</v>
      </c>
      <c r="AM347" s="824">
        <f t="shared" si="119"/>
        <v>0</v>
      </c>
      <c r="AN347" s="823">
        <f t="shared" si="119"/>
        <v>0</v>
      </c>
      <c r="AO347" s="824">
        <f t="shared" si="120"/>
        <v>0</v>
      </c>
      <c r="AP347" s="825">
        <f t="shared" si="121"/>
        <v>0</v>
      </c>
      <c r="AR347" s="878">
        <f t="shared" si="109"/>
        <v>0</v>
      </c>
      <c r="AS347" s="879">
        <f t="shared" si="110"/>
        <v>0</v>
      </c>
      <c r="AT347" s="880">
        <f t="shared" si="111"/>
        <v>0</v>
      </c>
    </row>
    <row r="348" spans="1:46" ht="15.75">
      <c r="A348" s="132">
        <v>6043</v>
      </c>
      <c r="B348" s="133" t="s">
        <v>333</v>
      </c>
      <c r="C348" s="133"/>
      <c r="D348" s="133"/>
      <c r="E348" s="133"/>
      <c r="F348" s="133"/>
      <c r="G348" s="133"/>
      <c r="H348" s="133"/>
      <c r="I348" s="133"/>
      <c r="J348" s="133"/>
      <c r="K348" s="133"/>
      <c r="L348" s="134"/>
      <c r="M348" s="75"/>
      <c r="N348" s="177">
        <f t="shared" si="99"/>
        <v>6043</v>
      </c>
      <c r="O348" s="18">
        <v>0</v>
      </c>
      <c r="P348" s="19">
        <v>0</v>
      </c>
      <c r="Q348" s="187"/>
      <c r="R348" s="186"/>
      <c r="S348" s="48">
        <f t="shared" si="113"/>
        <v>0</v>
      </c>
      <c r="T348" s="49">
        <f t="shared" si="114"/>
        <v>0</v>
      </c>
      <c r="U348" s="75"/>
      <c r="V348" s="18">
        <v>0</v>
      </c>
      <c r="W348" s="19">
        <v>0</v>
      </c>
      <c r="X348" s="187"/>
      <c r="Y348" s="186"/>
      <c r="Z348" s="48">
        <f t="shared" si="115"/>
        <v>0</v>
      </c>
      <c r="AA348" s="49">
        <f t="shared" si="116"/>
        <v>0</v>
      </c>
      <c r="AB348" s="75"/>
      <c r="AC348" s="18">
        <v>0</v>
      </c>
      <c r="AD348" s="19">
        <v>0</v>
      </c>
      <c r="AE348" s="187"/>
      <c r="AF348" s="186"/>
      <c r="AG348" s="48">
        <f t="shared" si="117"/>
        <v>0</v>
      </c>
      <c r="AH348" s="49">
        <f t="shared" si="118"/>
        <v>0</v>
      </c>
      <c r="AI348" s="75"/>
      <c r="AJ348" s="826">
        <f t="shared" si="112"/>
        <v>6043</v>
      </c>
      <c r="AK348" s="827">
        <v>0</v>
      </c>
      <c r="AL348" s="828">
        <v>0</v>
      </c>
      <c r="AM348" s="824">
        <f t="shared" si="119"/>
        <v>0</v>
      </c>
      <c r="AN348" s="823">
        <f t="shared" si="119"/>
        <v>0</v>
      </c>
      <c r="AO348" s="824">
        <f t="shared" si="120"/>
        <v>0</v>
      </c>
      <c r="AP348" s="825">
        <f t="shared" si="121"/>
        <v>0</v>
      </c>
      <c r="AR348" s="878">
        <f t="shared" si="109"/>
        <v>0</v>
      </c>
      <c r="AS348" s="879">
        <f t="shared" si="110"/>
        <v>0</v>
      </c>
      <c r="AT348" s="880">
        <f t="shared" si="111"/>
        <v>0</v>
      </c>
    </row>
    <row r="349" spans="1:46" ht="15.75">
      <c r="A349" s="132">
        <v>6044</v>
      </c>
      <c r="B349" s="133" t="s">
        <v>334</v>
      </c>
      <c r="C349" s="133"/>
      <c r="D349" s="133"/>
      <c r="E349" s="133"/>
      <c r="F349" s="133"/>
      <c r="G349" s="133"/>
      <c r="H349" s="133"/>
      <c r="I349" s="133"/>
      <c r="J349" s="133"/>
      <c r="K349" s="133"/>
      <c r="L349" s="134"/>
      <c r="M349" s="75"/>
      <c r="N349" s="177">
        <f t="shared" si="99"/>
        <v>6044</v>
      </c>
      <c r="O349" s="18">
        <v>0</v>
      </c>
      <c r="P349" s="19">
        <v>0</v>
      </c>
      <c r="Q349" s="187"/>
      <c r="R349" s="186"/>
      <c r="S349" s="48">
        <f t="shared" si="113"/>
        <v>0</v>
      </c>
      <c r="T349" s="49">
        <f t="shared" si="114"/>
        <v>0</v>
      </c>
      <c r="U349" s="75"/>
      <c r="V349" s="18">
        <v>0</v>
      </c>
      <c r="W349" s="19">
        <v>0</v>
      </c>
      <c r="X349" s="187"/>
      <c r="Y349" s="186"/>
      <c r="Z349" s="48">
        <f t="shared" si="115"/>
        <v>0</v>
      </c>
      <c r="AA349" s="49">
        <f t="shared" si="116"/>
        <v>0</v>
      </c>
      <c r="AB349" s="75"/>
      <c r="AC349" s="18">
        <v>0</v>
      </c>
      <c r="AD349" s="19">
        <v>0</v>
      </c>
      <c r="AE349" s="187"/>
      <c r="AF349" s="186"/>
      <c r="AG349" s="48">
        <f t="shared" si="117"/>
        <v>0</v>
      </c>
      <c r="AH349" s="49">
        <f t="shared" si="118"/>
        <v>0</v>
      </c>
      <c r="AI349" s="75"/>
      <c r="AJ349" s="826">
        <f t="shared" si="112"/>
        <v>6044</v>
      </c>
      <c r="AK349" s="827">
        <v>0</v>
      </c>
      <c r="AL349" s="828">
        <v>0</v>
      </c>
      <c r="AM349" s="824">
        <f t="shared" si="119"/>
        <v>0</v>
      </c>
      <c r="AN349" s="823">
        <f t="shared" si="119"/>
        <v>0</v>
      </c>
      <c r="AO349" s="824">
        <f t="shared" si="120"/>
        <v>0</v>
      </c>
      <c r="AP349" s="825">
        <f t="shared" si="121"/>
        <v>0</v>
      </c>
      <c r="AR349" s="878">
        <f t="shared" si="109"/>
        <v>0</v>
      </c>
      <c r="AS349" s="879">
        <f t="shared" si="110"/>
        <v>0</v>
      </c>
      <c r="AT349" s="880">
        <f t="shared" si="111"/>
        <v>0</v>
      </c>
    </row>
    <row r="350" spans="1:46" ht="15.75">
      <c r="A350" s="132">
        <v>6045</v>
      </c>
      <c r="B350" s="133" t="s">
        <v>335</v>
      </c>
      <c r="C350" s="133"/>
      <c r="D350" s="133"/>
      <c r="E350" s="133"/>
      <c r="F350" s="133"/>
      <c r="G350" s="133"/>
      <c r="H350" s="133"/>
      <c r="I350" s="133"/>
      <c r="J350" s="133"/>
      <c r="K350" s="133"/>
      <c r="L350" s="134"/>
      <c r="M350" s="75"/>
      <c r="N350" s="177">
        <f t="shared" si="99"/>
        <v>6045</v>
      </c>
      <c r="O350" s="18">
        <v>0</v>
      </c>
      <c r="P350" s="19">
        <v>0</v>
      </c>
      <c r="Q350" s="187"/>
      <c r="R350" s="186"/>
      <c r="S350" s="48">
        <f t="shared" si="113"/>
        <v>0</v>
      </c>
      <c r="T350" s="49">
        <f t="shared" si="114"/>
        <v>0</v>
      </c>
      <c r="U350" s="75"/>
      <c r="V350" s="18">
        <v>0</v>
      </c>
      <c r="W350" s="19">
        <v>0</v>
      </c>
      <c r="X350" s="187"/>
      <c r="Y350" s="186"/>
      <c r="Z350" s="48">
        <f t="shared" si="115"/>
        <v>0</v>
      </c>
      <c r="AA350" s="49">
        <f t="shared" si="116"/>
        <v>0</v>
      </c>
      <c r="AB350" s="75"/>
      <c r="AC350" s="18">
        <v>0</v>
      </c>
      <c r="AD350" s="19">
        <v>0</v>
      </c>
      <c r="AE350" s="187"/>
      <c r="AF350" s="186"/>
      <c r="AG350" s="48">
        <f t="shared" si="117"/>
        <v>0</v>
      </c>
      <c r="AH350" s="49">
        <f t="shared" si="118"/>
        <v>0</v>
      </c>
      <c r="AI350" s="75"/>
      <c r="AJ350" s="826">
        <f t="shared" si="112"/>
        <v>6045</v>
      </c>
      <c r="AK350" s="827">
        <v>0</v>
      </c>
      <c r="AL350" s="828">
        <v>0</v>
      </c>
      <c r="AM350" s="824">
        <f t="shared" si="119"/>
        <v>0</v>
      </c>
      <c r="AN350" s="823">
        <f t="shared" si="119"/>
        <v>0</v>
      </c>
      <c r="AO350" s="824">
        <f t="shared" si="120"/>
        <v>0</v>
      </c>
      <c r="AP350" s="825">
        <f t="shared" si="121"/>
        <v>0</v>
      </c>
      <c r="AR350" s="878">
        <f t="shared" si="109"/>
        <v>0</v>
      </c>
      <c r="AS350" s="879">
        <f t="shared" si="110"/>
        <v>0</v>
      </c>
      <c r="AT350" s="880">
        <f t="shared" si="111"/>
        <v>0</v>
      </c>
    </row>
    <row r="351" spans="1:46" ht="15.75">
      <c r="A351" s="132">
        <v>6046</v>
      </c>
      <c r="B351" s="133" t="s">
        <v>336</v>
      </c>
      <c r="C351" s="133"/>
      <c r="D351" s="133"/>
      <c r="E351" s="133"/>
      <c r="F351" s="133"/>
      <c r="G351" s="133"/>
      <c r="H351" s="133"/>
      <c r="I351" s="133"/>
      <c r="J351" s="133"/>
      <c r="K351" s="133"/>
      <c r="L351" s="134"/>
      <c r="M351" s="75"/>
      <c r="N351" s="177">
        <f t="shared" si="99"/>
        <v>6046</v>
      </c>
      <c r="O351" s="18">
        <v>0</v>
      </c>
      <c r="P351" s="19">
        <v>0</v>
      </c>
      <c r="Q351" s="187"/>
      <c r="R351" s="186"/>
      <c r="S351" s="48">
        <f t="shared" si="113"/>
        <v>0</v>
      </c>
      <c r="T351" s="49">
        <f t="shared" si="114"/>
        <v>0</v>
      </c>
      <c r="U351" s="75"/>
      <c r="V351" s="18">
        <v>0</v>
      </c>
      <c r="W351" s="19">
        <v>0</v>
      </c>
      <c r="X351" s="187"/>
      <c r="Y351" s="186"/>
      <c r="Z351" s="48">
        <f t="shared" si="115"/>
        <v>0</v>
      </c>
      <c r="AA351" s="49">
        <f t="shared" si="116"/>
        <v>0</v>
      </c>
      <c r="AB351" s="75"/>
      <c r="AC351" s="18">
        <v>0</v>
      </c>
      <c r="AD351" s="19">
        <v>0</v>
      </c>
      <c r="AE351" s="187"/>
      <c r="AF351" s="186"/>
      <c r="AG351" s="48">
        <f t="shared" si="117"/>
        <v>0</v>
      </c>
      <c r="AH351" s="49">
        <f t="shared" si="118"/>
        <v>0</v>
      </c>
      <c r="AI351" s="75"/>
      <c r="AJ351" s="826">
        <f t="shared" si="112"/>
        <v>6046</v>
      </c>
      <c r="AK351" s="827">
        <v>0</v>
      </c>
      <c r="AL351" s="828">
        <v>0</v>
      </c>
      <c r="AM351" s="824">
        <f t="shared" si="119"/>
        <v>0</v>
      </c>
      <c r="AN351" s="823">
        <f t="shared" si="119"/>
        <v>0</v>
      </c>
      <c r="AO351" s="824">
        <f t="shared" si="120"/>
        <v>0</v>
      </c>
      <c r="AP351" s="825">
        <f t="shared" si="121"/>
        <v>0</v>
      </c>
      <c r="AR351" s="878">
        <f t="shared" si="109"/>
        <v>0</v>
      </c>
      <c r="AS351" s="879">
        <f t="shared" si="110"/>
        <v>0</v>
      </c>
      <c r="AT351" s="880">
        <f t="shared" si="111"/>
        <v>0</v>
      </c>
    </row>
    <row r="352" spans="1:46" ht="15.75">
      <c r="A352" s="132">
        <v>6047</v>
      </c>
      <c r="B352" s="133" t="s">
        <v>337</v>
      </c>
      <c r="C352" s="133"/>
      <c r="D352" s="133"/>
      <c r="E352" s="133"/>
      <c r="F352" s="133"/>
      <c r="G352" s="133"/>
      <c r="H352" s="133"/>
      <c r="I352" s="133"/>
      <c r="J352" s="133"/>
      <c r="K352" s="133"/>
      <c r="L352" s="134"/>
      <c r="M352" s="75"/>
      <c r="N352" s="177">
        <f t="shared" si="99"/>
        <v>6047</v>
      </c>
      <c r="O352" s="18">
        <v>0</v>
      </c>
      <c r="P352" s="19">
        <v>0</v>
      </c>
      <c r="Q352" s="187"/>
      <c r="R352" s="186"/>
      <c r="S352" s="48">
        <f t="shared" si="113"/>
        <v>0</v>
      </c>
      <c r="T352" s="51">
        <v>0</v>
      </c>
      <c r="U352" s="75"/>
      <c r="V352" s="18">
        <v>0</v>
      </c>
      <c r="W352" s="19">
        <v>0</v>
      </c>
      <c r="X352" s="187"/>
      <c r="Y352" s="186"/>
      <c r="Z352" s="48">
        <f t="shared" si="115"/>
        <v>0</v>
      </c>
      <c r="AA352" s="51">
        <v>0</v>
      </c>
      <c r="AB352" s="75"/>
      <c r="AC352" s="18">
        <v>0</v>
      </c>
      <c r="AD352" s="19">
        <v>0</v>
      </c>
      <c r="AE352" s="187"/>
      <c r="AF352" s="186"/>
      <c r="AG352" s="48">
        <f t="shared" si="117"/>
        <v>0</v>
      </c>
      <c r="AH352" s="51">
        <v>0</v>
      </c>
      <c r="AI352" s="75"/>
      <c r="AJ352" s="826">
        <f t="shared" si="112"/>
        <v>6047</v>
      </c>
      <c r="AK352" s="827">
        <v>0</v>
      </c>
      <c r="AL352" s="828">
        <v>0</v>
      </c>
      <c r="AM352" s="824">
        <f t="shared" si="119"/>
        <v>0</v>
      </c>
      <c r="AN352" s="823">
        <f t="shared" si="119"/>
        <v>0</v>
      </c>
      <c r="AO352" s="824">
        <f t="shared" si="120"/>
        <v>0</v>
      </c>
      <c r="AP352" s="830">
        <v>0</v>
      </c>
      <c r="AR352" s="878">
        <f t="shared" si="109"/>
        <v>0</v>
      </c>
      <c r="AS352" s="879">
        <f t="shared" si="110"/>
        <v>0</v>
      </c>
      <c r="AT352" s="880">
        <f t="shared" si="111"/>
        <v>0</v>
      </c>
    </row>
    <row r="353" spans="1:46" ht="15.75">
      <c r="A353" s="132">
        <v>6048</v>
      </c>
      <c r="B353" s="135" t="s">
        <v>338</v>
      </c>
      <c r="C353" s="133"/>
      <c r="D353" s="133"/>
      <c r="E353" s="133"/>
      <c r="F353" s="133"/>
      <c r="G353" s="133"/>
      <c r="H353" s="133"/>
      <c r="I353" s="133"/>
      <c r="J353" s="133"/>
      <c r="K353" s="133"/>
      <c r="L353" s="134"/>
      <c r="M353" s="75"/>
      <c r="N353" s="177">
        <f t="shared" si="99"/>
        <v>6048</v>
      </c>
      <c r="O353" s="18">
        <v>0</v>
      </c>
      <c r="P353" s="19">
        <v>0</v>
      </c>
      <c r="Q353" s="187"/>
      <c r="R353" s="186"/>
      <c r="S353" s="50">
        <v>0</v>
      </c>
      <c r="T353" s="49">
        <f aca="true" t="shared" si="122" ref="T353:T411">+IF(ABS(+O353+Q353)&lt;=ABS(P353+R353),-O353+P353-Q353+R353,0)</f>
        <v>0</v>
      </c>
      <c r="U353" s="75"/>
      <c r="V353" s="18">
        <v>0</v>
      </c>
      <c r="W353" s="19">
        <v>0</v>
      </c>
      <c r="X353" s="187"/>
      <c r="Y353" s="186"/>
      <c r="Z353" s="50">
        <v>0</v>
      </c>
      <c r="AA353" s="49">
        <f aca="true" t="shared" si="123" ref="AA353:AA411">+IF(ABS(+V353+X353)&lt;=ABS(W353+Y353),-V353+W353-X353+Y353,0)</f>
        <v>0</v>
      </c>
      <c r="AB353" s="75"/>
      <c r="AC353" s="18">
        <v>0</v>
      </c>
      <c r="AD353" s="19">
        <v>0</v>
      </c>
      <c r="AE353" s="187"/>
      <c r="AF353" s="186"/>
      <c r="AG353" s="50">
        <v>0</v>
      </c>
      <c r="AH353" s="49">
        <f aca="true" t="shared" si="124" ref="AH353:AH411">+IF(ABS(+AC353+AE353)&lt;=ABS(AD353+AF353),-AC353+AD353-AE353+AF353,0)</f>
        <v>0</v>
      </c>
      <c r="AI353" s="75"/>
      <c r="AJ353" s="826">
        <f t="shared" si="112"/>
        <v>6048</v>
      </c>
      <c r="AK353" s="827">
        <v>0</v>
      </c>
      <c r="AL353" s="828">
        <v>0</v>
      </c>
      <c r="AM353" s="824">
        <f t="shared" si="119"/>
        <v>0</v>
      </c>
      <c r="AN353" s="823">
        <f t="shared" si="119"/>
        <v>0</v>
      </c>
      <c r="AO353" s="827">
        <v>0</v>
      </c>
      <c r="AP353" s="825">
        <f>+IF(ABS(+AK353+AM353)&lt;=ABS(AL353+AN353),-AK353+AL353-AM353+AN353,0)</f>
        <v>0</v>
      </c>
      <c r="AR353" s="878">
        <f t="shared" si="109"/>
        <v>0</v>
      </c>
      <c r="AS353" s="879">
        <f t="shared" si="110"/>
        <v>0</v>
      </c>
      <c r="AT353" s="880">
        <f t="shared" si="111"/>
        <v>0</v>
      </c>
    </row>
    <row r="354" spans="1:46" ht="15.75">
      <c r="A354" s="132">
        <v>6049</v>
      </c>
      <c r="B354" s="1006" t="s">
        <v>206</v>
      </c>
      <c r="C354" s="133"/>
      <c r="D354" s="133"/>
      <c r="E354" s="133"/>
      <c r="F354" s="133"/>
      <c r="G354" s="133"/>
      <c r="H354" s="133"/>
      <c r="I354" s="133"/>
      <c r="J354" s="133"/>
      <c r="K354" s="133"/>
      <c r="L354" s="134"/>
      <c r="M354" s="75"/>
      <c r="N354" s="177">
        <f>+A354</f>
        <v>6049</v>
      </c>
      <c r="O354" s="18">
        <v>0</v>
      </c>
      <c r="P354" s="19">
        <v>0</v>
      </c>
      <c r="Q354" s="187"/>
      <c r="R354" s="186"/>
      <c r="S354" s="48">
        <f>+IF(ABS(+O354+Q354)&gt;=ABS(P354+R354),+O354-P354+Q354-R354,0)</f>
        <v>0</v>
      </c>
      <c r="T354" s="49">
        <f t="shared" si="122"/>
        <v>0</v>
      </c>
      <c r="U354" s="75"/>
      <c r="V354" s="18">
        <v>0</v>
      </c>
      <c r="W354" s="19">
        <v>0</v>
      </c>
      <c r="X354" s="187"/>
      <c r="Y354" s="186"/>
      <c r="Z354" s="48">
        <f>+IF(ABS(+V354+X354)&gt;=ABS(W354+Y354),+V354-W354+X354-Y354,0)</f>
        <v>0</v>
      </c>
      <c r="AA354" s="49">
        <f t="shared" si="123"/>
        <v>0</v>
      </c>
      <c r="AB354" s="75"/>
      <c r="AC354" s="18">
        <v>0</v>
      </c>
      <c r="AD354" s="19">
        <v>0</v>
      </c>
      <c r="AE354" s="187"/>
      <c r="AF354" s="186"/>
      <c r="AG354" s="48">
        <f>+IF(ABS(+AC354+AE354)&gt;=ABS(AD354+AF354),+AC354-AD354+AE354-AF354,0)</f>
        <v>0</v>
      </c>
      <c r="AH354" s="49">
        <f t="shared" si="124"/>
        <v>0</v>
      </c>
      <c r="AI354" s="75"/>
      <c r="AJ354" s="826">
        <f>+N354</f>
        <v>6049</v>
      </c>
      <c r="AK354" s="827">
        <v>0</v>
      </c>
      <c r="AL354" s="828">
        <v>0</v>
      </c>
      <c r="AM354" s="824">
        <f>+ROUND(+Q354+X354+AE354,2)</f>
        <v>0</v>
      </c>
      <c r="AN354" s="823">
        <f>+ROUND(+R354+Y354+AF354,2)</f>
        <v>0</v>
      </c>
      <c r="AO354" s="824">
        <f>+IF(ABS(+AK354+AM354)&gt;=ABS(AL354+AN354),+AK354-AL354+AM354-AN354,0)</f>
        <v>0</v>
      </c>
      <c r="AP354" s="825">
        <f>+IF(ABS(+AK354+AM354)&lt;=ABS(AL354+AN354),-AK354+AL354-AM354+AN354,0)</f>
        <v>0</v>
      </c>
      <c r="AR354" s="878">
        <f>+ROUND(+SUM(AK354-AL354)-SUM(O354-P354)-SUM(V354-W354)-SUM(AC354-AD354),2)</f>
        <v>0</v>
      </c>
      <c r="AS354" s="879">
        <f>+ROUND(+SUM(AM354-AN354)-SUM(Q354-R354)-SUM(X354-Y354)-SUM(AE354-AF354),2)</f>
        <v>0</v>
      </c>
      <c r="AT354" s="880">
        <f>+ROUND(+SUM(AO354-AP354)-SUM(S354-T354)-SUM(Z354-AA354)-SUM(AG354-AH354),2)</f>
        <v>0</v>
      </c>
    </row>
    <row r="355" spans="1:46" ht="15.75">
      <c r="A355" s="132">
        <v>6051</v>
      </c>
      <c r="B355" s="133" t="s">
        <v>339</v>
      </c>
      <c r="C355" s="133"/>
      <c r="D355" s="133"/>
      <c r="E355" s="133"/>
      <c r="F355" s="133"/>
      <c r="G355" s="133"/>
      <c r="H355" s="133"/>
      <c r="I355" s="133"/>
      <c r="J355" s="133"/>
      <c r="K355" s="133"/>
      <c r="L355" s="134"/>
      <c r="M355" s="75"/>
      <c r="N355" s="177">
        <f t="shared" si="99"/>
        <v>6051</v>
      </c>
      <c r="O355" s="18">
        <v>0</v>
      </c>
      <c r="P355" s="19">
        <v>0</v>
      </c>
      <c r="Q355" s="187"/>
      <c r="R355" s="186"/>
      <c r="S355" s="48">
        <f aca="true" t="shared" si="125" ref="S355:S411">+IF(ABS(+O355+Q355)&gt;=ABS(P355+R355),+O355-P355+Q355-R355,0)</f>
        <v>0</v>
      </c>
      <c r="T355" s="49">
        <f t="shared" si="122"/>
        <v>0</v>
      </c>
      <c r="U355" s="75"/>
      <c r="V355" s="18">
        <v>0</v>
      </c>
      <c r="W355" s="19">
        <v>0</v>
      </c>
      <c r="X355" s="187"/>
      <c r="Y355" s="186"/>
      <c r="Z355" s="48">
        <f aca="true" t="shared" si="126" ref="Z355:Z411">+IF(ABS(+V355+X355)&gt;=ABS(W355+Y355),+V355-W355+X355-Y355,0)</f>
        <v>0</v>
      </c>
      <c r="AA355" s="49">
        <f t="shared" si="123"/>
        <v>0</v>
      </c>
      <c r="AB355" s="75"/>
      <c r="AC355" s="18">
        <v>0</v>
      </c>
      <c r="AD355" s="19">
        <v>0</v>
      </c>
      <c r="AE355" s="187"/>
      <c r="AF355" s="186"/>
      <c r="AG355" s="48">
        <f aca="true" t="shared" si="127" ref="AG355:AG411">+IF(ABS(+AC355+AE355)&gt;=ABS(AD355+AF355),+AC355-AD355+AE355-AF355,0)</f>
        <v>0</v>
      </c>
      <c r="AH355" s="49">
        <f t="shared" si="124"/>
        <v>0</v>
      </c>
      <c r="AI355" s="75"/>
      <c r="AJ355" s="826">
        <f t="shared" si="112"/>
        <v>6051</v>
      </c>
      <c r="AK355" s="827">
        <v>0</v>
      </c>
      <c r="AL355" s="828">
        <v>0</v>
      </c>
      <c r="AM355" s="824">
        <f t="shared" si="119"/>
        <v>0</v>
      </c>
      <c r="AN355" s="823">
        <f t="shared" si="119"/>
        <v>0</v>
      </c>
      <c r="AO355" s="824">
        <f t="shared" si="120"/>
        <v>0</v>
      </c>
      <c r="AP355" s="825">
        <f t="shared" si="121"/>
        <v>0</v>
      </c>
      <c r="AR355" s="878">
        <f t="shared" si="109"/>
        <v>0</v>
      </c>
      <c r="AS355" s="879">
        <f t="shared" si="110"/>
        <v>0</v>
      </c>
      <c r="AT355" s="880">
        <f t="shared" si="111"/>
        <v>0</v>
      </c>
    </row>
    <row r="356" spans="1:46" ht="15.75">
      <c r="A356" s="132">
        <v>6052</v>
      </c>
      <c r="B356" s="133" t="s">
        <v>340</v>
      </c>
      <c r="C356" s="133"/>
      <c r="D356" s="133"/>
      <c r="E356" s="133"/>
      <c r="F356" s="133"/>
      <c r="G356" s="133"/>
      <c r="H356" s="133"/>
      <c r="I356" s="133"/>
      <c r="J356" s="133"/>
      <c r="K356" s="133"/>
      <c r="L356" s="134"/>
      <c r="M356" s="75"/>
      <c r="N356" s="177">
        <f t="shared" si="99"/>
        <v>6052</v>
      </c>
      <c r="O356" s="18">
        <v>0</v>
      </c>
      <c r="P356" s="19">
        <v>0</v>
      </c>
      <c r="Q356" s="187"/>
      <c r="R356" s="186"/>
      <c r="S356" s="48">
        <f t="shared" si="125"/>
        <v>0</v>
      </c>
      <c r="T356" s="49">
        <f t="shared" si="122"/>
        <v>0</v>
      </c>
      <c r="U356" s="75"/>
      <c r="V356" s="18">
        <v>0</v>
      </c>
      <c r="W356" s="19">
        <v>0</v>
      </c>
      <c r="X356" s="187"/>
      <c r="Y356" s="186"/>
      <c r="Z356" s="48">
        <f t="shared" si="126"/>
        <v>0</v>
      </c>
      <c r="AA356" s="49">
        <f t="shared" si="123"/>
        <v>0</v>
      </c>
      <c r="AB356" s="75"/>
      <c r="AC356" s="18">
        <v>0</v>
      </c>
      <c r="AD356" s="19">
        <v>0</v>
      </c>
      <c r="AE356" s="187"/>
      <c r="AF356" s="186"/>
      <c r="AG356" s="48">
        <f t="shared" si="127"/>
        <v>0</v>
      </c>
      <c r="AH356" s="49">
        <f t="shared" si="124"/>
        <v>0</v>
      </c>
      <c r="AI356" s="75"/>
      <c r="AJ356" s="826">
        <f t="shared" si="112"/>
        <v>6052</v>
      </c>
      <c r="AK356" s="827">
        <v>0</v>
      </c>
      <c r="AL356" s="828">
        <v>0</v>
      </c>
      <c r="AM356" s="824">
        <f t="shared" si="119"/>
        <v>0</v>
      </c>
      <c r="AN356" s="823">
        <f t="shared" si="119"/>
        <v>0</v>
      </c>
      <c r="AO356" s="824">
        <f t="shared" si="120"/>
        <v>0</v>
      </c>
      <c r="AP356" s="825">
        <f t="shared" si="121"/>
        <v>0</v>
      </c>
      <c r="AR356" s="878">
        <f t="shared" si="109"/>
        <v>0</v>
      </c>
      <c r="AS356" s="879">
        <f t="shared" si="110"/>
        <v>0</v>
      </c>
      <c r="AT356" s="880">
        <f t="shared" si="111"/>
        <v>0</v>
      </c>
    </row>
    <row r="357" spans="1:46" ht="15.75">
      <c r="A357" s="132">
        <v>6055</v>
      </c>
      <c r="B357" s="133" t="s">
        <v>341</v>
      </c>
      <c r="C357" s="133"/>
      <c r="D357" s="133"/>
      <c r="E357" s="133"/>
      <c r="F357" s="133"/>
      <c r="G357" s="133"/>
      <c r="H357" s="133"/>
      <c r="I357" s="133"/>
      <c r="J357" s="133"/>
      <c r="K357" s="133"/>
      <c r="L357" s="134"/>
      <c r="M357" s="75"/>
      <c r="N357" s="177">
        <f t="shared" si="99"/>
        <v>6055</v>
      </c>
      <c r="O357" s="18">
        <v>0</v>
      </c>
      <c r="P357" s="19">
        <v>0</v>
      </c>
      <c r="Q357" s="187"/>
      <c r="R357" s="186"/>
      <c r="S357" s="48">
        <f t="shared" si="125"/>
        <v>0</v>
      </c>
      <c r="T357" s="49">
        <f t="shared" si="122"/>
        <v>0</v>
      </c>
      <c r="U357" s="75"/>
      <c r="V357" s="18">
        <v>0</v>
      </c>
      <c r="W357" s="19">
        <v>0</v>
      </c>
      <c r="X357" s="187"/>
      <c r="Y357" s="186"/>
      <c r="Z357" s="48">
        <f t="shared" si="126"/>
        <v>0</v>
      </c>
      <c r="AA357" s="49">
        <f t="shared" si="123"/>
        <v>0</v>
      </c>
      <c r="AB357" s="75"/>
      <c r="AC357" s="18">
        <v>0</v>
      </c>
      <c r="AD357" s="19">
        <v>0</v>
      </c>
      <c r="AE357" s="187"/>
      <c r="AF357" s="186"/>
      <c r="AG357" s="48">
        <f t="shared" si="127"/>
        <v>0</v>
      </c>
      <c r="AH357" s="49">
        <f t="shared" si="124"/>
        <v>0</v>
      </c>
      <c r="AI357" s="75"/>
      <c r="AJ357" s="826">
        <f t="shared" si="112"/>
        <v>6055</v>
      </c>
      <c r="AK357" s="827">
        <v>0</v>
      </c>
      <c r="AL357" s="828">
        <v>0</v>
      </c>
      <c r="AM357" s="824">
        <f t="shared" si="119"/>
        <v>0</v>
      </c>
      <c r="AN357" s="823">
        <f t="shared" si="119"/>
        <v>0</v>
      </c>
      <c r="AO357" s="824">
        <f t="shared" si="120"/>
        <v>0</v>
      </c>
      <c r="AP357" s="825">
        <f t="shared" si="121"/>
        <v>0</v>
      </c>
      <c r="AR357" s="878">
        <f t="shared" si="109"/>
        <v>0</v>
      </c>
      <c r="AS357" s="879">
        <f t="shared" si="110"/>
        <v>0</v>
      </c>
      <c r="AT357" s="880">
        <f t="shared" si="111"/>
        <v>0</v>
      </c>
    </row>
    <row r="358" spans="1:46" ht="15.75">
      <c r="A358" s="132">
        <v>6056</v>
      </c>
      <c r="B358" s="133" t="s">
        <v>342</v>
      </c>
      <c r="C358" s="133"/>
      <c r="D358" s="133"/>
      <c r="E358" s="133"/>
      <c r="F358" s="133"/>
      <c r="G358" s="133"/>
      <c r="H358" s="133"/>
      <c r="I358" s="133"/>
      <c r="J358" s="133"/>
      <c r="K358" s="133"/>
      <c r="L358" s="134"/>
      <c r="M358" s="75"/>
      <c r="N358" s="177">
        <f t="shared" si="99"/>
        <v>6056</v>
      </c>
      <c r="O358" s="18">
        <v>0</v>
      </c>
      <c r="P358" s="19">
        <v>0</v>
      </c>
      <c r="Q358" s="187"/>
      <c r="R358" s="186"/>
      <c r="S358" s="48">
        <f t="shared" si="125"/>
        <v>0</v>
      </c>
      <c r="T358" s="49">
        <f t="shared" si="122"/>
        <v>0</v>
      </c>
      <c r="U358" s="75"/>
      <c r="V358" s="18">
        <v>0</v>
      </c>
      <c r="W358" s="19">
        <v>0</v>
      </c>
      <c r="X358" s="187"/>
      <c r="Y358" s="186"/>
      <c r="Z358" s="48">
        <f t="shared" si="126"/>
        <v>0</v>
      </c>
      <c r="AA358" s="49">
        <f t="shared" si="123"/>
        <v>0</v>
      </c>
      <c r="AB358" s="75"/>
      <c r="AC358" s="18">
        <v>0</v>
      </c>
      <c r="AD358" s="19">
        <v>0</v>
      </c>
      <c r="AE358" s="187"/>
      <c r="AF358" s="186"/>
      <c r="AG358" s="48">
        <f t="shared" si="127"/>
        <v>0</v>
      </c>
      <c r="AH358" s="49">
        <f t="shared" si="124"/>
        <v>0</v>
      </c>
      <c r="AI358" s="75"/>
      <c r="AJ358" s="826">
        <f t="shared" si="112"/>
        <v>6056</v>
      </c>
      <c r="AK358" s="827">
        <v>0</v>
      </c>
      <c r="AL358" s="828">
        <v>0</v>
      </c>
      <c r="AM358" s="824">
        <f t="shared" si="119"/>
        <v>0</v>
      </c>
      <c r="AN358" s="823">
        <f t="shared" si="119"/>
        <v>0</v>
      </c>
      <c r="AO358" s="824">
        <f t="shared" si="120"/>
        <v>0</v>
      </c>
      <c r="AP358" s="825">
        <f t="shared" si="121"/>
        <v>0</v>
      </c>
      <c r="AR358" s="878">
        <f t="shared" si="109"/>
        <v>0</v>
      </c>
      <c r="AS358" s="879">
        <f t="shared" si="110"/>
        <v>0</v>
      </c>
      <c r="AT358" s="880">
        <f t="shared" si="111"/>
        <v>0</v>
      </c>
    </row>
    <row r="359" spans="1:46" ht="15.75">
      <c r="A359" s="132">
        <v>6058</v>
      </c>
      <c r="B359" s="133" t="s">
        <v>403</v>
      </c>
      <c r="C359" s="133"/>
      <c r="D359" s="133"/>
      <c r="E359" s="133"/>
      <c r="F359" s="133"/>
      <c r="G359" s="133"/>
      <c r="H359" s="133"/>
      <c r="I359" s="133"/>
      <c r="J359" s="133"/>
      <c r="K359" s="133"/>
      <c r="L359" s="134"/>
      <c r="M359" s="75"/>
      <c r="N359" s="177">
        <f t="shared" si="99"/>
        <v>6058</v>
      </c>
      <c r="O359" s="18">
        <v>0</v>
      </c>
      <c r="P359" s="19">
        <v>0</v>
      </c>
      <c r="Q359" s="187"/>
      <c r="R359" s="186"/>
      <c r="S359" s="48">
        <f t="shared" si="125"/>
        <v>0</v>
      </c>
      <c r="T359" s="49">
        <f t="shared" si="122"/>
        <v>0</v>
      </c>
      <c r="U359" s="75"/>
      <c r="V359" s="18">
        <v>0</v>
      </c>
      <c r="W359" s="19">
        <v>0</v>
      </c>
      <c r="X359" s="187"/>
      <c r="Y359" s="186"/>
      <c r="Z359" s="48">
        <f t="shared" si="126"/>
        <v>0</v>
      </c>
      <c r="AA359" s="49">
        <f t="shared" si="123"/>
        <v>0</v>
      </c>
      <c r="AB359" s="75"/>
      <c r="AC359" s="18">
        <v>0</v>
      </c>
      <c r="AD359" s="19">
        <v>0</v>
      </c>
      <c r="AE359" s="187"/>
      <c r="AF359" s="186"/>
      <c r="AG359" s="48">
        <f t="shared" si="127"/>
        <v>0</v>
      </c>
      <c r="AH359" s="49">
        <f t="shared" si="124"/>
        <v>0</v>
      </c>
      <c r="AI359" s="75"/>
      <c r="AJ359" s="826">
        <f t="shared" si="112"/>
        <v>6058</v>
      </c>
      <c r="AK359" s="827">
        <v>0</v>
      </c>
      <c r="AL359" s="828">
        <v>0</v>
      </c>
      <c r="AM359" s="824">
        <f t="shared" si="119"/>
        <v>0</v>
      </c>
      <c r="AN359" s="823">
        <f t="shared" si="119"/>
        <v>0</v>
      </c>
      <c r="AO359" s="824">
        <f t="shared" si="120"/>
        <v>0</v>
      </c>
      <c r="AP359" s="825">
        <f t="shared" si="121"/>
        <v>0</v>
      </c>
      <c r="AR359" s="878">
        <f t="shared" si="109"/>
        <v>0</v>
      </c>
      <c r="AS359" s="879">
        <f t="shared" si="110"/>
        <v>0</v>
      </c>
      <c r="AT359" s="880">
        <f t="shared" si="111"/>
        <v>0</v>
      </c>
    </row>
    <row r="360" spans="1:46" ht="15.75">
      <c r="A360" s="132">
        <v>6059</v>
      </c>
      <c r="B360" s="133" t="s">
        <v>404</v>
      </c>
      <c r="C360" s="133"/>
      <c r="D360" s="133"/>
      <c r="E360" s="133"/>
      <c r="F360" s="133"/>
      <c r="G360" s="133"/>
      <c r="H360" s="133"/>
      <c r="I360" s="133"/>
      <c r="J360" s="133"/>
      <c r="K360" s="133"/>
      <c r="L360" s="134"/>
      <c r="M360" s="75"/>
      <c r="N360" s="177">
        <f t="shared" si="99"/>
        <v>6059</v>
      </c>
      <c r="O360" s="18">
        <v>0</v>
      </c>
      <c r="P360" s="19">
        <v>0</v>
      </c>
      <c r="Q360" s="187"/>
      <c r="R360" s="186"/>
      <c r="S360" s="48">
        <f t="shared" si="125"/>
        <v>0</v>
      </c>
      <c r="T360" s="49">
        <f t="shared" si="122"/>
        <v>0</v>
      </c>
      <c r="U360" s="75"/>
      <c r="V360" s="18">
        <v>0</v>
      </c>
      <c r="W360" s="19">
        <v>0</v>
      </c>
      <c r="X360" s="187"/>
      <c r="Y360" s="186"/>
      <c r="Z360" s="48">
        <f t="shared" si="126"/>
        <v>0</v>
      </c>
      <c r="AA360" s="49">
        <f t="shared" si="123"/>
        <v>0</v>
      </c>
      <c r="AB360" s="75"/>
      <c r="AC360" s="18">
        <v>0</v>
      </c>
      <c r="AD360" s="19">
        <v>0</v>
      </c>
      <c r="AE360" s="187"/>
      <c r="AF360" s="186"/>
      <c r="AG360" s="48">
        <f t="shared" si="127"/>
        <v>0</v>
      </c>
      <c r="AH360" s="49">
        <f t="shared" si="124"/>
        <v>0</v>
      </c>
      <c r="AI360" s="75"/>
      <c r="AJ360" s="826">
        <f t="shared" si="112"/>
        <v>6059</v>
      </c>
      <c r="AK360" s="827">
        <v>0</v>
      </c>
      <c r="AL360" s="828">
        <v>0</v>
      </c>
      <c r="AM360" s="824">
        <f t="shared" si="119"/>
        <v>0</v>
      </c>
      <c r="AN360" s="823">
        <f t="shared" si="119"/>
        <v>0</v>
      </c>
      <c r="AO360" s="824">
        <f t="shared" si="120"/>
        <v>0</v>
      </c>
      <c r="AP360" s="825">
        <f t="shared" si="121"/>
        <v>0</v>
      </c>
      <c r="AR360" s="878">
        <f t="shared" si="109"/>
        <v>0</v>
      </c>
      <c r="AS360" s="879">
        <f t="shared" si="110"/>
        <v>0</v>
      </c>
      <c r="AT360" s="880">
        <f t="shared" si="111"/>
        <v>0</v>
      </c>
    </row>
    <row r="361" spans="1:46" ht="15.75">
      <c r="A361" s="132">
        <v>6061</v>
      </c>
      <c r="B361" s="133" t="s">
        <v>405</v>
      </c>
      <c r="C361" s="133"/>
      <c r="D361" s="133"/>
      <c r="E361" s="133"/>
      <c r="F361" s="133"/>
      <c r="G361" s="133"/>
      <c r="H361" s="133"/>
      <c r="I361" s="133"/>
      <c r="J361" s="133"/>
      <c r="K361" s="133"/>
      <c r="L361" s="134"/>
      <c r="M361" s="75"/>
      <c r="N361" s="177">
        <f t="shared" si="99"/>
        <v>6061</v>
      </c>
      <c r="O361" s="18">
        <v>0</v>
      </c>
      <c r="P361" s="19">
        <v>0</v>
      </c>
      <c r="Q361" s="187"/>
      <c r="R361" s="186"/>
      <c r="S361" s="48">
        <f t="shared" si="125"/>
        <v>0</v>
      </c>
      <c r="T361" s="49">
        <f t="shared" si="122"/>
        <v>0</v>
      </c>
      <c r="U361" s="75"/>
      <c r="V361" s="18">
        <v>0</v>
      </c>
      <c r="W361" s="19">
        <v>0</v>
      </c>
      <c r="X361" s="187"/>
      <c r="Y361" s="186"/>
      <c r="Z361" s="48">
        <f t="shared" si="126"/>
        <v>0</v>
      </c>
      <c r="AA361" s="49">
        <f t="shared" si="123"/>
        <v>0</v>
      </c>
      <c r="AB361" s="75"/>
      <c r="AC361" s="18">
        <v>0</v>
      </c>
      <c r="AD361" s="19">
        <v>0</v>
      </c>
      <c r="AE361" s="187"/>
      <c r="AF361" s="186"/>
      <c r="AG361" s="48">
        <f t="shared" si="127"/>
        <v>0</v>
      </c>
      <c r="AH361" s="49">
        <f t="shared" si="124"/>
        <v>0</v>
      </c>
      <c r="AI361" s="75"/>
      <c r="AJ361" s="826">
        <f t="shared" si="112"/>
        <v>6061</v>
      </c>
      <c r="AK361" s="827">
        <v>0</v>
      </c>
      <c r="AL361" s="828">
        <v>0</v>
      </c>
      <c r="AM361" s="824">
        <f t="shared" si="119"/>
        <v>0</v>
      </c>
      <c r="AN361" s="823">
        <f t="shared" si="119"/>
        <v>0</v>
      </c>
      <c r="AO361" s="824">
        <f t="shared" si="120"/>
        <v>0</v>
      </c>
      <c r="AP361" s="825">
        <f t="shared" si="121"/>
        <v>0</v>
      </c>
      <c r="AR361" s="878">
        <f t="shared" si="109"/>
        <v>0</v>
      </c>
      <c r="AS361" s="879">
        <f t="shared" si="110"/>
        <v>0</v>
      </c>
      <c r="AT361" s="880">
        <f t="shared" si="111"/>
        <v>0</v>
      </c>
    </row>
    <row r="362" spans="1:46" ht="15.75">
      <c r="A362" s="132">
        <v>6062</v>
      </c>
      <c r="B362" s="133" t="s">
        <v>406</v>
      </c>
      <c r="C362" s="133"/>
      <c r="D362" s="133"/>
      <c r="E362" s="133"/>
      <c r="F362" s="133"/>
      <c r="G362" s="133"/>
      <c r="H362" s="133"/>
      <c r="I362" s="133"/>
      <c r="J362" s="133"/>
      <c r="K362" s="133"/>
      <c r="L362" s="134"/>
      <c r="M362" s="75"/>
      <c r="N362" s="177">
        <f t="shared" si="99"/>
        <v>6062</v>
      </c>
      <c r="O362" s="18">
        <v>0</v>
      </c>
      <c r="P362" s="19">
        <v>0</v>
      </c>
      <c r="Q362" s="187"/>
      <c r="R362" s="186"/>
      <c r="S362" s="48">
        <f t="shared" si="125"/>
        <v>0</v>
      </c>
      <c r="T362" s="49">
        <f t="shared" si="122"/>
        <v>0</v>
      </c>
      <c r="U362" s="75"/>
      <c r="V362" s="18">
        <v>0</v>
      </c>
      <c r="W362" s="19">
        <v>0</v>
      </c>
      <c r="X362" s="187"/>
      <c r="Y362" s="186"/>
      <c r="Z362" s="48">
        <f t="shared" si="126"/>
        <v>0</v>
      </c>
      <c r="AA362" s="49">
        <f t="shared" si="123"/>
        <v>0</v>
      </c>
      <c r="AB362" s="75"/>
      <c r="AC362" s="18">
        <v>0</v>
      </c>
      <c r="AD362" s="19">
        <v>0</v>
      </c>
      <c r="AE362" s="187"/>
      <c r="AF362" s="186"/>
      <c r="AG362" s="48">
        <f t="shared" si="127"/>
        <v>0</v>
      </c>
      <c r="AH362" s="49">
        <f t="shared" si="124"/>
        <v>0</v>
      </c>
      <c r="AI362" s="75"/>
      <c r="AJ362" s="826">
        <f t="shared" si="112"/>
        <v>6062</v>
      </c>
      <c r="AK362" s="827">
        <v>0</v>
      </c>
      <c r="AL362" s="828">
        <v>0</v>
      </c>
      <c r="AM362" s="824">
        <f t="shared" si="119"/>
        <v>0</v>
      </c>
      <c r="AN362" s="823">
        <f t="shared" si="119"/>
        <v>0</v>
      </c>
      <c r="AO362" s="824">
        <f t="shared" si="120"/>
        <v>0</v>
      </c>
      <c r="AP362" s="825">
        <f t="shared" si="121"/>
        <v>0</v>
      </c>
      <c r="AR362" s="878">
        <f t="shared" si="109"/>
        <v>0</v>
      </c>
      <c r="AS362" s="879">
        <f t="shared" si="110"/>
        <v>0</v>
      </c>
      <c r="AT362" s="880">
        <f t="shared" si="111"/>
        <v>0</v>
      </c>
    </row>
    <row r="363" spans="1:46" ht="15.75">
      <c r="A363" s="132">
        <v>6063</v>
      </c>
      <c r="B363" s="133" t="s">
        <v>407</v>
      </c>
      <c r="C363" s="133"/>
      <c r="D363" s="133"/>
      <c r="E363" s="133"/>
      <c r="F363" s="133"/>
      <c r="G363" s="133"/>
      <c r="H363" s="133"/>
      <c r="I363" s="133"/>
      <c r="J363" s="133"/>
      <c r="K363" s="133"/>
      <c r="L363" s="134"/>
      <c r="M363" s="75"/>
      <c r="N363" s="177">
        <f t="shared" si="99"/>
        <v>6063</v>
      </c>
      <c r="O363" s="18">
        <v>0</v>
      </c>
      <c r="P363" s="19">
        <v>0</v>
      </c>
      <c r="Q363" s="187"/>
      <c r="R363" s="186"/>
      <c r="S363" s="48">
        <f t="shared" si="125"/>
        <v>0</v>
      </c>
      <c r="T363" s="49">
        <f t="shared" si="122"/>
        <v>0</v>
      </c>
      <c r="U363" s="75"/>
      <c r="V363" s="18">
        <v>0</v>
      </c>
      <c r="W363" s="19">
        <v>0</v>
      </c>
      <c r="X363" s="187"/>
      <c r="Y363" s="186"/>
      <c r="Z363" s="48">
        <f t="shared" si="126"/>
        <v>0</v>
      </c>
      <c r="AA363" s="49">
        <f t="shared" si="123"/>
        <v>0</v>
      </c>
      <c r="AB363" s="75"/>
      <c r="AC363" s="18">
        <v>0</v>
      </c>
      <c r="AD363" s="19">
        <v>0</v>
      </c>
      <c r="AE363" s="187"/>
      <c r="AF363" s="186"/>
      <c r="AG363" s="48">
        <f t="shared" si="127"/>
        <v>0</v>
      </c>
      <c r="AH363" s="49">
        <f t="shared" si="124"/>
        <v>0</v>
      </c>
      <c r="AI363" s="75"/>
      <c r="AJ363" s="826">
        <f t="shared" si="112"/>
        <v>6063</v>
      </c>
      <c r="AK363" s="827">
        <v>0</v>
      </c>
      <c r="AL363" s="828">
        <v>0</v>
      </c>
      <c r="AM363" s="824">
        <f t="shared" si="119"/>
        <v>0</v>
      </c>
      <c r="AN363" s="823">
        <f t="shared" si="119"/>
        <v>0</v>
      </c>
      <c r="AO363" s="824">
        <f t="shared" si="120"/>
        <v>0</v>
      </c>
      <c r="AP363" s="825">
        <f t="shared" si="121"/>
        <v>0</v>
      </c>
      <c r="AR363" s="878">
        <f t="shared" si="109"/>
        <v>0</v>
      </c>
      <c r="AS363" s="879">
        <f t="shared" si="110"/>
        <v>0</v>
      </c>
      <c r="AT363" s="880">
        <f t="shared" si="111"/>
        <v>0</v>
      </c>
    </row>
    <row r="364" spans="1:46" ht="15.75">
      <c r="A364" s="132">
        <v>6064</v>
      </c>
      <c r="B364" s="133" t="s">
        <v>408</v>
      </c>
      <c r="C364" s="133"/>
      <c r="D364" s="133"/>
      <c r="E364" s="133"/>
      <c r="F364" s="133"/>
      <c r="G364" s="133"/>
      <c r="H364" s="133"/>
      <c r="I364" s="133"/>
      <c r="J364" s="133"/>
      <c r="K364" s="133"/>
      <c r="L364" s="134"/>
      <c r="M364" s="75"/>
      <c r="N364" s="177">
        <f t="shared" si="99"/>
        <v>6064</v>
      </c>
      <c r="O364" s="18">
        <v>0</v>
      </c>
      <c r="P364" s="19">
        <v>0</v>
      </c>
      <c r="Q364" s="187"/>
      <c r="R364" s="186"/>
      <c r="S364" s="48">
        <f t="shared" si="125"/>
        <v>0</v>
      </c>
      <c r="T364" s="49">
        <f t="shared" si="122"/>
        <v>0</v>
      </c>
      <c r="U364" s="75"/>
      <c r="V364" s="18">
        <v>0</v>
      </c>
      <c r="W364" s="19">
        <v>0</v>
      </c>
      <c r="X364" s="187"/>
      <c r="Y364" s="186"/>
      <c r="Z364" s="48">
        <f t="shared" si="126"/>
        <v>0</v>
      </c>
      <c r="AA364" s="49">
        <f t="shared" si="123"/>
        <v>0</v>
      </c>
      <c r="AB364" s="75"/>
      <c r="AC364" s="18">
        <v>0</v>
      </c>
      <c r="AD364" s="19">
        <v>0</v>
      </c>
      <c r="AE364" s="187"/>
      <c r="AF364" s="186"/>
      <c r="AG364" s="48">
        <f t="shared" si="127"/>
        <v>0</v>
      </c>
      <c r="AH364" s="49">
        <f t="shared" si="124"/>
        <v>0</v>
      </c>
      <c r="AI364" s="75"/>
      <c r="AJ364" s="826">
        <f t="shared" si="112"/>
        <v>6064</v>
      </c>
      <c r="AK364" s="827">
        <v>0</v>
      </c>
      <c r="AL364" s="828">
        <v>0</v>
      </c>
      <c r="AM364" s="824">
        <f t="shared" si="119"/>
        <v>0</v>
      </c>
      <c r="AN364" s="823">
        <f t="shared" si="119"/>
        <v>0</v>
      </c>
      <c r="AO364" s="824">
        <f t="shared" si="120"/>
        <v>0</v>
      </c>
      <c r="AP364" s="825">
        <f t="shared" si="121"/>
        <v>0</v>
      </c>
      <c r="AR364" s="878">
        <f t="shared" si="109"/>
        <v>0</v>
      </c>
      <c r="AS364" s="879">
        <f t="shared" si="110"/>
        <v>0</v>
      </c>
      <c r="AT364" s="880">
        <f t="shared" si="111"/>
        <v>0</v>
      </c>
    </row>
    <row r="365" spans="1:46" ht="15.75">
      <c r="A365" s="132">
        <v>6065</v>
      </c>
      <c r="B365" s="133" t="s">
        <v>409</v>
      </c>
      <c r="C365" s="133"/>
      <c r="D365" s="133"/>
      <c r="E365" s="133"/>
      <c r="F365" s="133"/>
      <c r="G365" s="133"/>
      <c r="H365" s="133"/>
      <c r="I365" s="133"/>
      <c r="J365" s="133"/>
      <c r="K365" s="133"/>
      <c r="L365" s="134"/>
      <c r="M365" s="75"/>
      <c r="N365" s="177">
        <f t="shared" si="99"/>
        <v>6065</v>
      </c>
      <c r="O365" s="18">
        <v>0</v>
      </c>
      <c r="P365" s="19">
        <v>0</v>
      </c>
      <c r="Q365" s="187"/>
      <c r="R365" s="186"/>
      <c r="S365" s="48">
        <f t="shared" si="125"/>
        <v>0</v>
      </c>
      <c r="T365" s="49">
        <f t="shared" si="122"/>
        <v>0</v>
      </c>
      <c r="U365" s="75"/>
      <c r="V365" s="18">
        <v>0</v>
      </c>
      <c r="W365" s="19">
        <v>0</v>
      </c>
      <c r="X365" s="187"/>
      <c r="Y365" s="186"/>
      <c r="Z365" s="48">
        <f t="shared" si="126"/>
        <v>0</v>
      </c>
      <c r="AA365" s="49">
        <f t="shared" si="123"/>
        <v>0</v>
      </c>
      <c r="AB365" s="75"/>
      <c r="AC365" s="18">
        <v>0</v>
      </c>
      <c r="AD365" s="19">
        <v>0</v>
      </c>
      <c r="AE365" s="187"/>
      <c r="AF365" s="186"/>
      <c r="AG365" s="48">
        <f t="shared" si="127"/>
        <v>0</v>
      </c>
      <c r="AH365" s="49">
        <f t="shared" si="124"/>
        <v>0</v>
      </c>
      <c r="AI365" s="75"/>
      <c r="AJ365" s="826">
        <f t="shared" si="112"/>
        <v>6065</v>
      </c>
      <c r="AK365" s="827">
        <v>0</v>
      </c>
      <c r="AL365" s="828">
        <v>0</v>
      </c>
      <c r="AM365" s="824">
        <f t="shared" si="119"/>
        <v>0</v>
      </c>
      <c r="AN365" s="823">
        <f t="shared" si="119"/>
        <v>0</v>
      </c>
      <c r="AO365" s="824">
        <f t="shared" si="120"/>
        <v>0</v>
      </c>
      <c r="AP365" s="825">
        <f t="shared" si="121"/>
        <v>0</v>
      </c>
      <c r="AR365" s="878">
        <f t="shared" si="109"/>
        <v>0</v>
      </c>
      <c r="AS365" s="879">
        <f t="shared" si="110"/>
        <v>0</v>
      </c>
      <c r="AT365" s="880">
        <f t="shared" si="111"/>
        <v>0</v>
      </c>
    </row>
    <row r="366" spans="1:46" ht="15.75">
      <c r="A366" s="132">
        <v>6067</v>
      </c>
      <c r="B366" s="133" t="s">
        <v>410</v>
      </c>
      <c r="C366" s="133"/>
      <c r="D366" s="133"/>
      <c r="E366" s="133"/>
      <c r="F366" s="133"/>
      <c r="G366" s="133"/>
      <c r="H366" s="133"/>
      <c r="I366" s="133"/>
      <c r="J366" s="133"/>
      <c r="K366" s="133"/>
      <c r="L366" s="134"/>
      <c r="M366" s="75"/>
      <c r="N366" s="177">
        <f t="shared" si="99"/>
        <v>6067</v>
      </c>
      <c r="O366" s="18">
        <v>0</v>
      </c>
      <c r="P366" s="19">
        <v>0</v>
      </c>
      <c r="Q366" s="187"/>
      <c r="R366" s="186"/>
      <c r="S366" s="48">
        <f t="shared" si="125"/>
        <v>0</v>
      </c>
      <c r="T366" s="49">
        <f t="shared" si="122"/>
        <v>0</v>
      </c>
      <c r="U366" s="75"/>
      <c r="V366" s="18">
        <v>0</v>
      </c>
      <c r="W366" s="19">
        <v>0</v>
      </c>
      <c r="X366" s="187"/>
      <c r="Y366" s="186"/>
      <c r="Z366" s="48">
        <f t="shared" si="126"/>
        <v>0</v>
      </c>
      <c r="AA366" s="49">
        <f t="shared" si="123"/>
        <v>0</v>
      </c>
      <c r="AB366" s="75"/>
      <c r="AC366" s="18">
        <v>0</v>
      </c>
      <c r="AD366" s="19">
        <v>0</v>
      </c>
      <c r="AE366" s="187"/>
      <c r="AF366" s="186"/>
      <c r="AG366" s="48">
        <f t="shared" si="127"/>
        <v>0</v>
      </c>
      <c r="AH366" s="49">
        <f t="shared" si="124"/>
        <v>0</v>
      </c>
      <c r="AI366" s="75"/>
      <c r="AJ366" s="826">
        <f t="shared" si="112"/>
        <v>6067</v>
      </c>
      <c r="AK366" s="827">
        <v>0</v>
      </c>
      <c r="AL366" s="828">
        <v>0</v>
      </c>
      <c r="AM366" s="824">
        <f t="shared" si="119"/>
        <v>0</v>
      </c>
      <c r="AN366" s="823">
        <f t="shared" si="119"/>
        <v>0</v>
      </c>
      <c r="AO366" s="824">
        <f t="shared" si="120"/>
        <v>0</v>
      </c>
      <c r="AP366" s="825">
        <f t="shared" si="121"/>
        <v>0</v>
      </c>
      <c r="AR366" s="878">
        <f t="shared" si="109"/>
        <v>0</v>
      </c>
      <c r="AS366" s="879">
        <f t="shared" si="110"/>
        <v>0</v>
      </c>
      <c r="AT366" s="880">
        <f t="shared" si="111"/>
        <v>0</v>
      </c>
    </row>
    <row r="367" spans="1:46" ht="15.75">
      <c r="A367" s="132">
        <v>6068</v>
      </c>
      <c r="B367" s="133" t="s">
        <v>411</v>
      </c>
      <c r="C367" s="133"/>
      <c r="D367" s="133"/>
      <c r="E367" s="133"/>
      <c r="F367" s="133"/>
      <c r="G367" s="133"/>
      <c r="H367" s="133"/>
      <c r="I367" s="133"/>
      <c r="J367" s="133"/>
      <c r="K367" s="133"/>
      <c r="L367" s="134"/>
      <c r="M367" s="75"/>
      <c r="N367" s="177">
        <f t="shared" si="99"/>
        <v>6068</v>
      </c>
      <c r="O367" s="18">
        <v>0</v>
      </c>
      <c r="P367" s="19">
        <v>0</v>
      </c>
      <c r="Q367" s="187"/>
      <c r="R367" s="186"/>
      <c r="S367" s="48">
        <f t="shared" si="125"/>
        <v>0</v>
      </c>
      <c r="T367" s="49">
        <f t="shared" si="122"/>
        <v>0</v>
      </c>
      <c r="U367" s="75"/>
      <c r="V367" s="18">
        <v>0</v>
      </c>
      <c r="W367" s="19">
        <v>0</v>
      </c>
      <c r="X367" s="187"/>
      <c r="Y367" s="186"/>
      <c r="Z367" s="48">
        <f t="shared" si="126"/>
        <v>0</v>
      </c>
      <c r="AA367" s="49">
        <f t="shared" si="123"/>
        <v>0</v>
      </c>
      <c r="AB367" s="75"/>
      <c r="AC367" s="18">
        <v>0</v>
      </c>
      <c r="AD367" s="19">
        <v>0</v>
      </c>
      <c r="AE367" s="187"/>
      <c r="AF367" s="186"/>
      <c r="AG367" s="48">
        <f t="shared" si="127"/>
        <v>0</v>
      </c>
      <c r="AH367" s="49">
        <f t="shared" si="124"/>
        <v>0</v>
      </c>
      <c r="AI367" s="75"/>
      <c r="AJ367" s="826">
        <f t="shared" si="112"/>
        <v>6068</v>
      </c>
      <c r="AK367" s="827">
        <v>0</v>
      </c>
      <c r="AL367" s="828">
        <v>0</v>
      </c>
      <c r="AM367" s="824">
        <f t="shared" si="119"/>
        <v>0</v>
      </c>
      <c r="AN367" s="823">
        <f t="shared" si="119"/>
        <v>0</v>
      </c>
      <c r="AO367" s="824">
        <f t="shared" si="120"/>
        <v>0</v>
      </c>
      <c r="AP367" s="825">
        <f t="shared" si="121"/>
        <v>0</v>
      </c>
      <c r="AR367" s="878">
        <f t="shared" si="109"/>
        <v>0</v>
      </c>
      <c r="AS367" s="879">
        <f t="shared" si="110"/>
        <v>0</v>
      </c>
      <c r="AT367" s="880">
        <f t="shared" si="111"/>
        <v>0</v>
      </c>
    </row>
    <row r="368" spans="1:46" ht="15.75">
      <c r="A368" s="132">
        <v>6069</v>
      </c>
      <c r="B368" s="133" t="s">
        <v>412</v>
      </c>
      <c r="C368" s="133"/>
      <c r="D368" s="133"/>
      <c r="E368" s="133"/>
      <c r="F368" s="133"/>
      <c r="G368" s="133"/>
      <c r="H368" s="133"/>
      <c r="I368" s="133"/>
      <c r="J368" s="133"/>
      <c r="K368" s="133"/>
      <c r="L368" s="134"/>
      <c r="M368" s="75"/>
      <c r="N368" s="177">
        <f t="shared" si="99"/>
        <v>6069</v>
      </c>
      <c r="O368" s="18">
        <v>0</v>
      </c>
      <c r="P368" s="19">
        <v>0</v>
      </c>
      <c r="Q368" s="187"/>
      <c r="R368" s="186"/>
      <c r="S368" s="48">
        <f t="shared" si="125"/>
        <v>0</v>
      </c>
      <c r="T368" s="49">
        <f t="shared" si="122"/>
        <v>0</v>
      </c>
      <c r="U368" s="75"/>
      <c r="V368" s="18">
        <v>0</v>
      </c>
      <c r="W368" s="19">
        <v>0</v>
      </c>
      <c r="X368" s="187"/>
      <c r="Y368" s="186"/>
      <c r="Z368" s="48">
        <f t="shared" si="126"/>
        <v>0</v>
      </c>
      <c r="AA368" s="49">
        <f t="shared" si="123"/>
        <v>0</v>
      </c>
      <c r="AB368" s="75"/>
      <c r="AC368" s="18">
        <v>0</v>
      </c>
      <c r="AD368" s="19">
        <v>0</v>
      </c>
      <c r="AE368" s="187"/>
      <c r="AF368" s="186"/>
      <c r="AG368" s="48">
        <f t="shared" si="127"/>
        <v>0</v>
      </c>
      <c r="AH368" s="49">
        <f t="shared" si="124"/>
        <v>0</v>
      </c>
      <c r="AI368" s="75"/>
      <c r="AJ368" s="826">
        <f t="shared" si="112"/>
        <v>6069</v>
      </c>
      <c r="AK368" s="827">
        <v>0</v>
      </c>
      <c r="AL368" s="828">
        <v>0</v>
      </c>
      <c r="AM368" s="824">
        <f t="shared" si="119"/>
        <v>0</v>
      </c>
      <c r="AN368" s="823">
        <f t="shared" si="119"/>
        <v>0</v>
      </c>
      <c r="AO368" s="824">
        <f t="shared" si="120"/>
        <v>0</v>
      </c>
      <c r="AP368" s="825">
        <f t="shared" si="121"/>
        <v>0</v>
      </c>
      <c r="AR368" s="878">
        <f t="shared" si="109"/>
        <v>0</v>
      </c>
      <c r="AS368" s="879">
        <f t="shared" si="110"/>
        <v>0</v>
      </c>
      <c r="AT368" s="880">
        <f t="shared" si="111"/>
        <v>0</v>
      </c>
    </row>
    <row r="369" spans="1:46" ht="15.75">
      <c r="A369" s="132">
        <v>6071</v>
      </c>
      <c r="B369" s="133" t="s">
        <v>413</v>
      </c>
      <c r="C369" s="133"/>
      <c r="D369" s="133"/>
      <c r="E369" s="133"/>
      <c r="F369" s="133"/>
      <c r="G369" s="133"/>
      <c r="H369" s="133"/>
      <c r="I369" s="133"/>
      <c r="J369" s="133"/>
      <c r="K369" s="133"/>
      <c r="L369" s="134"/>
      <c r="M369" s="75"/>
      <c r="N369" s="177">
        <f t="shared" si="99"/>
        <v>6071</v>
      </c>
      <c r="O369" s="18">
        <v>0</v>
      </c>
      <c r="P369" s="19">
        <v>0</v>
      </c>
      <c r="Q369" s="187"/>
      <c r="R369" s="186"/>
      <c r="S369" s="48">
        <f t="shared" si="125"/>
        <v>0</v>
      </c>
      <c r="T369" s="49">
        <f t="shared" si="122"/>
        <v>0</v>
      </c>
      <c r="U369" s="75"/>
      <c r="V369" s="18">
        <v>0</v>
      </c>
      <c r="W369" s="19">
        <v>0</v>
      </c>
      <c r="X369" s="187"/>
      <c r="Y369" s="186"/>
      <c r="Z369" s="48">
        <f t="shared" si="126"/>
        <v>0</v>
      </c>
      <c r="AA369" s="49">
        <f t="shared" si="123"/>
        <v>0</v>
      </c>
      <c r="AB369" s="75"/>
      <c r="AC369" s="18">
        <v>0</v>
      </c>
      <c r="AD369" s="19">
        <v>0</v>
      </c>
      <c r="AE369" s="187"/>
      <c r="AF369" s="186"/>
      <c r="AG369" s="48">
        <f t="shared" si="127"/>
        <v>0</v>
      </c>
      <c r="AH369" s="49">
        <f t="shared" si="124"/>
        <v>0</v>
      </c>
      <c r="AI369" s="75"/>
      <c r="AJ369" s="826">
        <f t="shared" si="112"/>
        <v>6071</v>
      </c>
      <c r="AK369" s="827">
        <v>0</v>
      </c>
      <c r="AL369" s="828">
        <v>0</v>
      </c>
      <c r="AM369" s="824">
        <f t="shared" si="119"/>
        <v>0</v>
      </c>
      <c r="AN369" s="823">
        <f t="shared" si="119"/>
        <v>0</v>
      </c>
      <c r="AO369" s="824">
        <f t="shared" si="120"/>
        <v>0</v>
      </c>
      <c r="AP369" s="825">
        <f t="shared" si="121"/>
        <v>0</v>
      </c>
      <c r="AR369" s="878">
        <f t="shared" si="109"/>
        <v>0</v>
      </c>
      <c r="AS369" s="879">
        <f t="shared" si="110"/>
        <v>0</v>
      </c>
      <c r="AT369" s="880">
        <f t="shared" si="111"/>
        <v>0</v>
      </c>
    </row>
    <row r="370" spans="1:46" ht="15.75">
      <c r="A370" s="132">
        <v>6072</v>
      </c>
      <c r="B370" s="133" t="s">
        <v>414</v>
      </c>
      <c r="C370" s="133"/>
      <c r="D370" s="133"/>
      <c r="E370" s="133"/>
      <c r="F370" s="133"/>
      <c r="G370" s="133"/>
      <c r="H370" s="133"/>
      <c r="I370" s="133"/>
      <c r="J370" s="133"/>
      <c r="K370" s="133"/>
      <c r="L370" s="134"/>
      <c r="M370" s="75"/>
      <c r="N370" s="177">
        <f t="shared" si="99"/>
        <v>6072</v>
      </c>
      <c r="O370" s="18">
        <v>0</v>
      </c>
      <c r="P370" s="19">
        <v>0</v>
      </c>
      <c r="Q370" s="187"/>
      <c r="R370" s="186"/>
      <c r="S370" s="48">
        <f t="shared" si="125"/>
        <v>0</v>
      </c>
      <c r="T370" s="49">
        <f t="shared" si="122"/>
        <v>0</v>
      </c>
      <c r="U370" s="75"/>
      <c r="V370" s="18">
        <v>0</v>
      </c>
      <c r="W370" s="19">
        <v>0</v>
      </c>
      <c r="X370" s="187"/>
      <c r="Y370" s="186"/>
      <c r="Z370" s="48">
        <f t="shared" si="126"/>
        <v>0</v>
      </c>
      <c r="AA370" s="49">
        <f t="shared" si="123"/>
        <v>0</v>
      </c>
      <c r="AB370" s="75"/>
      <c r="AC370" s="18">
        <v>0</v>
      </c>
      <c r="AD370" s="19">
        <v>0</v>
      </c>
      <c r="AE370" s="187"/>
      <c r="AF370" s="186"/>
      <c r="AG370" s="48">
        <f t="shared" si="127"/>
        <v>0</v>
      </c>
      <c r="AH370" s="49">
        <f t="shared" si="124"/>
        <v>0</v>
      </c>
      <c r="AI370" s="75"/>
      <c r="AJ370" s="826">
        <f t="shared" si="112"/>
        <v>6072</v>
      </c>
      <c r="AK370" s="827">
        <v>0</v>
      </c>
      <c r="AL370" s="828">
        <v>0</v>
      </c>
      <c r="AM370" s="824">
        <f t="shared" si="119"/>
        <v>0</v>
      </c>
      <c r="AN370" s="823">
        <f t="shared" si="119"/>
        <v>0</v>
      </c>
      <c r="AO370" s="824">
        <f t="shared" si="120"/>
        <v>0</v>
      </c>
      <c r="AP370" s="825">
        <f t="shared" si="121"/>
        <v>0</v>
      </c>
      <c r="AR370" s="878">
        <f t="shared" si="109"/>
        <v>0</v>
      </c>
      <c r="AS370" s="879">
        <f t="shared" si="110"/>
        <v>0</v>
      </c>
      <c r="AT370" s="880">
        <f t="shared" si="111"/>
        <v>0</v>
      </c>
    </row>
    <row r="371" spans="1:46" ht="15.75">
      <c r="A371" s="132">
        <v>6073</v>
      </c>
      <c r="B371" s="133" t="s">
        <v>415</v>
      </c>
      <c r="C371" s="133"/>
      <c r="D371" s="133"/>
      <c r="E371" s="133"/>
      <c r="F371" s="133"/>
      <c r="G371" s="133"/>
      <c r="H371" s="133"/>
      <c r="I371" s="133"/>
      <c r="J371" s="133"/>
      <c r="K371" s="133"/>
      <c r="L371" s="134"/>
      <c r="M371" s="75"/>
      <c r="N371" s="177">
        <f t="shared" si="99"/>
        <v>6073</v>
      </c>
      <c r="O371" s="18">
        <v>0</v>
      </c>
      <c r="P371" s="19">
        <v>0</v>
      </c>
      <c r="Q371" s="187"/>
      <c r="R371" s="186"/>
      <c r="S371" s="48">
        <f t="shared" si="125"/>
        <v>0</v>
      </c>
      <c r="T371" s="49">
        <f t="shared" si="122"/>
        <v>0</v>
      </c>
      <c r="U371" s="75"/>
      <c r="V371" s="18">
        <v>0</v>
      </c>
      <c r="W371" s="19">
        <v>0</v>
      </c>
      <c r="X371" s="187"/>
      <c r="Y371" s="186"/>
      <c r="Z371" s="48">
        <f t="shared" si="126"/>
        <v>0</v>
      </c>
      <c r="AA371" s="49">
        <f t="shared" si="123"/>
        <v>0</v>
      </c>
      <c r="AB371" s="75"/>
      <c r="AC371" s="18">
        <v>0</v>
      </c>
      <c r="AD371" s="19">
        <v>0</v>
      </c>
      <c r="AE371" s="187"/>
      <c r="AF371" s="186"/>
      <c r="AG371" s="48">
        <f t="shared" si="127"/>
        <v>0</v>
      </c>
      <c r="AH371" s="49">
        <f t="shared" si="124"/>
        <v>0</v>
      </c>
      <c r="AI371" s="75"/>
      <c r="AJ371" s="826">
        <f t="shared" si="112"/>
        <v>6073</v>
      </c>
      <c r="AK371" s="827">
        <v>0</v>
      </c>
      <c r="AL371" s="828">
        <v>0</v>
      </c>
      <c r="AM371" s="824">
        <f t="shared" si="119"/>
        <v>0</v>
      </c>
      <c r="AN371" s="823">
        <f t="shared" si="119"/>
        <v>0</v>
      </c>
      <c r="AO371" s="824">
        <f t="shared" si="120"/>
        <v>0</v>
      </c>
      <c r="AP371" s="825">
        <f t="shared" si="121"/>
        <v>0</v>
      </c>
      <c r="AR371" s="878">
        <f t="shared" si="109"/>
        <v>0</v>
      </c>
      <c r="AS371" s="879">
        <f t="shared" si="110"/>
        <v>0</v>
      </c>
      <c r="AT371" s="880">
        <f t="shared" si="111"/>
        <v>0</v>
      </c>
    </row>
    <row r="372" spans="1:46" ht="15.75">
      <c r="A372" s="132">
        <v>6074</v>
      </c>
      <c r="B372" s="133" t="s">
        <v>416</v>
      </c>
      <c r="C372" s="133"/>
      <c r="D372" s="133"/>
      <c r="E372" s="133"/>
      <c r="F372" s="133"/>
      <c r="G372" s="133"/>
      <c r="H372" s="133"/>
      <c r="I372" s="133"/>
      <c r="J372" s="133"/>
      <c r="K372" s="133"/>
      <c r="L372" s="134"/>
      <c r="M372" s="75"/>
      <c r="N372" s="177">
        <f t="shared" si="99"/>
        <v>6074</v>
      </c>
      <c r="O372" s="18">
        <v>0</v>
      </c>
      <c r="P372" s="19">
        <v>0</v>
      </c>
      <c r="Q372" s="187"/>
      <c r="R372" s="186"/>
      <c r="S372" s="48">
        <f t="shared" si="125"/>
        <v>0</v>
      </c>
      <c r="T372" s="49">
        <f t="shared" si="122"/>
        <v>0</v>
      </c>
      <c r="U372" s="75"/>
      <c r="V372" s="18">
        <v>0</v>
      </c>
      <c r="W372" s="19">
        <v>0</v>
      </c>
      <c r="X372" s="187"/>
      <c r="Y372" s="186"/>
      <c r="Z372" s="48">
        <f t="shared" si="126"/>
        <v>0</v>
      </c>
      <c r="AA372" s="49">
        <f t="shared" si="123"/>
        <v>0</v>
      </c>
      <c r="AB372" s="75"/>
      <c r="AC372" s="18">
        <v>0</v>
      </c>
      <c r="AD372" s="19">
        <v>0</v>
      </c>
      <c r="AE372" s="187"/>
      <c r="AF372" s="186"/>
      <c r="AG372" s="48">
        <f t="shared" si="127"/>
        <v>0</v>
      </c>
      <c r="AH372" s="49">
        <f t="shared" si="124"/>
        <v>0</v>
      </c>
      <c r="AI372" s="75"/>
      <c r="AJ372" s="826">
        <f t="shared" si="112"/>
        <v>6074</v>
      </c>
      <c r="AK372" s="827">
        <v>0</v>
      </c>
      <c r="AL372" s="828">
        <v>0</v>
      </c>
      <c r="AM372" s="824">
        <f t="shared" si="119"/>
        <v>0</v>
      </c>
      <c r="AN372" s="823">
        <f t="shared" si="119"/>
        <v>0</v>
      </c>
      <c r="AO372" s="824">
        <f t="shared" si="120"/>
        <v>0</v>
      </c>
      <c r="AP372" s="825">
        <f t="shared" si="121"/>
        <v>0</v>
      </c>
      <c r="AR372" s="878">
        <f t="shared" si="109"/>
        <v>0</v>
      </c>
      <c r="AS372" s="879">
        <f t="shared" si="110"/>
        <v>0</v>
      </c>
      <c r="AT372" s="880">
        <f t="shared" si="111"/>
        <v>0</v>
      </c>
    </row>
    <row r="373" spans="1:46" ht="15.75">
      <c r="A373" s="132">
        <v>6075</v>
      </c>
      <c r="B373" s="133" t="s">
        <v>417</v>
      </c>
      <c r="C373" s="133"/>
      <c r="D373" s="133"/>
      <c r="E373" s="133"/>
      <c r="F373" s="133"/>
      <c r="G373" s="133"/>
      <c r="H373" s="133"/>
      <c r="I373" s="133"/>
      <c r="J373" s="133"/>
      <c r="K373" s="133"/>
      <c r="L373" s="134"/>
      <c r="M373" s="75"/>
      <c r="N373" s="177">
        <f t="shared" si="99"/>
        <v>6075</v>
      </c>
      <c r="O373" s="18">
        <v>0</v>
      </c>
      <c r="P373" s="19">
        <v>0</v>
      </c>
      <c r="Q373" s="187"/>
      <c r="R373" s="186"/>
      <c r="S373" s="48">
        <f t="shared" si="125"/>
        <v>0</v>
      </c>
      <c r="T373" s="49">
        <f t="shared" si="122"/>
        <v>0</v>
      </c>
      <c r="U373" s="75"/>
      <c r="V373" s="18">
        <v>0</v>
      </c>
      <c r="W373" s="19">
        <v>0</v>
      </c>
      <c r="X373" s="187"/>
      <c r="Y373" s="186"/>
      <c r="Z373" s="48">
        <f t="shared" si="126"/>
        <v>0</v>
      </c>
      <c r="AA373" s="49">
        <f t="shared" si="123"/>
        <v>0</v>
      </c>
      <c r="AB373" s="75"/>
      <c r="AC373" s="18">
        <v>0</v>
      </c>
      <c r="AD373" s="19">
        <v>0</v>
      </c>
      <c r="AE373" s="187"/>
      <c r="AF373" s="186"/>
      <c r="AG373" s="48">
        <f t="shared" si="127"/>
        <v>0</v>
      </c>
      <c r="AH373" s="49">
        <f t="shared" si="124"/>
        <v>0</v>
      </c>
      <c r="AI373" s="75"/>
      <c r="AJ373" s="826">
        <f t="shared" si="112"/>
        <v>6075</v>
      </c>
      <c r="AK373" s="827">
        <v>0</v>
      </c>
      <c r="AL373" s="828">
        <v>0</v>
      </c>
      <c r="AM373" s="824">
        <f t="shared" si="119"/>
        <v>0</v>
      </c>
      <c r="AN373" s="823">
        <f t="shared" si="119"/>
        <v>0</v>
      </c>
      <c r="AO373" s="824">
        <f t="shared" si="120"/>
        <v>0</v>
      </c>
      <c r="AP373" s="825">
        <f t="shared" si="121"/>
        <v>0</v>
      </c>
      <c r="AR373" s="878">
        <f t="shared" si="109"/>
        <v>0</v>
      </c>
      <c r="AS373" s="879">
        <f t="shared" si="110"/>
        <v>0</v>
      </c>
      <c r="AT373" s="880">
        <f t="shared" si="111"/>
        <v>0</v>
      </c>
    </row>
    <row r="374" spans="1:46" ht="15.75">
      <c r="A374" s="132">
        <v>6076</v>
      </c>
      <c r="B374" s="145" t="s">
        <v>418</v>
      </c>
      <c r="C374" s="133"/>
      <c r="D374" s="133"/>
      <c r="E374" s="133"/>
      <c r="F374" s="133"/>
      <c r="G374" s="133"/>
      <c r="H374" s="133"/>
      <c r="I374" s="133"/>
      <c r="J374" s="133"/>
      <c r="K374" s="133"/>
      <c r="L374" s="134"/>
      <c r="M374" s="75"/>
      <c r="N374" s="177">
        <f t="shared" si="99"/>
        <v>6076</v>
      </c>
      <c r="O374" s="18">
        <v>0</v>
      </c>
      <c r="P374" s="19">
        <v>0</v>
      </c>
      <c r="Q374" s="187"/>
      <c r="R374" s="186"/>
      <c r="S374" s="48">
        <f t="shared" si="125"/>
        <v>0</v>
      </c>
      <c r="T374" s="49">
        <f t="shared" si="122"/>
        <v>0</v>
      </c>
      <c r="U374" s="75"/>
      <c r="V374" s="18">
        <v>0</v>
      </c>
      <c r="W374" s="19">
        <v>0</v>
      </c>
      <c r="X374" s="187"/>
      <c r="Y374" s="186"/>
      <c r="Z374" s="48">
        <f t="shared" si="126"/>
        <v>0</v>
      </c>
      <c r="AA374" s="49">
        <f t="shared" si="123"/>
        <v>0</v>
      </c>
      <c r="AB374" s="75"/>
      <c r="AC374" s="18">
        <v>0</v>
      </c>
      <c r="AD374" s="19">
        <v>0</v>
      </c>
      <c r="AE374" s="187"/>
      <c r="AF374" s="186"/>
      <c r="AG374" s="48">
        <f t="shared" si="127"/>
        <v>0</v>
      </c>
      <c r="AH374" s="49">
        <f t="shared" si="124"/>
        <v>0</v>
      </c>
      <c r="AI374" s="75"/>
      <c r="AJ374" s="826">
        <f t="shared" si="112"/>
        <v>6076</v>
      </c>
      <c r="AK374" s="827">
        <v>0</v>
      </c>
      <c r="AL374" s="828">
        <v>0</v>
      </c>
      <c r="AM374" s="824">
        <f t="shared" si="119"/>
        <v>0</v>
      </c>
      <c r="AN374" s="823">
        <f t="shared" si="119"/>
        <v>0</v>
      </c>
      <c r="AO374" s="824">
        <f t="shared" si="120"/>
        <v>0</v>
      </c>
      <c r="AP374" s="825">
        <f t="shared" si="121"/>
        <v>0</v>
      </c>
      <c r="AR374" s="878">
        <f t="shared" si="109"/>
        <v>0</v>
      </c>
      <c r="AS374" s="879">
        <f t="shared" si="110"/>
        <v>0</v>
      </c>
      <c r="AT374" s="880">
        <f t="shared" si="111"/>
        <v>0</v>
      </c>
    </row>
    <row r="375" spans="1:46" ht="15.75">
      <c r="A375" s="132">
        <v>6077</v>
      </c>
      <c r="B375" s="133" t="s">
        <v>419</v>
      </c>
      <c r="C375" s="133"/>
      <c r="D375" s="133"/>
      <c r="E375" s="133"/>
      <c r="F375" s="133"/>
      <c r="G375" s="133"/>
      <c r="H375" s="133"/>
      <c r="I375" s="133"/>
      <c r="J375" s="133"/>
      <c r="K375" s="133"/>
      <c r="L375" s="134"/>
      <c r="M375" s="75"/>
      <c r="N375" s="177">
        <f t="shared" si="99"/>
        <v>6077</v>
      </c>
      <c r="O375" s="18">
        <v>0</v>
      </c>
      <c r="P375" s="19">
        <v>0</v>
      </c>
      <c r="Q375" s="187"/>
      <c r="R375" s="186"/>
      <c r="S375" s="48">
        <f t="shared" si="125"/>
        <v>0</v>
      </c>
      <c r="T375" s="49">
        <f t="shared" si="122"/>
        <v>0</v>
      </c>
      <c r="U375" s="75"/>
      <c r="V375" s="18">
        <v>0</v>
      </c>
      <c r="W375" s="19">
        <v>0</v>
      </c>
      <c r="X375" s="187"/>
      <c r="Y375" s="186"/>
      <c r="Z375" s="48">
        <f t="shared" si="126"/>
        <v>0</v>
      </c>
      <c r="AA375" s="49">
        <f t="shared" si="123"/>
        <v>0</v>
      </c>
      <c r="AB375" s="75"/>
      <c r="AC375" s="18">
        <v>0</v>
      </c>
      <c r="AD375" s="19">
        <v>0</v>
      </c>
      <c r="AE375" s="187"/>
      <c r="AF375" s="186"/>
      <c r="AG375" s="48">
        <f t="shared" si="127"/>
        <v>0</v>
      </c>
      <c r="AH375" s="49">
        <f t="shared" si="124"/>
        <v>0</v>
      </c>
      <c r="AI375" s="75"/>
      <c r="AJ375" s="826">
        <f t="shared" si="112"/>
        <v>6077</v>
      </c>
      <c r="AK375" s="827">
        <v>0</v>
      </c>
      <c r="AL375" s="828">
        <v>0</v>
      </c>
      <c r="AM375" s="824">
        <f t="shared" si="119"/>
        <v>0</v>
      </c>
      <c r="AN375" s="823">
        <f t="shared" si="119"/>
        <v>0</v>
      </c>
      <c r="AO375" s="824">
        <f t="shared" si="120"/>
        <v>0</v>
      </c>
      <c r="AP375" s="825">
        <f t="shared" si="121"/>
        <v>0</v>
      </c>
      <c r="AR375" s="878">
        <f t="shared" si="109"/>
        <v>0</v>
      </c>
      <c r="AS375" s="879">
        <f t="shared" si="110"/>
        <v>0</v>
      </c>
      <c r="AT375" s="880">
        <f t="shared" si="111"/>
        <v>0</v>
      </c>
    </row>
    <row r="376" spans="1:46" ht="15.75">
      <c r="A376" s="132">
        <v>6078</v>
      </c>
      <c r="B376" s="133" t="s">
        <v>420</v>
      </c>
      <c r="C376" s="133"/>
      <c r="D376" s="133"/>
      <c r="E376" s="133"/>
      <c r="F376" s="133"/>
      <c r="G376" s="133"/>
      <c r="H376" s="133"/>
      <c r="I376" s="133"/>
      <c r="J376" s="133"/>
      <c r="K376" s="133"/>
      <c r="L376" s="134"/>
      <c r="M376" s="75"/>
      <c r="N376" s="177">
        <f t="shared" si="99"/>
        <v>6078</v>
      </c>
      <c r="O376" s="18">
        <v>0</v>
      </c>
      <c r="P376" s="19">
        <v>0</v>
      </c>
      <c r="Q376" s="187"/>
      <c r="R376" s="186"/>
      <c r="S376" s="48">
        <f t="shared" si="125"/>
        <v>0</v>
      </c>
      <c r="T376" s="49">
        <f t="shared" si="122"/>
        <v>0</v>
      </c>
      <c r="U376" s="75"/>
      <c r="V376" s="18">
        <v>0</v>
      </c>
      <c r="W376" s="19">
        <v>0</v>
      </c>
      <c r="X376" s="187"/>
      <c r="Y376" s="186"/>
      <c r="Z376" s="48">
        <f t="shared" si="126"/>
        <v>0</v>
      </c>
      <c r="AA376" s="49">
        <f t="shared" si="123"/>
        <v>0</v>
      </c>
      <c r="AB376" s="75"/>
      <c r="AC376" s="18">
        <v>0</v>
      </c>
      <c r="AD376" s="19">
        <v>0</v>
      </c>
      <c r="AE376" s="187"/>
      <c r="AF376" s="186"/>
      <c r="AG376" s="48">
        <f t="shared" si="127"/>
        <v>0</v>
      </c>
      <c r="AH376" s="49">
        <f t="shared" si="124"/>
        <v>0</v>
      </c>
      <c r="AI376" s="75"/>
      <c r="AJ376" s="826">
        <f t="shared" si="112"/>
        <v>6078</v>
      </c>
      <c r="AK376" s="827">
        <v>0</v>
      </c>
      <c r="AL376" s="828">
        <v>0</v>
      </c>
      <c r="AM376" s="824">
        <f t="shared" si="119"/>
        <v>0</v>
      </c>
      <c r="AN376" s="823">
        <f t="shared" si="119"/>
        <v>0</v>
      </c>
      <c r="AO376" s="824">
        <f t="shared" si="120"/>
        <v>0</v>
      </c>
      <c r="AP376" s="825">
        <f t="shared" si="121"/>
        <v>0</v>
      </c>
      <c r="AR376" s="878">
        <f t="shared" si="109"/>
        <v>0</v>
      </c>
      <c r="AS376" s="879">
        <f t="shared" si="110"/>
        <v>0</v>
      </c>
      <c r="AT376" s="880">
        <f t="shared" si="111"/>
        <v>0</v>
      </c>
    </row>
    <row r="377" spans="1:46" ht="15.75">
      <c r="A377" s="132">
        <v>6079</v>
      </c>
      <c r="B377" s="133" t="s">
        <v>753</v>
      </c>
      <c r="C377" s="133"/>
      <c r="D377" s="133"/>
      <c r="E377" s="133"/>
      <c r="F377" s="133"/>
      <c r="G377" s="133"/>
      <c r="H377" s="133"/>
      <c r="I377" s="133"/>
      <c r="J377" s="133"/>
      <c r="K377" s="133"/>
      <c r="L377" s="134"/>
      <c r="M377" s="75"/>
      <c r="N377" s="177">
        <f t="shared" si="99"/>
        <v>6079</v>
      </c>
      <c r="O377" s="18">
        <v>0</v>
      </c>
      <c r="P377" s="19">
        <v>0</v>
      </c>
      <c r="Q377" s="187"/>
      <c r="R377" s="186"/>
      <c r="S377" s="48">
        <f t="shared" si="125"/>
        <v>0</v>
      </c>
      <c r="T377" s="49">
        <f t="shared" si="122"/>
        <v>0</v>
      </c>
      <c r="U377" s="75"/>
      <c r="V377" s="18">
        <v>0</v>
      </c>
      <c r="W377" s="19">
        <v>0</v>
      </c>
      <c r="X377" s="187"/>
      <c r="Y377" s="186"/>
      <c r="Z377" s="48">
        <f t="shared" si="126"/>
        <v>0</v>
      </c>
      <c r="AA377" s="49">
        <f t="shared" si="123"/>
        <v>0</v>
      </c>
      <c r="AB377" s="75"/>
      <c r="AC377" s="18">
        <v>0</v>
      </c>
      <c r="AD377" s="19">
        <v>0</v>
      </c>
      <c r="AE377" s="187"/>
      <c r="AF377" s="186"/>
      <c r="AG377" s="48">
        <f t="shared" si="127"/>
        <v>0</v>
      </c>
      <c r="AH377" s="49">
        <f t="shared" si="124"/>
        <v>0</v>
      </c>
      <c r="AI377" s="75"/>
      <c r="AJ377" s="826">
        <f t="shared" si="112"/>
        <v>6079</v>
      </c>
      <c r="AK377" s="827">
        <v>0</v>
      </c>
      <c r="AL377" s="828">
        <v>0</v>
      </c>
      <c r="AM377" s="824">
        <f t="shared" si="119"/>
        <v>0</v>
      </c>
      <c r="AN377" s="823">
        <f t="shared" si="119"/>
        <v>0</v>
      </c>
      <c r="AO377" s="824">
        <f t="shared" si="120"/>
        <v>0</v>
      </c>
      <c r="AP377" s="825">
        <f t="shared" si="121"/>
        <v>0</v>
      </c>
      <c r="AR377" s="878">
        <f t="shared" si="109"/>
        <v>0</v>
      </c>
      <c r="AS377" s="879">
        <f t="shared" si="110"/>
        <v>0</v>
      </c>
      <c r="AT377" s="880">
        <f t="shared" si="111"/>
        <v>0</v>
      </c>
    </row>
    <row r="378" spans="1:46" ht="15.75">
      <c r="A378" s="132">
        <v>6082</v>
      </c>
      <c r="B378" s="133" t="s">
        <v>421</v>
      </c>
      <c r="C378" s="133"/>
      <c r="D378" s="133"/>
      <c r="E378" s="133"/>
      <c r="F378" s="133"/>
      <c r="G378" s="133"/>
      <c r="H378" s="133"/>
      <c r="I378" s="133"/>
      <c r="J378" s="133"/>
      <c r="K378" s="133"/>
      <c r="L378" s="134"/>
      <c r="M378" s="75"/>
      <c r="N378" s="177">
        <f t="shared" si="99"/>
        <v>6082</v>
      </c>
      <c r="O378" s="18">
        <v>0</v>
      </c>
      <c r="P378" s="19">
        <v>0</v>
      </c>
      <c r="Q378" s="187"/>
      <c r="R378" s="186"/>
      <c r="S378" s="48">
        <f t="shared" si="125"/>
        <v>0</v>
      </c>
      <c r="T378" s="49">
        <f t="shared" si="122"/>
        <v>0</v>
      </c>
      <c r="U378" s="75"/>
      <c r="V378" s="18">
        <v>0</v>
      </c>
      <c r="W378" s="19">
        <v>0</v>
      </c>
      <c r="X378" s="187"/>
      <c r="Y378" s="186"/>
      <c r="Z378" s="48">
        <f t="shared" si="126"/>
        <v>0</v>
      </c>
      <c r="AA378" s="49">
        <f t="shared" si="123"/>
        <v>0</v>
      </c>
      <c r="AB378" s="75"/>
      <c r="AC378" s="18">
        <v>0</v>
      </c>
      <c r="AD378" s="19">
        <v>0</v>
      </c>
      <c r="AE378" s="187"/>
      <c r="AF378" s="186"/>
      <c r="AG378" s="48">
        <f t="shared" si="127"/>
        <v>0</v>
      </c>
      <c r="AH378" s="49">
        <f t="shared" si="124"/>
        <v>0</v>
      </c>
      <c r="AI378" s="75"/>
      <c r="AJ378" s="826">
        <f t="shared" si="112"/>
        <v>6082</v>
      </c>
      <c r="AK378" s="827">
        <v>0</v>
      </c>
      <c r="AL378" s="828">
        <v>0</v>
      </c>
      <c r="AM378" s="824">
        <f t="shared" si="119"/>
        <v>0</v>
      </c>
      <c r="AN378" s="823">
        <f t="shared" si="119"/>
        <v>0</v>
      </c>
      <c r="AO378" s="824">
        <f t="shared" si="120"/>
        <v>0</v>
      </c>
      <c r="AP378" s="825">
        <f t="shared" si="121"/>
        <v>0</v>
      </c>
      <c r="AR378" s="878">
        <f t="shared" si="109"/>
        <v>0</v>
      </c>
      <c r="AS378" s="879">
        <f t="shared" si="110"/>
        <v>0</v>
      </c>
      <c r="AT378" s="880">
        <f t="shared" si="111"/>
        <v>0</v>
      </c>
    </row>
    <row r="379" spans="1:46" ht="15.75">
      <c r="A379" s="132">
        <v>6087</v>
      </c>
      <c r="B379" s="133" t="s">
        <v>422</v>
      </c>
      <c r="C379" s="133"/>
      <c r="D379" s="133"/>
      <c r="E379" s="133"/>
      <c r="F379" s="133"/>
      <c r="G379" s="133"/>
      <c r="H379" s="133"/>
      <c r="I379" s="133"/>
      <c r="J379" s="133"/>
      <c r="K379" s="133"/>
      <c r="L379" s="134"/>
      <c r="M379" s="75"/>
      <c r="N379" s="177">
        <f t="shared" si="99"/>
        <v>6087</v>
      </c>
      <c r="O379" s="18">
        <v>0</v>
      </c>
      <c r="P379" s="19">
        <v>0</v>
      </c>
      <c r="Q379" s="187"/>
      <c r="R379" s="186"/>
      <c r="S379" s="48">
        <f t="shared" si="125"/>
        <v>0</v>
      </c>
      <c r="T379" s="49">
        <f t="shared" si="122"/>
        <v>0</v>
      </c>
      <c r="U379" s="75"/>
      <c r="V379" s="18">
        <v>0</v>
      </c>
      <c r="W379" s="19">
        <v>0</v>
      </c>
      <c r="X379" s="187"/>
      <c r="Y379" s="186"/>
      <c r="Z379" s="48">
        <f t="shared" si="126"/>
        <v>0</v>
      </c>
      <c r="AA379" s="49">
        <f t="shared" si="123"/>
        <v>0</v>
      </c>
      <c r="AB379" s="75"/>
      <c r="AC379" s="18">
        <v>0</v>
      </c>
      <c r="AD379" s="19">
        <v>0</v>
      </c>
      <c r="AE379" s="187"/>
      <c r="AF379" s="186"/>
      <c r="AG379" s="48">
        <f t="shared" si="127"/>
        <v>0</v>
      </c>
      <c r="AH379" s="49">
        <f t="shared" si="124"/>
        <v>0</v>
      </c>
      <c r="AI379" s="75"/>
      <c r="AJ379" s="826">
        <f t="shared" si="112"/>
        <v>6087</v>
      </c>
      <c r="AK379" s="827">
        <v>0</v>
      </c>
      <c r="AL379" s="828">
        <v>0</v>
      </c>
      <c r="AM379" s="824">
        <f t="shared" si="119"/>
        <v>0</v>
      </c>
      <c r="AN379" s="823">
        <f t="shared" si="119"/>
        <v>0</v>
      </c>
      <c r="AO379" s="824">
        <f t="shared" si="120"/>
        <v>0</v>
      </c>
      <c r="AP379" s="825">
        <f t="shared" si="121"/>
        <v>0</v>
      </c>
      <c r="AR379" s="878">
        <f t="shared" si="109"/>
        <v>0</v>
      </c>
      <c r="AS379" s="879">
        <f t="shared" si="110"/>
        <v>0</v>
      </c>
      <c r="AT379" s="880">
        <f t="shared" si="111"/>
        <v>0</v>
      </c>
    </row>
    <row r="380" spans="1:46" ht="15.75">
      <c r="A380" s="132">
        <v>6089</v>
      </c>
      <c r="B380" s="133" t="s">
        <v>423</v>
      </c>
      <c r="C380" s="133"/>
      <c r="D380" s="133"/>
      <c r="E380" s="133"/>
      <c r="F380" s="133"/>
      <c r="G380" s="133"/>
      <c r="H380" s="133"/>
      <c r="I380" s="133"/>
      <c r="J380" s="133"/>
      <c r="K380" s="133"/>
      <c r="L380" s="134"/>
      <c r="M380" s="75"/>
      <c r="N380" s="177">
        <f t="shared" si="99"/>
        <v>6089</v>
      </c>
      <c r="O380" s="18">
        <v>0</v>
      </c>
      <c r="P380" s="19">
        <v>0</v>
      </c>
      <c r="Q380" s="187"/>
      <c r="R380" s="186"/>
      <c r="S380" s="48">
        <f t="shared" si="125"/>
        <v>0</v>
      </c>
      <c r="T380" s="49">
        <f t="shared" si="122"/>
        <v>0</v>
      </c>
      <c r="U380" s="75"/>
      <c r="V380" s="18">
        <v>0</v>
      </c>
      <c r="W380" s="19">
        <v>0</v>
      </c>
      <c r="X380" s="187"/>
      <c r="Y380" s="186"/>
      <c r="Z380" s="48">
        <f t="shared" si="126"/>
        <v>0</v>
      </c>
      <c r="AA380" s="49">
        <f t="shared" si="123"/>
        <v>0</v>
      </c>
      <c r="AB380" s="75"/>
      <c r="AC380" s="18">
        <v>0</v>
      </c>
      <c r="AD380" s="19">
        <v>0</v>
      </c>
      <c r="AE380" s="187"/>
      <c r="AF380" s="186"/>
      <c r="AG380" s="48">
        <f t="shared" si="127"/>
        <v>0</v>
      </c>
      <c r="AH380" s="49">
        <f t="shared" si="124"/>
        <v>0</v>
      </c>
      <c r="AI380" s="75"/>
      <c r="AJ380" s="826">
        <f t="shared" si="112"/>
        <v>6089</v>
      </c>
      <c r="AK380" s="827">
        <v>0</v>
      </c>
      <c r="AL380" s="828">
        <v>0</v>
      </c>
      <c r="AM380" s="824">
        <f t="shared" si="119"/>
        <v>0</v>
      </c>
      <c r="AN380" s="823">
        <f t="shared" si="119"/>
        <v>0</v>
      </c>
      <c r="AO380" s="824">
        <f t="shared" si="120"/>
        <v>0</v>
      </c>
      <c r="AP380" s="825">
        <f t="shared" si="121"/>
        <v>0</v>
      </c>
      <c r="AR380" s="878">
        <f t="shared" si="109"/>
        <v>0</v>
      </c>
      <c r="AS380" s="879">
        <f t="shared" si="110"/>
        <v>0</v>
      </c>
      <c r="AT380" s="880">
        <f t="shared" si="111"/>
        <v>0</v>
      </c>
    </row>
    <row r="381" spans="1:46" ht="15.75">
      <c r="A381" s="132">
        <v>6091</v>
      </c>
      <c r="B381" s="133" t="s">
        <v>424</v>
      </c>
      <c r="C381" s="133"/>
      <c r="D381" s="133"/>
      <c r="E381" s="133"/>
      <c r="F381" s="133"/>
      <c r="G381" s="133"/>
      <c r="H381" s="133"/>
      <c r="I381" s="133"/>
      <c r="J381" s="133"/>
      <c r="K381" s="133"/>
      <c r="L381" s="134"/>
      <c r="M381" s="75"/>
      <c r="N381" s="177">
        <f t="shared" si="99"/>
        <v>6091</v>
      </c>
      <c r="O381" s="18">
        <v>0</v>
      </c>
      <c r="P381" s="19">
        <v>0</v>
      </c>
      <c r="Q381" s="187"/>
      <c r="R381" s="186"/>
      <c r="S381" s="48">
        <f t="shared" si="125"/>
        <v>0</v>
      </c>
      <c r="T381" s="49">
        <f t="shared" si="122"/>
        <v>0</v>
      </c>
      <c r="U381" s="75"/>
      <c r="V381" s="18">
        <v>0</v>
      </c>
      <c r="W381" s="19">
        <v>0</v>
      </c>
      <c r="X381" s="187"/>
      <c r="Y381" s="186"/>
      <c r="Z381" s="48">
        <f t="shared" si="126"/>
        <v>0</v>
      </c>
      <c r="AA381" s="49">
        <f t="shared" si="123"/>
        <v>0</v>
      </c>
      <c r="AB381" s="75"/>
      <c r="AC381" s="18">
        <v>0</v>
      </c>
      <c r="AD381" s="19">
        <v>0</v>
      </c>
      <c r="AE381" s="187"/>
      <c r="AF381" s="186"/>
      <c r="AG381" s="48">
        <f t="shared" si="127"/>
        <v>0</v>
      </c>
      <c r="AH381" s="49">
        <f t="shared" si="124"/>
        <v>0</v>
      </c>
      <c r="AI381" s="75"/>
      <c r="AJ381" s="826">
        <f t="shared" si="112"/>
        <v>6091</v>
      </c>
      <c r="AK381" s="827">
        <v>0</v>
      </c>
      <c r="AL381" s="828">
        <v>0</v>
      </c>
      <c r="AM381" s="824">
        <f t="shared" si="119"/>
        <v>0</v>
      </c>
      <c r="AN381" s="823">
        <f t="shared" si="119"/>
        <v>0</v>
      </c>
      <c r="AO381" s="824">
        <f t="shared" si="120"/>
        <v>0</v>
      </c>
      <c r="AP381" s="825">
        <f t="shared" si="121"/>
        <v>0</v>
      </c>
      <c r="AR381" s="878">
        <f t="shared" si="109"/>
        <v>0</v>
      </c>
      <c r="AS381" s="879">
        <f t="shared" si="110"/>
        <v>0</v>
      </c>
      <c r="AT381" s="880">
        <f t="shared" si="111"/>
        <v>0</v>
      </c>
    </row>
    <row r="382" spans="1:46" ht="15.75">
      <c r="A382" s="132">
        <v>6093</v>
      </c>
      <c r="B382" s="133" t="s">
        <v>425</v>
      </c>
      <c r="C382" s="133"/>
      <c r="D382" s="133"/>
      <c r="E382" s="133"/>
      <c r="F382" s="133"/>
      <c r="G382" s="133"/>
      <c r="H382" s="133"/>
      <c r="I382" s="133"/>
      <c r="J382" s="133"/>
      <c r="K382" s="133"/>
      <c r="L382" s="134"/>
      <c r="M382" s="75"/>
      <c r="N382" s="177">
        <f t="shared" si="99"/>
        <v>6093</v>
      </c>
      <c r="O382" s="18">
        <v>0</v>
      </c>
      <c r="P382" s="19">
        <v>0</v>
      </c>
      <c r="Q382" s="187"/>
      <c r="R382" s="186"/>
      <c r="S382" s="48">
        <f t="shared" si="125"/>
        <v>0</v>
      </c>
      <c r="T382" s="49">
        <f t="shared" si="122"/>
        <v>0</v>
      </c>
      <c r="U382" s="75"/>
      <c r="V382" s="18">
        <v>0</v>
      </c>
      <c r="W382" s="19">
        <v>0</v>
      </c>
      <c r="X382" s="187"/>
      <c r="Y382" s="186"/>
      <c r="Z382" s="48">
        <f t="shared" si="126"/>
        <v>0</v>
      </c>
      <c r="AA382" s="49">
        <f t="shared" si="123"/>
        <v>0</v>
      </c>
      <c r="AB382" s="75"/>
      <c r="AC382" s="18">
        <v>0</v>
      </c>
      <c r="AD382" s="19">
        <v>0</v>
      </c>
      <c r="AE382" s="187"/>
      <c r="AF382" s="186"/>
      <c r="AG382" s="48">
        <f t="shared" si="127"/>
        <v>0</v>
      </c>
      <c r="AH382" s="49">
        <f t="shared" si="124"/>
        <v>0</v>
      </c>
      <c r="AI382" s="75"/>
      <c r="AJ382" s="826">
        <f t="shared" si="112"/>
        <v>6093</v>
      </c>
      <c r="AK382" s="827">
        <v>0</v>
      </c>
      <c r="AL382" s="828">
        <v>0</v>
      </c>
      <c r="AM382" s="824">
        <f t="shared" si="119"/>
        <v>0</v>
      </c>
      <c r="AN382" s="823">
        <f t="shared" si="119"/>
        <v>0</v>
      </c>
      <c r="AO382" s="824">
        <f t="shared" si="120"/>
        <v>0</v>
      </c>
      <c r="AP382" s="825">
        <f t="shared" si="121"/>
        <v>0</v>
      </c>
      <c r="AR382" s="878">
        <f t="shared" si="109"/>
        <v>0</v>
      </c>
      <c r="AS382" s="879">
        <f t="shared" si="110"/>
        <v>0</v>
      </c>
      <c r="AT382" s="880">
        <f t="shared" si="111"/>
        <v>0</v>
      </c>
    </row>
    <row r="383" spans="1:46" ht="15.75">
      <c r="A383" s="132">
        <v>6094</v>
      </c>
      <c r="B383" s="133" t="s">
        <v>426</v>
      </c>
      <c r="C383" s="133"/>
      <c r="D383" s="133"/>
      <c r="E383" s="133"/>
      <c r="F383" s="133"/>
      <c r="G383" s="133"/>
      <c r="H383" s="133"/>
      <c r="I383" s="133"/>
      <c r="J383" s="133"/>
      <c r="K383" s="133"/>
      <c r="L383" s="134"/>
      <c r="M383" s="75"/>
      <c r="N383" s="177">
        <f t="shared" si="99"/>
        <v>6094</v>
      </c>
      <c r="O383" s="18">
        <v>0</v>
      </c>
      <c r="P383" s="19">
        <v>0</v>
      </c>
      <c r="Q383" s="187"/>
      <c r="R383" s="186"/>
      <c r="S383" s="48">
        <f t="shared" si="125"/>
        <v>0</v>
      </c>
      <c r="T383" s="49">
        <f t="shared" si="122"/>
        <v>0</v>
      </c>
      <c r="U383" s="75"/>
      <c r="V383" s="18">
        <v>0</v>
      </c>
      <c r="W383" s="19">
        <v>0</v>
      </c>
      <c r="X383" s="187"/>
      <c r="Y383" s="186"/>
      <c r="Z383" s="48">
        <f t="shared" si="126"/>
        <v>0</v>
      </c>
      <c r="AA383" s="49">
        <f t="shared" si="123"/>
        <v>0</v>
      </c>
      <c r="AB383" s="75"/>
      <c r="AC383" s="18">
        <v>0</v>
      </c>
      <c r="AD383" s="19">
        <v>0</v>
      </c>
      <c r="AE383" s="187"/>
      <c r="AF383" s="186"/>
      <c r="AG383" s="48">
        <f t="shared" si="127"/>
        <v>0</v>
      </c>
      <c r="AH383" s="49">
        <f t="shared" si="124"/>
        <v>0</v>
      </c>
      <c r="AI383" s="75"/>
      <c r="AJ383" s="826">
        <f t="shared" si="112"/>
        <v>6094</v>
      </c>
      <c r="AK383" s="827">
        <v>0</v>
      </c>
      <c r="AL383" s="828">
        <v>0</v>
      </c>
      <c r="AM383" s="824">
        <f t="shared" si="119"/>
        <v>0</v>
      </c>
      <c r="AN383" s="823">
        <f t="shared" si="119"/>
        <v>0</v>
      </c>
      <c r="AO383" s="824">
        <f t="shared" si="120"/>
        <v>0</v>
      </c>
      <c r="AP383" s="825">
        <f t="shared" si="121"/>
        <v>0</v>
      </c>
      <c r="AR383" s="878">
        <f t="shared" si="109"/>
        <v>0</v>
      </c>
      <c r="AS383" s="879">
        <f t="shared" si="110"/>
        <v>0</v>
      </c>
      <c r="AT383" s="880">
        <f t="shared" si="111"/>
        <v>0</v>
      </c>
    </row>
    <row r="384" spans="1:46" ht="15.75">
      <c r="A384" s="132">
        <v>6095</v>
      </c>
      <c r="B384" s="133" t="s">
        <v>427</v>
      </c>
      <c r="C384" s="133"/>
      <c r="D384" s="133"/>
      <c r="E384" s="133"/>
      <c r="F384" s="133"/>
      <c r="G384" s="133"/>
      <c r="H384" s="133"/>
      <c r="I384" s="133"/>
      <c r="J384" s="133"/>
      <c r="K384" s="133"/>
      <c r="L384" s="134"/>
      <c r="M384" s="75"/>
      <c r="N384" s="177">
        <f t="shared" si="99"/>
        <v>6095</v>
      </c>
      <c r="O384" s="18">
        <v>0</v>
      </c>
      <c r="P384" s="19">
        <v>0</v>
      </c>
      <c r="Q384" s="187"/>
      <c r="R384" s="186"/>
      <c r="S384" s="48">
        <f t="shared" si="125"/>
        <v>0</v>
      </c>
      <c r="T384" s="49">
        <f t="shared" si="122"/>
        <v>0</v>
      </c>
      <c r="U384" s="75"/>
      <c r="V384" s="18">
        <v>0</v>
      </c>
      <c r="W384" s="19">
        <v>0</v>
      </c>
      <c r="X384" s="187"/>
      <c r="Y384" s="186"/>
      <c r="Z384" s="48">
        <f t="shared" si="126"/>
        <v>0</v>
      </c>
      <c r="AA384" s="49">
        <f t="shared" si="123"/>
        <v>0</v>
      </c>
      <c r="AB384" s="75"/>
      <c r="AC384" s="18">
        <v>0</v>
      </c>
      <c r="AD384" s="19">
        <v>0</v>
      </c>
      <c r="AE384" s="187"/>
      <c r="AF384" s="186"/>
      <c r="AG384" s="48">
        <f t="shared" si="127"/>
        <v>0</v>
      </c>
      <c r="AH384" s="49">
        <f t="shared" si="124"/>
        <v>0</v>
      </c>
      <c r="AI384" s="75"/>
      <c r="AJ384" s="826">
        <f t="shared" si="112"/>
        <v>6095</v>
      </c>
      <c r="AK384" s="827">
        <v>0</v>
      </c>
      <c r="AL384" s="828">
        <v>0</v>
      </c>
      <c r="AM384" s="824">
        <f t="shared" si="119"/>
        <v>0</v>
      </c>
      <c r="AN384" s="823">
        <f t="shared" si="119"/>
        <v>0</v>
      </c>
      <c r="AO384" s="824">
        <f t="shared" si="120"/>
        <v>0</v>
      </c>
      <c r="AP384" s="825">
        <f t="shared" si="121"/>
        <v>0</v>
      </c>
      <c r="AR384" s="878">
        <f t="shared" si="109"/>
        <v>0</v>
      </c>
      <c r="AS384" s="879">
        <f t="shared" si="110"/>
        <v>0</v>
      </c>
      <c r="AT384" s="880">
        <f t="shared" si="111"/>
        <v>0</v>
      </c>
    </row>
    <row r="385" spans="1:46" ht="15.75">
      <c r="A385" s="132">
        <v>6096</v>
      </c>
      <c r="B385" s="133" t="s">
        <v>428</v>
      </c>
      <c r="C385" s="133"/>
      <c r="D385" s="133"/>
      <c r="E385" s="133"/>
      <c r="F385" s="133"/>
      <c r="G385" s="133"/>
      <c r="H385" s="133"/>
      <c r="I385" s="133"/>
      <c r="J385" s="133"/>
      <c r="K385" s="133"/>
      <c r="L385" s="134"/>
      <c r="M385" s="75"/>
      <c r="N385" s="177">
        <f aca="true" t="shared" si="128" ref="N385:N445">+A385</f>
        <v>6096</v>
      </c>
      <c r="O385" s="18">
        <v>0</v>
      </c>
      <c r="P385" s="19">
        <v>0</v>
      </c>
      <c r="Q385" s="187"/>
      <c r="R385" s="186"/>
      <c r="S385" s="48">
        <f t="shared" si="125"/>
        <v>0</v>
      </c>
      <c r="T385" s="49">
        <f t="shared" si="122"/>
        <v>0</v>
      </c>
      <c r="U385" s="75"/>
      <c r="V385" s="18">
        <v>0</v>
      </c>
      <c r="W385" s="19">
        <v>0</v>
      </c>
      <c r="X385" s="187"/>
      <c r="Y385" s="186"/>
      <c r="Z385" s="48">
        <f t="shared" si="126"/>
        <v>0</v>
      </c>
      <c r="AA385" s="49">
        <f t="shared" si="123"/>
        <v>0</v>
      </c>
      <c r="AB385" s="75"/>
      <c r="AC385" s="18">
        <v>0</v>
      </c>
      <c r="AD385" s="19">
        <v>0</v>
      </c>
      <c r="AE385" s="187"/>
      <c r="AF385" s="186"/>
      <c r="AG385" s="48">
        <f t="shared" si="127"/>
        <v>0</v>
      </c>
      <c r="AH385" s="49">
        <f t="shared" si="124"/>
        <v>0</v>
      </c>
      <c r="AI385" s="75"/>
      <c r="AJ385" s="826">
        <f t="shared" si="112"/>
        <v>6096</v>
      </c>
      <c r="AK385" s="827">
        <v>0</v>
      </c>
      <c r="AL385" s="828">
        <v>0</v>
      </c>
      <c r="AM385" s="824">
        <f t="shared" si="119"/>
        <v>0</v>
      </c>
      <c r="AN385" s="823">
        <f t="shared" si="119"/>
        <v>0</v>
      </c>
      <c r="AO385" s="824">
        <f t="shared" si="120"/>
        <v>0</v>
      </c>
      <c r="AP385" s="825">
        <f t="shared" si="121"/>
        <v>0</v>
      </c>
      <c r="AR385" s="878">
        <f t="shared" si="109"/>
        <v>0</v>
      </c>
      <c r="AS385" s="879">
        <f t="shared" si="110"/>
        <v>0</v>
      </c>
      <c r="AT385" s="880">
        <f t="shared" si="111"/>
        <v>0</v>
      </c>
    </row>
    <row r="386" spans="1:46" ht="15.75">
      <c r="A386" s="132">
        <v>6098</v>
      </c>
      <c r="B386" s="145" t="s">
        <v>429</v>
      </c>
      <c r="C386" s="133"/>
      <c r="D386" s="133"/>
      <c r="E386" s="133"/>
      <c r="F386" s="133"/>
      <c r="G386" s="133"/>
      <c r="H386" s="133"/>
      <c r="I386" s="133"/>
      <c r="J386" s="133"/>
      <c r="K386" s="133"/>
      <c r="L386" s="134"/>
      <c r="M386" s="75"/>
      <c r="N386" s="177">
        <f t="shared" si="128"/>
        <v>6098</v>
      </c>
      <c r="O386" s="18">
        <v>0</v>
      </c>
      <c r="P386" s="19">
        <v>0</v>
      </c>
      <c r="Q386" s="187"/>
      <c r="R386" s="186"/>
      <c r="S386" s="48">
        <f t="shared" si="125"/>
        <v>0</v>
      </c>
      <c r="T386" s="49">
        <f t="shared" si="122"/>
        <v>0</v>
      </c>
      <c r="U386" s="75"/>
      <c r="V386" s="18">
        <v>0</v>
      </c>
      <c r="W386" s="19">
        <v>0</v>
      </c>
      <c r="X386" s="187"/>
      <c r="Y386" s="186"/>
      <c r="Z386" s="48">
        <f t="shared" si="126"/>
        <v>0</v>
      </c>
      <c r="AA386" s="49">
        <f t="shared" si="123"/>
        <v>0</v>
      </c>
      <c r="AB386" s="75"/>
      <c r="AC386" s="18">
        <v>0</v>
      </c>
      <c r="AD386" s="19">
        <v>0</v>
      </c>
      <c r="AE386" s="187"/>
      <c r="AF386" s="186"/>
      <c r="AG386" s="48">
        <f t="shared" si="127"/>
        <v>0</v>
      </c>
      <c r="AH386" s="49">
        <f t="shared" si="124"/>
        <v>0</v>
      </c>
      <c r="AI386" s="75"/>
      <c r="AJ386" s="826">
        <f t="shared" si="112"/>
        <v>6098</v>
      </c>
      <c r="AK386" s="827">
        <v>0</v>
      </c>
      <c r="AL386" s="828">
        <v>0</v>
      </c>
      <c r="AM386" s="824">
        <f t="shared" si="119"/>
        <v>0</v>
      </c>
      <c r="AN386" s="823">
        <f t="shared" si="119"/>
        <v>0</v>
      </c>
      <c r="AO386" s="824">
        <f t="shared" si="120"/>
        <v>0</v>
      </c>
      <c r="AP386" s="825">
        <f t="shared" si="121"/>
        <v>0</v>
      </c>
      <c r="AR386" s="878">
        <f aca="true" t="shared" si="129" ref="AR386:AR446">+ROUND(+SUM(AK386-AL386)-SUM(O386-P386)-SUM(V386-W386)-SUM(AC386-AD386),2)</f>
        <v>0</v>
      </c>
      <c r="AS386" s="879">
        <f aca="true" t="shared" si="130" ref="AS386:AS446">+ROUND(+SUM(AM386-AN386)-SUM(Q386-R386)-SUM(X386-Y386)-SUM(AE386-AF386),2)</f>
        <v>0</v>
      </c>
      <c r="AT386" s="880">
        <f aca="true" t="shared" si="131" ref="AT386:AT446">+ROUND(+SUM(AO386-AP386)-SUM(S386-T386)-SUM(Z386-AA386)-SUM(AG386-AH386),2)</f>
        <v>0</v>
      </c>
    </row>
    <row r="387" spans="1:46" ht="15.75">
      <c r="A387" s="132">
        <v>6099</v>
      </c>
      <c r="B387" s="145" t="s">
        <v>430</v>
      </c>
      <c r="C387" s="133"/>
      <c r="D387" s="133"/>
      <c r="E387" s="133"/>
      <c r="F387" s="133"/>
      <c r="G387" s="133"/>
      <c r="H387" s="133"/>
      <c r="I387" s="133"/>
      <c r="J387" s="133"/>
      <c r="K387" s="133"/>
      <c r="L387" s="134"/>
      <c r="M387" s="75"/>
      <c r="N387" s="177">
        <f t="shared" si="128"/>
        <v>6099</v>
      </c>
      <c r="O387" s="18">
        <v>0</v>
      </c>
      <c r="P387" s="19">
        <v>0</v>
      </c>
      <c r="Q387" s="187"/>
      <c r="R387" s="186"/>
      <c r="S387" s="48">
        <f t="shared" si="125"/>
        <v>0</v>
      </c>
      <c r="T387" s="49">
        <f t="shared" si="122"/>
        <v>0</v>
      </c>
      <c r="U387" s="75"/>
      <c r="V387" s="18">
        <v>0</v>
      </c>
      <c r="W387" s="19">
        <v>0</v>
      </c>
      <c r="X387" s="187"/>
      <c r="Y387" s="186"/>
      <c r="Z387" s="48">
        <f t="shared" si="126"/>
        <v>0</v>
      </c>
      <c r="AA387" s="49">
        <f t="shared" si="123"/>
        <v>0</v>
      </c>
      <c r="AB387" s="75"/>
      <c r="AC387" s="18">
        <v>0</v>
      </c>
      <c r="AD387" s="19">
        <v>0</v>
      </c>
      <c r="AE387" s="187"/>
      <c r="AF387" s="186"/>
      <c r="AG387" s="48">
        <f t="shared" si="127"/>
        <v>0</v>
      </c>
      <c r="AH387" s="49">
        <f t="shared" si="124"/>
        <v>0</v>
      </c>
      <c r="AI387" s="75"/>
      <c r="AJ387" s="826">
        <f t="shared" si="112"/>
        <v>6099</v>
      </c>
      <c r="AK387" s="827">
        <v>0</v>
      </c>
      <c r="AL387" s="828">
        <v>0</v>
      </c>
      <c r="AM387" s="824">
        <f t="shared" si="119"/>
        <v>0</v>
      </c>
      <c r="AN387" s="823">
        <f t="shared" si="119"/>
        <v>0</v>
      </c>
      <c r="AO387" s="824">
        <f t="shared" si="120"/>
        <v>0</v>
      </c>
      <c r="AP387" s="825">
        <f t="shared" si="121"/>
        <v>0</v>
      </c>
      <c r="AR387" s="878">
        <f t="shared" si="129"/>
        <v>0</v>
      </c>
      <c r="AS387" s="879">
        <f t="shared" si="130"/>
        <v>0</v>
      </c>
      <c r="AT387" s="880">
        <f t="shared" si="131"/>
        <v>0</v>
      </c>
    </row>
    <row r="388" spans="1:46" ht="15.75">
      <c r="A388" s="132">
        <v>6111</v>
      </c>
      <c r="B388" s="133" t="s">
        <v>431</v>
      </c>
      <c r="C388" s="133"/>
      <c r="D388" s="133"/>
      <c r="E388" s="133"/>
      <c r="F388" s="133"/>
      <c r="G388" s="133"/>
      <c r="H388" s="133"/>
      <c r="I388" s="133"/>
      <c r="J388" s="133"/>
      <c r="K388" s="133"/>
      <c r="L388" s="134"/>
      <c r="M388" s="75"/>
      <c r="N388" s="177">
        <f t="shared" si="128"/>
        <v>6111</v>
      </c>
      <c r="O388" s="18">
        <v>0</v>
      </c>
      <c r="P388" s="19">
        <v>0</v>
      </c>
      <c r="Q388" s="187"/>
      <c r="R388" s="186"/>
      <c r="S388" s="48">
        <f t="shared" si="125"/>
        <v>0</v>
      </c>
      <c r="T388" s="49">
        <f t="shared" si="122"/>
        <v>0</v>
      </c>
      <c r="U388" s="75"/>
      <c r="V388" s="18">
        <v>0</v>
      </c>
      <c r="W388" s="19">
        <v>0</v>
      </c>
      <c r="X388" s="187"/>
      <c r="Y388" s="186"/>
      <c r="Z388" s="48">
        <f t="shared" si="126"/>
        <v>0</v>
      </c>
      <c r="AA388" s="49">
        <f t="shared" si="123"/>
        <v>0</v>
      </c>
      <c r="AB388" s="75"/>
      <c r="AC388" s="18">
        <v>0</v>
      </c>
      <c r="AD388" s="19">
        <v>0</v>
      </c>
      <c r="AE388" s="187"/>
      <c r="AF388" s="186"/>
      <c r="AG388" s="48">
        <f t="shared" si="127"/>
        <v>0</v>
      </c>
      <c r="AH388" s="49">
        <f t="shared" si="124"/>
        <v>0</v>
      </c>
      <c r="AI388" s="75"/>
      <c r="AJ388" s="826">
        <f t="shared" si="112"/>
        <v>6111</v>
      </c>
      <c r="AK388" s="827">
        <v>0</v>
      </c>
      <c r="AL388" s="828">
        <v>0</v>
      </c>
      <c r="AM388" s="824">
        <f t="shared" si="119"/>
        <v>0</v>
      </c>
      <c r="AN388" s="823">
        <f t="shared" si="119"/>
        <v>0</v>
      </c>
      <c r="AO388" s="824">
        <f t="shared" si="120"/>
        <v>0</v>
      </c>
      <c r="AP388" s="825">
        <f t="shared" si="121"/>
        <v>0</v>
      </c>
      <c r="AR388" s="878">
        <f t="shared" si="129"/>
        <v>0</v>
      </c>
      <c r="AS388" s="879">
        <f t="shared" si="130"/>
        <v>0</v>
      </c>
      <c r="AT388" s="880">
        <f t="shared" si="131"/>
        <v>0</v>
      </c>
    </row>
    <row r="389" spans="1:46" ht="15.75">
      <c r="A389" s="132">
        <v>6112</v>
      </c>
      <c r="B389" s="133" t="s">
        <v>432</v>
      </c>
      <c r="C389" s="133"/>
      <c r="D389" s="133"/>
      <c r="E389" s="133"/>
      <c r="F389" s="133"/>
      <c r="G389" s="133"/>
      <c r="H389" s="133"/>
      <c r="I389" s="133"/>
      <c r="J389" s="133"/>
      <c r="K389" s="133"/>
      <c r="L389" s="134"/>
      <c r="M389" s="75"/>
      <c r="N389" s="177">
        <f t="shared" si="128"/>
        <v>6112</v>
      </c>
      <c r="O389" s="18">
        <v>0</v>
      </c>
      <c r="P389" s="19">
        <v>0</v>
      </c>
      <c r="Q389" s="187"/>
      <c r="R389" s="186"/>
      <c r="S389" s="48">
        <f t="shared" si="125"/>
        <v>0</v>
      </c>
      <c r="T389" s="49">
        <f t="shared" si="122"/>
        <v>0</v>
      </c>
      <c r="U389" s="75"/>
      <c r="V389" s="18">
        <v>0</v>
      </c>
      <c r="W389" s="19">
        <v>0</v>
      </c>
      <c r="X389" s="187"/>
      <c r="Y389" s="186"/>
      <c r="Z389" s="48">
        <f t="shared" si="126"/>
        <v>0</v>
      </c>
      <c r="AA389" s="49">
        <f t="shared" si="123"/>
        <v>0</v>
      </c>
      <c r="AB389" s="75"/>
      <c r="AC389" s="18">
        <v>0</v>
      </c>
      <c r="AD389" s="19">
        <v>0</v>
      </c>
      <c r="AE389" s="187"/>
      <c r="AF389" s="186"/>
      <c r="AG389" s="48">
        <f t="shared" si="127"/>
        <v>0</v>
      </c>
      <c r="AH389" s="49">
        <f t="shared" si="124"/>
        <v>0</v>
      </c>
      <c r="AI389" s="75"/>
      <c r="AJ389" s="826">
        <f t="shared" si="112"/>
        <v>6112</v>
      </c>
      <c r="AK389" s="827">
        <v>0</v>
      </c>
      <c r="AL389" s="828">
        <v>0</v>
      </c>
      <c r="AM389" s="824">
        <f t="shared" si="119"/>
        <v>0</v>
      </c>
      <c r="AN389" s="823">
        <f t="shared" si="119"/>
        <v>0</v>
      </c>
      <c r="AO389" s="824">
        <f t="shared" si="120"/>
        <v>0</v>
      </c>
      <c r="AP389" s="825">
        <f t="shared" si="121"/>
        <v>0</v>
      </c>
      <c r="AR389" s="878">
        <f t="shared" si="129"/>
        <v>0</v>
      </c>
      <c r="AS389" s="879">
        <f t="shared" si="130"/>
        <v>0</v>
      </c>
      <c r="AT389" s="880">
        <f t="shared" si="131"/>
        <v>0</v>
      </c>
    </row>
    <row r="390" spans="1:46" ht="15.75">
      <c r="A390" s="132">
        <v>6113</v>
      </c>
      <c r="B390" s="133" t="s">
        <v>433</v>
      </c>
      <c r="C390" s="133"/>
      <c r="D390" s="133"/>
      <c r="E390" s="133"/>
      <c r="F390" s="133"/>
      <c r="G390" s="133"/>
      <c r="H390" s="133"/>
      <c r="I390" s="133"/>
      <c r="J390" s="133"/>
      <c r="K390" s="133"/>
      <c r="L390" s="134"/>
      <c r="M390" s="75"/>
      <c r="N390" s="177">
        <f t="shared" si="128"/>
        <v>6113</v>
      </c>
      <c r="O390" s="18">
        <v>0</v>
      </c>
      <c r="P390" s="19">
        <v>0</v>
      </c>
      <c r="Q390" s="187"/>
      <c r="R390" s="186"/>
      <c r="S390" s="48">
        <f t="shared" si="125"/>
        <v>0</v>
      </c>
      <c r="T390" s="49">
        <f t="shared" si="122"/>
        <v>0</v>
      </c>
      <c r="U390" s="75"/>
      <c r="V390" s="18">
        <v>0</v>
      </c>
      <c r="W390" s="19">
        <v>0</v>
      </c>
      <c r="X390" s="187"/>
      <c r="Y390" s="186"/>
      <c r="Z390" s="48">
        <f t="shared" si="126"/>
        <v>0</v>
      </c>
      <c r="AA390" s="49">
        <f t="shared" si="123"/>
        <v>0</v>
      </c>
      <c r="AB390" s="75"/>
      <c r="AC390" s="18">
        <v>0</v>
      </c>
      <c r="AD390" s="19">
        <v>0</v>
      </c>
      <c r="AE390" s="187"/>
      <c r="AF390" s="186"/>
      <c r="AG390" s="48">
        <f t="shared" si="127"/>
        <v>0</v>
      </c>
      <c r="AH390" s="49">
        <f t="shared" si="124"/>
        <v>0</v>
      </c>
      <c r="AI390" s="75"/>
      <c r="AJ390" s="826">
        <f t="shared" si="112"/>
        <v>6113</v>
      </c>
      <c r="AK390" s="827">
        <v>0</v>
      </c>
      <c r="AL390" s="828">
        <v>0</v>
      </c>
      <c r="AM390" s="824">
        <f t="shared" si="119"/>
        <v>0</v>
      </c>
      <c r="AN390" s="823">
        <f t="shared" si="119"/>
        <v>0</v>
      </c>
      <c r="AO390" s="824">
        <f t="shared" si="120"/>
        <v>0</v>
      </c>
      <c r="AP390" s="825">
        <f t="shared" si="121"/>
        <v>0</v>
      </c>
      <c r="AR390" s="878">
        <f t="shared" si="129"/>
        <v>0</v>
      </c>
      <c r="AS390" s="879">
        <f t="shared" si="130"/>
        <v>0</v>
      </c>
      <c r="AT390" s="880">
        <f t="shared" si="131"/>
        <v>0</v>
      </c>
    </row>
    <row r="391" spans="1:46" ht="15.75">
      <c r="A391" s="132">
        <v>6114</v>
      </c>
      <c r="B391" s="133" t="s">
        <v>434</v>
      </c>
      <c r="C391" s="133"/>
      <c r="D391" s="133"/>
      <c r="E391" s="133"/>
      <c r="F391" s="133"/>
      <c r="G391" s="133"/>
      <c r="H391" s="133"/>
      <c r="I391" s="133"/>
      <c r="J391" s="133"/>
      <c r="K391" s="133"/>
      <c r="L391" s="134"/>
      <c r="M391" s="75"/>
      <c r="N391" s="177">
        <f t="shared" si="128"/>
        <v>6114</v>
      </c>
      <c r="O391" s="18">
        <v>0</v>
      </c>
      <c r="P391" s="19">
        <v>0</v>
      </c>
      <c r="Q391" s="187"/>
      <c r="R391" s="186"/>
      <c r="S391" s="48">
        <f t="shared" si="125"/>
        <v>0</v>
      </c>
      <c r="T391" s="49">
        <f t="shared" si="122"/>
        <v>0</v>
      </c>
      <c r="U391" s="75"/>
      <c r="V391" s="18">
        <v>0</v>
      </c>
      <c r="W391" s="19">
        <v>0</v>
      </c>
      <c r="X391" s="187"/>
      <c r="Y391" s="186"/>
      <c r="Z391" s="48">
        <f t="shared" si="126"/>
        <v>0</v>
      </c>
      <c r="AA391" s="49">
        <f t="shared" si="123"/>
        <v>0</v>
      </c>
      <c r="AB391" s="75"/>
      <c r="AC391" s="18">
        <v>0</v>
      </c>
      <c r="AD391" s="19">
        <v>0</v>
      </c>
      <c r="AE391" s="187"/>
      <c r="AF391" s="186"/>
      <c r="AG391" s="48">
        <f t="shared" si="127"/>
        <v>0</v>
      </c>
      <c r="AH391" s="49">
        <f t="shared" si="124"/>
        <v>0</v>
      </c>
      <c r="AI391" s="75"/>
      <c r="AJ391" s="826">
        <f t="shared" si="112"/>
        <v>6114</v>
      </c>
      <c r="AK391" s="827">
        <v>0</v>
      </c>
      <c r="AL391" s="828">
        <v>0</v>
      </c>
      <c r="AM391" s="824">
        <f t="shared" si="119"/>
        <v>0</v>
      </c>
      <c r="AN391" s="823">
        <f t="shared" si="119"/>
        <v>0</v>
      </c>
      <c r="AO391" s="824">
        <f t="shared" si="120"/>
        <v>0</v>
      </c>
      <c r="AP391" s="825">
        <f t="shared" si="121"/>
        <v>0</v>
      </c>
      <c r="AR391" s="878">
        <f t="shared" si="129"/>
        <v>0</v>
      </c>
      <c r="AS391" s="879">
        <f t="shared" si="130"/>
        <v>0</v>
      </c>
      <c r="AT391" s="880">
        <f t="shared" si="131"/>
        <v>0</v>
      </c>
    </row>
    <row r="392" spans="1:46" ht="15.75">
      <c r="A392" s="132">
        <v>6115</v>
      </c>
      <c r="B392" s="133" t="s">
        <v>435</v>
      </c>
      <c r="C392" s="133"/>
      <c r="D392" s="133"/>
      <c r="E392" s="133"/>
      <c r="F392" s="133"/>
      <c r="G392" s="133"/>
      <c r="H392" s="133"/>
      <c r="I392" s="133"/>
      <c r="J392" s="133"/>
      <c r="K392" s="133"/>
      <c r="L392" s="134"/>
      <c r="M392" s="75"/>
      <c r="N392" s="177">
        <f t="shared" si="128"/>
        <v>6115</v>
      </c>
      <c r="O392" s="18">
        <v>0</v>
      </c>
      <c r="P392" s="19">
        <v>0</v>
      </c>
      <c r="Q392" s="187"/>
      <c r="R392" s="186"/>
      <c r="S392" s="48">
        <f t="shared" si="125"/>
        <v>0</v>
      </c>
      <c r="T392" s="49">
        <f t="shared" si="122"/>
        <v>0</v>
      </c>
      <c r="U392" s="75"/>
      <c r="V392" s="18">
        <v>0</v>
      </c>
      <c r="W392" s="19">
        <v>0</v>
      </c>
      <c r="X392" s="187"/>
      <c r="Y392" s="186"/>
      <c r="Z392" s="48">
        <f t="shared" si="126"/>
        <v>0</v>
      </c>
      <c r="AA392" s="49">
        <f t="shared" si="123"/>
        <v>0</v>
      </c>
      <c r="AB392" s="75"/>
      <c r="AC392" s="18">
        <v>0</v>
      </c>
      <c r="AD392" s="19">
        <v>0</v>
      </c>
      <c r="AE392" s="187"/>
      <c r="AF392" s="186"/>
      <c r="AG392" s="48">
        <f t="shared" si="127"/>
        <v>0</v>
      </c>
      <c r="AH392" s="49">
        <f t="shared" si="124"/>
        <v>0</v>
      </c>
      <c r="AI392" s="75"/>
      <c r="AJ392" s="826">
        <f t="shared" si="112"/>
        <v>6115</v>
      </c>
      <c r="AK392" s="827">
        <v>0</v>
      </c>
      <c r="AL392" s="828">
        <v>0</v>
      </c>
      <c r="AM392" s="824">
        <f t="shared" si="119"/>
        <v>0</v>
      </c>
      <c r="AN392" s="823">
        <f t="shared" si="119"/>
        <v>0</v>
      </c>
      <c r="AO392" s="824">
        <f t="shared" si="120"/>
        <v>0</v>
      </c>
      <c r="AP392" s="825">
        <f t="shared" si="121"/>
        <v>0</v>
      </c>
      <c r="AR392" s="878">
        <f t="shared" si="129"/>
        <v>0</v>
      </c>
      <c r="AS392" s="879">
        <f t="shared" si="130"/>
        <v>0</v>
      </c>
      <c r="AT392" s="880">
        <f t="shared" si="131"/>
        <v>0</v>
      </c>
    </row>
    <row r="393" spans="1:46" ht="15.75">
      <c r="A393" s="132">
        <v>6140</v>
      </c>
      <c r="B393" s="133" t="s">
        <v>436</v>
      </c>
      <c r="C393" s="133"/>
      <c r="D393" s="133"/>
      <c r="E393" s="133"/>
      <c r="F393" s="133"/>
      <c r="G393" s="133"/>
      <c r="H393" s="133"/>
      <c r="I393" s="133"/>
      <c r="J393" s="133"/>
      <c r="K393" s="133"/>
      <c r="L393" s="134"/>
      <c r="M393" s="75"/>
      <c r="N393" s="177">
        <f t="shared" si="128"/>
        <v>6140</v>
      </c>
      <c r="O393" s="18">
        <v>0</v>
      </c>
      <c r="P393" s="19">
        <v>0</v>
      </c>
      <c r="Q393" s="187"/>
      <c r="R393" s="186"/>
      <c r="S393" s="48">
        <f t="shared" si="125"/>
        <v>0</v>
      </c>
      <c r="T393" s="49">
        <f t="shared" si="122"/>
        <v>0</v>
      </c>
      <c r="U393" s="75"/>
      <c r="V393" s="18">
        <v>0</v>
      </c>
      <c r="W393" s="19">
        <v>0</v>
      </c>
      <c r="X393" s="187"/>
      <c r="Y393" s="186"/>
      <c r="Z393" s="48">
        <f t="shared" si="126"/>
        <v>0</v>
      </c>
      <c r="AA393" s="49">
        <f t="shared" si="123"/>
        <v>0</v>
      </c>
      <c r="AB393" s="75"/>
      <c r="AC393" s="18">
        <v>0</v>
      </c>
      <c r="AD393" s="19">
        <v>0</v>
      </c>
      <c r="AE393" s="187"/>
      <c r="AF393" s="186"/>
      <c r="AG393" s="48">
        <f t="shared" si="127"/>
        <v>0</v>
      </c>
      <c r="AH393" s="49">
        <f t="shared" si="124"/>
        <v>0</v>
      </c>
      <c r="AI393" s="75"/>
      <c r="AJ393" s="826">
        <f t="shared" si="112"/>
        <v>6140</v>
      </c>
      <c r="AK393" s="827">
        <v>0</v>
      </c>
      <c r="AL393" s="828">
        <v>0</v>
      </c>
      <c r="AM393" s="824">
        <f t="shared" si="119"/>
        <v>0</v>
      </c>
      <c r="AN393" s="823">
        <f t="shared" si="119"/>
        <v>0</v>
      </c>
      <c r="AO393" s="824">
        <f t="shared" si="120"/>
        <v>0</v>
      </c>
      <c r="AP393" s="825">
        <f t="shared" si="121"/>
        <v>0</v>
      </c>
      <c r="AR393" s="878">
        <f t="shared" si="129"/>
        <v>0</v>
      </c>
      <c r="AS393" s="879">
        <f t="shared" si="130"/>
        <v>0</v>
      </c>
      <c r="AT393" s="880">
        <f t="shared" si="131"/>
        <v>0</v>
      </c>
    </row>
    <row r="394" spans="1:46" ht="15.75">
      <c r="A394" s="132">
        <v>6142</v>
      </c>
      <c r="B394" s="133" t="s">
        <v>437</v>
      </c>
      <c r="C394" s="133"/>
      <c r="D394" s="133"/>
      <c r="E394" s="133"/>
      <c r="F394" s="133"/>
      <c r="G394" s="133"/>
      <c r="H394" s="133"/>
      <c r="I394" s="133"/>
      <c r="J394" s="133"/>
      <c r="K394" s="133"/>
      <c r="L394" s="134"/>
      <c r="M394" s="75"/>
      <c r="N394" s="177">
        <f t="shared" si="128"/>
        <v>6142</v>
      </c>
      <c r="O394" s="18">
        <v>0</v>
      </c>
      <c r="P394" s="19">
        <v>0</v>
      </c>
      <c r="Q394" s="187"/>
      <c r="R394" s="186"/>
      <c r="S394" s="48">
        <f t="shared" si="125"/>
        <v>0</v>
      </c>
      <c r="T394" s="49">
        <f t="shared" si="122"/>
        <v>0</v>
      </c>
      <c r="U394" s="75"/>
      <c r="V394" s="18">
        <v>0</v>
      </c>
      <c r="W394" s="19">
        <v>0</v>
      </c>
      <c r="X394" s="187"/>
      <c r="Y394" s="186"/>
      <c r="Z394" s="48">
        <f t="shared" si="126"/>
        <v>0</v>
      </c>
      <c r="AA394" s="49">
        <f t="shared" si="123"/>
        <v>0</v>
      </c>
      <c r="AB394" s="75"/>
      <c r="AC394" s="18">
        <v>0</v>
      </c>
      <c r="AD394" s="19">
        <v>0</v>
      </c>
      <c r="AE394" s="187"/>
      <c r="AF394" s="186"/>
      <c r="AG394" s="48">
        <f t="shared" si="127"/>
        <v>0</v>
      </c>
      <c r="AH394" s="49">
        <f t="shared" si="124"/>
        <v>0</v>
      </c>
      <c r="AI394" s="75"/>
      <c r="AJ394" s="826">
        <f t="shared" si="112"/>
        <v>6142</v>
      </c>
      <c r="AK394" s="827">
        <v>0</v>
      </c>
      <c r="AL394" s="828">
        <v>0</v>
      </c>
      <c r="AM394" s="824">
        <f t="shared" si="119"/>
        <v>0</v>
      </c>
      <c r="AN394" s="823">
        <f t="shared" si="119"/>
        <v>0</v>
      </c>
      <c r="AO394" s="824">
        <f t="shared" si="120"/>
        <v>0</v>
      </c>
      <c r="AP394" s="825">
        <f t="shared" si="121"/>
        <v>0</v>
      </c>
      <c r="AR394" s="878">
        <f t="shared" si="129"/>
        <v>0</v>
      </c>
      <c r="AS394" s="879">
        <f t="shared" si="130"/>
        <v>0</v>
      </c>
      <c r="AT394" s="880">
        <f t="shared" si="131"/>
        <v>0</v>
      </c>
    </row>
    <row r="395" spans="1:46" ht="15.75">
      <c r="A395" s="132">
        <v>6143</v>
      </c>
      <c r="B395" s="133" t="s">
        <v>438</v>
      </c>
      <c r="C395" s="133"/>
      <c r="D395" s="133"/>
      <c r="E395" s="133"/>
      <c r="F395" s="133"/>
      <c r="G395" s="133"/>
      <c r="H395" s="133"/>
      <c r="I395" s="133"/>
      <c r="J395" s="133"/>
      <c r="K395" s="133"/>
      <c r="L395" s="134"/>
      <c r="M395" s="75"/>
      <c r="N395" s="177">
        <f t="shared" si="128"/>
        <v>6143</v>
      </c>
      <c r="O395" s="18">
        <v>0</v>
      </c>
      <c r="P395" s="19">
        <v>0</v>
      </c>
      <c r="Q395" s="187"/>
      <c r="R395" s="186"/>
      <c r="S395" s="48">
        <f t="shared" si="125"/>
        <v>0</v>
      </c>
      <c r="T395" s="49">
        <f t="shared" si="122"/>
        <v>0</v>
      </c>
      <c r="U395" s="75"/>
      <c r="V395" s="18">
        <v>0</v>
      </c>
      <c r="W395" s="19">
        <v>0</v>
      </c>
      <c r="X395" s="187"/>
      <c r="Y395" s="186"/>
      <c r="Z395" s="48">
        <f t="shared" si="126"/>
        <v>0</v>
      </c>
      <c r="AA395" s="49">
        <f t="shared" si="123"/>
        <v>0</v>
      </c>
      <c r="AB395" s="75"/>
      <c r="AC395" s="18">
        <v>0</v>
      </c>
      <c r="AD395" s="19">
        <v>0</v>
      </c>
      <c r="AE395" s="187"/>
      <c r="AF395" s="186"/>
      <c r="AG395" s="48">
        <f t="shared" si="127"/>
        <v>0</v>
      </c>
      <c r="AH395" s="49">
        <f t="shared" si="124"/>
        <v>0</v>
      </c>
      <c r="AI395" s="75"/>
      <c r="AJ395" s="826">
        <f t="shared" si="112"/>
        <v>6143</v>
      </c>
      <c r="AK395" s="827">
        <v>0</v>
      </c>
      <c r="AL395" s="828">
        <v>0</v>
      </c>
      <c r="AM395" s="824">
        <f t="shared" si="119"/>
        <v>0</v>
      </c>
      <c r="AN395" s="823">
        <f t="shared" si="119"/>
        <v>0</v>
      </c>
      <c r="AO395" s="824">
        <f t="shared" si="120"/>
        <v>0</v>
      </c>
      <c r="AP395" s="825">
        <f t="shared" si="121"/>
        <v>0</v>
      </c>
      <c r="AR395" s="878">
        <f t="shared" si="129"/>
        <v>0</v>
      </c>
      <c r="AS395" s="879">
        <f t="shared" si="130"/>
        <v>0</v>
      </c>
      <c r="AT395" s="880">
        <f t="shared" si="131"/>
        <v>0</v>
      </c>
    </row>
    <row r="396" spans="1:46" ht="15.75">
      <c r="A396" s="132">
        <v>6144</v>
      </c>
      <c r="B396" s="133" t="s">
        <v>439</v>
      </c>
      <c r="C396" s="133"/>
      <c r="D396" s="133"/>
      <c r="E396" s="133"/>
      <c r="F396" s="133"/>
      <c r="G396" s="133"/>
      <c r="H396" s="133"/>
      <c r="I396" s="133"/>
      <c r="J396" s="133"/>
      <c r="K396" s="133"/>
      <c r="L396" s="134"/>
      <c r="M396" s="75"/>
      <c r="N396" s="177">
        <f t="shared" si="128"/>
        <v>6144</v>
      </c>
      <c r="O396" s="18">
        <v>0</v>
      </c>
      <c r="P396" s="19">
        <v>0</v>
      </c>
      <c r="Q396" s="187"/>
      <c r="R396" s="186"/>
      <c r="S396" s="48">
        <f t="shared" si="125"/>
        <v>0</v>
      </c>
      <c r="T396" s="49">
        <f t="shared" si="122"/>
        <v>0</v>
      </c>
      <c r="U396" s="75"/>
      <c r="V396" s="18">
        <v>0</v>
      </c>
      <c r="W396" s="19">
        <v>0</v>
      </c>
      <c r="X396" s="187"/>
      <c r="Y396" s="186"/>
      <c r="Z396" s="48">
        <f t="shared" si="126"/>
        <v>0</v>
      </c>
      <c r="AA396" s="49">
        <f t="shared" si="123"/>
        <v>0</v>
      </c>
      <c r="AB396" s="75"/>
      <c r="AC396" s="18">
        <v>0</v>
      </c>
      <c r="AD396" s="19">
        <v>0</v>
      </c>
      <c r="AE396" s="187"/>
      <c r="AF396" s="186"/>
      <c r="AG396" s="48">
        <f t="shared" si="127"/>
        <v>0</v>
      </c>
      <c r="AH396" s="49">
        <f t="shared" si="124"/>
        <v>0</v>
      </c>
      <c r="AI396" s="75"/>
      <c r="AJ396" s="826">
        <f t="shared" si="112"/>
        <v>6144</v>
      </c>
      <c r="AK396" s="827">
        <v>0</v>
      </c>
      <c r="AL396" s="828">
        <v>0</v>
      </c>
      <c r="AM396" s="824">
        <f t="shared" si="119"/>
        <v>0</v>
      </c>
      <c r="AN396" s="823">
        <f t="shared" si="119"/>
        <v>0</v>
      </c>
      <c r="AO396" s="824">
        <f t="shared" si="120"/>
        <v>0</v>
      </c>
      <c r="AP396" s="825">
        <f t="shared" si="121"/>
        <v>0</v>
      </c>
      <c r="AR396" s="878">
        <f t="shared" si="129"/>
        <v>0</v>
      </c>
      <c r="AS396" s="879">
        <f t="shared" si="130"/>
        <v>0</v>
      </c>
      <c r="AT396" s="880">
        <f t="shared" si="131"/>
        <v>0</v>
      </c>
    </row>
    <row r="397" spans="1:46" ht="15.75">
      <c r="A397" s="132">
        <v>6145</v>
      </c>
      <c r="B397" s="133" t="s">
        <v>440</v>
      </c>
      <c r="C397" s="133"/>
      <c r="D397" s="133"/>
      <c r="E397" s="133"/>
      <c r="F397" s="133"/>
      <c r="G397" s="133"/>
      <c r="H397" s="133"/>
      <c r="I397" s="133"/>
      <c r="J397" s="133"/>
      <c r="K397" s="133"/>
      <c r="L397" s="134"/>
      <c r="M397" s="75"/>
      <c r="N397" s="177">
        <f t="shared" si="128"/>
        <v>6145</v>
      </c>
      <c r="O397" s="18">
        <v>0</v>
      </c>
      <c r="P397" s="19">
        <v>0</v>
      </c>
      <c r="Q397" s="187"/>
      <c r="R397" s="186"/>
      <c r="S397" s="48">
        <f t="shared" si="125"/>
        <v>0</v>
      </c>
      <c r="T397" s="49">
        <f t="shared" si="122"/>
        <v>0</v>
      </c>
      <c r="U397" s="75"/>
      <c r="V397" s="18">
        <v>0</v>
      </c>
      <c r="W397" s="19">
        <v>0</v>
      </c>
      <c r="X397" s="187"/>
      <c r="Y397" s="186"/>
      <c r="Z397" s="48">
        <f t="shared" si="126"/>
        <v>0</v>
      </c>
      <c r="AA397" s="49">
        <f t="shared" si="123"/>
        <v>0</v>
      </c>
      <c r="AB397" s="75"/>
      <c r="AC397" s="18">
        <v>0</v>
      </c>
      <c r="AD397" s="19">
        <v>0</v>
      </c>
      <c r="AE397" s="187"/>
      <c r="AF397" s="186"/>
      <c r="AG397" s="48">
        <f t="shared" si="127"/>
        <v>0</v>
      </c>
      <c r="AH397" s="49">
        <f t="shared" si="124"/>
        <v>0</v>
      </c>
      <c r="AI397" s="75"/>
      <c r="AJ397" s="826">
        <f t="shared" si="112"/>
        <v>6145</v>
      </c>
      <c r="AK397" s="827">
        <v>0</v>
      </c>
      <c r="AL397" s="828">
        <v>0</v>
      </c>
      <c r="AM397" s="824">
        <f t="shared" si="119"/>
        <v>0</v>
      </c>
      <c r="AN397" s="823">
        <f t="shared" si="119"/>
        <v>0</v>
      </c>
      <c r="AO397" s="824">
        <f t="shared" si="120"/>
        <v>0</v>
      </c>
      <c r="AP397" s="825">
        <f t="shared" si="121"/>
        <v>0</v>
      </c>
      <c r="AR397" s="878">
        <f t="shared" si="129"/>
        <v>0</v>
      </c>
      <c r="AS397" s="879">
        <f t="shared" si="130"/>
        <v>0</v>
      </c>
      <c r="AT397" s="880">
        <f t="shared" si="131"/>
        <v>0</v>
      </c>
    </row>
    <row r="398" spans="1:46" ht="15.75">
      <c r="A398" s="132">
        <v>6146</v>
      </c>
      <c r="B398" s="133" t="s">
        <v>441</v>
      </c>
      <c r="C398" s="133"/>
      <c r="D398" s="133"/>
      <c r="E398" s="133"/>
      <c r="F398" s="133"/>
      <c r="G398" s="133"/>
      <c r="H398" s="133"/>
      <c r="I398" s="133"/>
      <c r="J398" s="133"/>
      <c r="K398" s="133"/>
      <c r="L398" s="134"/>
      <c r="M398" s="75"/>
      <c r="N398" s="177">
        <f t="shared" si="128"/>
        <v>6146</v>
      </c>
      <c r="O398" s="18">
        <v>0</v>
      </c>
      <c r="P398" s="19">
        <v>0</v>
      </c>
      <c r="Q398" s="187"/>
      <c r="R398" s="186"/>
      <c r="S398" s="48">
        <f t="shared" si="125"/>
        <v>0</v>
      </c>
      <c r="T398" s="49">
        <f t="shared" si="122"/>
        <v>0</v>
      </c>
      <c r="U398" s="75"/>
      <c r="V398" s="18">
        <v>0</v>
      </c>
      <c r="W398" s="19">
        <v>0</v>
      </c>
      <c r="X398" s="187"/>
      <c r="Y398" s="186"/>
      <c r="Z398" s="48">
        <f t="shared" si="126"/>
        <v>0</v>
      </c>
      <c r="AA398" s="49">
        <f t="shared" si="123"/>
        <v>0</v>
      </c>
      <c r="AB398" s="75"/>
      <c r="AC398" s="18">
        <v>0</v>
      </c>
      <c r="AD398" s="19">
        <v>0</v>
      </c>
      <c r="AE398" s="187"/>
      <c r="AF398" s="186"/>
      <c r="AG398" s="48">
        <f t="shared" si="127"/>
        <v>0</v>
      </c>
      <c r="AH398" s="49">
        <f t="shared" si="124"/>
        <v>0</v>
      </c>
      <c r="AI398" s="75"/>
      <c r="AJ398" s="826">
        <f t="shared" si="112"/>
        <v>6146</v>
      </c>
      <c r="AK398" s="827">
        <v>0</v>
      </c>
      <c r="AL398" s="828">
        <v>0</v>
      </c>
      <c r="AM398" s="824">
        <f t="shared" si="119"/>
        <v>0</v>
      </c>
      <c r="AN398" s="823">
        <f t="shared" si="119"/>
        <v>0</v>
      </c>
      <c r="AO398" s="824">
        <f t="shared" si="120"/>
        <v>0</v>
      </c>
      <c r="AP398" s="825">
        <f t="shared" si="121"/>
        <v>0</v>
      </c>
      <c r="AR398" s="878">
        <f t="shared" si="129"/>
        <v>0</v>
      </c>
      <c r="AS398" s="879">
        <f t="shared" si="130"/>
        <v>0</v>
      </c>
      <c r="AT398" s="880">
        <f t="shared" si="131"/>
        <v>0</v>
      </c>
    </row>
    <row r="399" spans="1:46" ht="15.75">
      <c r="A399" s="132">
        <v>6147</v>
      </c>
      <c r="B399" s="133" t="s">
        <v>442</v>
      </c>
      <c r="C399" s="133"/>
      <c r="D399" s="133"/>
      <c r="E399" s="133"/>
      <c r="F399" s="133"/>
      <c r="G399" s="133"/>
      <c r="H399" s="133"/>
      <c r="I399" s="133"/>
      <c r="J399" s="133"/>
      <c r="K399" s="133"/>
      <c r="L399" s="134"/>
      <c r="M399" s="75"/>
      <c r="N399" s="177">
        <f t="shared" si="128"/>
        <v>6147</v>
      </c>
      <c r="O399" s="18">
        <v>0</v>
      </c>
      <c r="P399" s="19">
        <v>0</v>
      </c>
      <c r="Q399" s="187"/>
      <c r="R399" s="186"/>
      <c r="S399" s="48">
        <f t="shared" si="125"/>
        <v>0</v>
      </c>
      <c r="T399" s="49">
        <f t="shared" si="122"/>
        <v>0</v>
      </c>
      <c r="U399" s="75"/>
      <c r="V399" s="18">
        <v>0</v>
      </c>
      <c r="W399" s="19">
        <v>0</v>
      </c>
      <c r="X399" s="187"/>
      <c r="Y399" s="186"/>
      <c r="Z399" s="48">
        <f t="shared" si="126"/>
        <v>0</v>
      </c>
      <c r="AA399" s="49">
        <f t="shared" si="123"/>
        <v>0</v>
      </c>
      <c r="AB399" s="75"/>
      <c r="AC399" s="18">
        <v>0</v>
      </c>
      <c r="AD399" s="19">
        <v>0</v>
      </c>
      <c r="AE399" s="187"/>
      <c r="AF399" s="186"/>
      <c r="AG399" s="48">
        <f t="shared" si="127"/>
        <v>0</v>
      </c>
      <c r="AH399" s="49">
        <f t="shared" si="124"/>
        <v>0</v>
      </c>
      <c r="AI399" s="75"/>
      <c r="AJ399" s="826">
        <f t="shared" si="112"/>
        <v>6147</v>
      </c>
      <c r="AK399" s="827">
        <v>0</v>
      </c>
      <c r="AL399" s="828">
        <v>0</v>
      </c>
      <c r="AM399" s="824">
        <f t="shared" si="119"/>
        <v>0</v>
      </c>
      <c r="AN399" s="823">
        <f t="shared" si="119"/>
        <v>0</v>
      </c>
      <c r="AO399" s="824">
        <f t="shared" si="120"/>
        <v>0</v>
      </c>
      <c r="AP399" s="825">
        <f t="shared" si="121"/>
        <v>0</v>
      </c>
      <c r="AR399" s="878">
        <f t="shared" si="129"/>
        <v>0</v>
      </c>
      <c r="AS399" s="879">
        <f t="shared" si="130"/>
        <v>0</v>
      </c>
      <c r="AT399" s="880">
        <f t="shared" si="131"/>
        <v>0</v>
      </c>
    </row>
    <row r="400" spans="1:46" ht="15.75">
      <c r="A400" s="132">
        <v>6149</v>
      </c>
      <c r="B400" s="133" t="s">
        <v>461</v>
      </c>
      <c r="C400" s="133"/>
      <c r="D400" s="133"/>
      <c r="E400" s="133"/>
      <c r="F400" s="133"/>
      <c r="G400" s="133"/>
      <c r="H400" s="133"/>
      <c r="I400" s="133"/>
      <c r="J400" s="133"/>
      <c r="K400" s="133"/>
      <c r="L400" s="134"/>
      <c r="M400" s="75"/>
      <c r="N400" s="177">
        <f t="shared" si="128"/>
        <v>6149</v>
      </c>
      <c r="O400" s="18">
        <v>0</v>
      </c>
      <c r="P400" s="19">
        <v>0</v>
      </c>
      <c r="Q400" s="187"/>
      <c r="R400" s="186"/>
      <c r="S400" s="48">
        <f t="shared" si="125"/>
        <v>0</v>
      </c>
      <c r="T400" s="49">
        <f t="shared" si="122"/>
        <v>0</v>
      </c>
      <c r="U400" s="75"/>
      <c r="V400" s="18">
        <v>0</v>
      </c>
      <c r="W400" s="19">
        <v>0</v>
      </c>
      <c r="X400" s="187"/>
      <c r="Y400" s="186"/>
      <c r="Z400" s="48">
        <f t="shared" si="126"/>
        <v>0</v>
      </c>
      <c r="AA400" s="49">
        <f t="shared" si="123"/>
        <v>0</v>
      </c>
      <c r="AB400" s="75"/>
      <c r="AC400" s="18">
        <v>0</v>
      </c>
      <c r="AD400" s="19">
        <v>0</v>
      </c>
      <c r="AE400" s="187"/>
      <c r="AF400" s="186"/>
      <c r="AG400" s="48">
        <f t="shared" si="127"/>
        <v>0</v>
      </c>
      <c r="AH400" s="49">
        <f t="shared" si="124"/>
        <v>0</v>
      </c>
      <c r="AI400" s="75"/>
      <c r="AJ400" s="826">
        <f t="shared" si="112"/>
        <v>6149</v>
      </c>
      <c r="AK400" s="827">
        <v>0</v>
      </c>
      <c r="AL400" s="828">
        <v>0</v>
      </c>
      <c r="AM400" s="824">
        <f t="shared" si="119"/>
        <v>0</v>
      </c>
      <c r="AN400" s="823">
        <f t="shared" si="119"/>
        <v>0</v>
      </c>
      <c r="AO400" s="824">
        <f t="shared" si="120"/>
        <v>0</v>
      </c>
      <c r="AP400" s="825">
        <f t="shared" si="121"/>
        <v>0</v>
      </c>
      <c r="AR400" s="878">
        <f t="shared" si="129"/>
        <v>0</v>
      </c>
      <c r="AS400" s="879">
        <f t="shared" si="130"/>
        <v>0</v>
      </c>
      <c r="AT400" s="880">
        <f t="shared" si="131"/>
        <v>0</v>
      </c>
    </row>
    <row r="401" spans="1:46" ht="15.75">
      <c r="A401" s="132">
        <v>6151</v>
      </c>
      <c r="B401" s="133" t="s">
        <v>462</v>
      </c>
      <c r="C401" s="133"/>
      <c r="D401" s="133"/>
      <c r="E401" s="133"/>
      <c r="F401" s="133"/>
      <c r="G401" s="133"/>
      <c r="H401" s="133"/>
      <c r="I401" s="133"/>
      <c r="J401" s="133"/>
      <c r="K401" s="133"/>
      <c r="L401" s="134"/>
      <c r="M401" s="75"/>
      <c r="N401" s="177">
        <f t="shared" si="128"/>
        <v>6151</v>
      </c>
      <c r="O401" s="18">
        <v>0</v>
      </c>
      <c r="P401" s="19">
        <v>0</v>
      </c>
      <c r="Q401" s="187"/>
      <c r="R401" s="186"/>
      <c r="S401" s="48">
        <f t="shared" si="125"/>
        <v>0</v>
      </c>
      <c r="T401" s="49">
        <f t="shared" si="122"/>
        <v>0</v>
      </c>
      <c r="U401" s="75"/>
      <c r="V401" s="18">
        <v>0</v>
      </c>
      <c r="W401" s="19">
        <v>0</v>
      </c>
      <c r="X401" s="187"/>
      <c r="Y401" s="186"/>
      <c r="Z401" s="48">
        <f t="shared" si="126"/>
        <v>0</v>
      </c>
      <c r="AA401" s="49">
        <f t="shared" si="123"/>
        <v>0</v>
      </c>
      <c r="AB401" s="75"/>
      <c r="AC401" s="18">
        <v>0</v>
      </c>
      <c r="AD401" s="19">
        <v>0</v>
      </c>
      <c r="AE401" s="187"/>
      <c r="AF401" s="186"/>
      <c r="AG401" s="48">
        <f t="shared" si="127"/>
        <v>0</v>
      </c>
      <c r="AH401" s="49">
        <f t="shared" si="124"/>
        <v>0</v>
      </c>
      <c r="AI401" s="75"/>
      <c r="AJ401" s="826">
        <f t="shared" si="112"/>
        <v>6151</v>
      </c>
      <c r="AK401" s="827">
        <v>0</v>
      </c>
      <c r="AL401" s="828">
        <v>0</v>
      </c>
      <c r="AM401" s="824">
        <f t="shared" si="119"/>
        <v>0</v>
      </c>
      <c r="AN401" s="823">
        <f t="shared" si="119"/>
        <v>0</v>
      </c>
      <c r="AO401" s="824">
        <f t="shared" si="120"/>
        <v>0</v>
      </c>
      <c r="AP401" s="825">
        <f t="shared" si="121"/>
        <v>0</v>
      </c>
      <c r="AR401" s="878">
        <f t="shared" si="129"/>
        <v>0</v>
      </c>
      <c r="AS401" s="879">
        <f t="shared" si="130"/>
        <v>0</v>
      </c>
      <c r="AT401" s="880">
        <f t="shared" si="131"/>
        <v>0</v>
      </c>
    </row>
    <row r="402" spans="1:46" ht="15.75">
      <c r="A402" s="132">
        <v>6159</v>
      </c>
      <c r="B402" s="133" t="s">
        <v>463</v>
      </c>
      <c r="C402" s="133"/>
      <c r="D402" s="133"/>
      <c r="E402" s="133"/>
      <c r="F402" s="133"/>
      <c r="G402" s="133"/>
      <c r="H402" s="133"/>
      <c r="I402" s="133"/>
      <c r="J402" s="133"/>
      <c r="K402" s="133"/>
      <c r="L402" s="134"/>
      <c r="M402" s="75"/>
      <c r="N402" s="177">
        <f t="shared" si="128"/>
        <v>6159</v>
      </c>
      <c r="O402" s="18">
        <v>0</v>
      </c>
      <c r="P402" s="19">
        <v>0</v>
      </c>
      <c r="Q402" s="187"/>
      <c r="R402" s="186"/>
      <c r="S402" s="48">
        <f t="shared" si="125"/>
        <v>0</v>
      </c>
      <c r="T402" s="49">
        <f t="shared" si="122"/>
        <v>0</v>
      </c>
      <c r="U402" s="75"/>
      <c r="V402" s="18">
        <v>0</v>
      </c>
      <c r="W402" s="19">
        <v>0</v>
      </c>
      <c r="X402" s="187"/>
      <c r="Y402" s="186"/>
      <c r="Z402" s="48">
        <f t="shared" si="126"/>
        <v>0</v>
      </c>
      <c r="AA402" s="49">
        <f t="shared" si="123"/>
        <v>0</v>
      </c>
      <c r="AB402" s="75"/>
      <c r="AC402" s="18">
        <v>0</v>
      </c>
      <c r="AD402" s="19">
        <v>0</v>
      </c>
      <c r="AE402" s="187"/>
      <c r="AF402" s="186"/>
      <c r="AG402" s="48">
        <f t="shared" si="127"/>
        <v>0</v>
      </c>
      <c r="AH402" s="49">
        <f t="shared" si="124"/>
        <v>0</v>
      </c>
      <c r="AI402" s="75"/>
      <c r="AJ402" s="826">
        <f t="shared" si="112"/>
        <v>6159</v>
      </c>
      <c r="AK402" s="827">
        <v>0</v>
      </c>
      <c r="AL402" s="828">
        <v>0</v>
      </c>
      <c r="AM402" s="824">
        <f t="shared" si="119"/>
        <v>0</v>
      </c>
      <c r="AN402" s="823">
        <f t="shared" si="119"/>
        <v>0</v>
      </c>
      <c r="AO402" s="824">
        <f t="shared" si="120"/>
        <v>0</v>
      </c>
      <c r="AP402" s="825">
        <f t="shared" si="121"/>
        <v>0</v>
      </c>
      <c r="AR402" s="878">
        <f t="shared" si="129"/>
        <v>0</v>
      </c>
      <c r="AS402" s="879">
        <f t="shared" si="130"/>
        <v>0</v>
      </c>
      <c r="AT402" s="880">
        <f t="shared" si="131"/>
        <v>0</v>
      </c>
    </row>
    <row r="403" spans="1:46" ht="15.75">
      <c r="A403" s="132">
        <v>6161</v>
      </c>
      <c r="B403" s="133" t="s">
        <v>464</v>
      </c>
      <c r="C403" s="133"/>
      <c r="D403" s="133"/>
      <c r="E403" s="133"/>
      <c r="F403" s="133"/>
      <c r="G403" s="133"/>
      <c r="H403" s="133"/>
      <c r="I403" s="133"/>
      <c r="J403" s="133"/>
      <c r="K403" s="133"/>
      <c r="L403" s="134"/>
      <c r="M403" s="75"/>
      <c r="N403" s="177">
        <f t="shared" si="128"/>
        <v>6161</v>
      </c>
      <c r="O403" s="18">
        <v>0</v>
      </c>
      <c r="P403" s="19">
        <v>0</v>
      </c>
      <c r="Q403" s="187"/>
      <c r="R403" s="186"/>
      <c r="S403" s="48">
        <f t="shared" si="125"/>
        <v>0</v>
      </c>
      <c r="T403" s="49">
        <f t="shared" si="122"/>
        <v>0</v>
      </c>
      <c r="U403" s="75"/>
      <c r="V403" s="18">
        <v>0</v>
      </c>
      <c r="W403" s="19">
        <v>0</v>
      </c>
      <c r="X403" s="187"/>
      <c r="Y403" s="186"/>
      <c r="Z403" s="48">
        <f t="shared" si="126"/>
        <v>0</v>
      </c>
      <c r="AA403" s="49">
        <f t="shared" si="123"/>
        <v>0</v>
      </c>
      <c r="AB403" s="75"/>
      <c r="AC403" s="18">
        <v>0</v>
      </c>
      <c r="AD403" s="19">
        <v>0</v>
      </c>
      <c r="AE403" s="187"/>
      <c r="AF403" s="186"/>
      <c r="AG403" s="48">
        <f t="shared" si="127"/>
        <v>0</v>
      </c>
      <c r="AH403" s="49">
        <f t="shared" si="124"/>
        <v>0</v>
      </c>
      <c r="AI403" s="75"/>
      <c r="AJ403" s="826">
        <f t="shared" si="112"/>
        <v>6161</v>
      </c>
      <c r="AK403" s="827">
        <v>0</v>
      </c>
      <c r="AL403" s="828">
        <v>0</v>
      </c>
      <c r="AM403" s="824">
        <f t="shared" si="119"/>
        <v>0</v>
      </c>
      <c r="AN403" s="823">
        <f t="shared" si="119"/>
        <v>0</v>
      </c>
      <c r="AO403" s="824">
        <f t="shared" si="120"/>
        <v>0</v>
      </c>
      <c r="AP403" s="825">
        <f t="shared" si="121"/>
        <v>0</v>
      </c>
      <c r="AR403" s="878">
        <f t="shared" si="129"/>
        <v>0</v>
      </c>
      <c r="AS403" s="879">
        <f t="shared" si="130"/>
        <v>0</v>
      </c>
      <c r="AT403" s="880">
        <f t="shared" si="131"/>
        <v>0</v>
      </c>
    </row>
    <row r="404" spans="1:46" ht="15.75">
      <c r="A404" s="132">
        <v>6162</v>
      </c>
      <c r="B404" s="133" t="s">
        <v>465</v>
      </c>
      <c r="C404" s="133"/>
      <c r="D404" s="133"/>
      <c r="E404" s="133"/>
      <c r="F404" s="133"/>
      <c r="G404" s="133"/>
      <c r="H404" s="133"/>
      <c r="I404" s="133"/>
      <c r="J404" s="133"/>
      <c r="K404" s="133"/>
      <c r="L404" s="134"/>
      <c r="M404" s="75"/>
      <c r="N404" s="177">
        <f t="shared" si="128"/>
        <v>6162</v>
      </c>
      <c r="O404" s="18">
        <v>0</v>
      </c>
      <c r="P404" s="19">
        <v>0</v>
      </c>
      <c r="Q404" s="187"/>
      <c r="R404" s="186"/>
      <c r="S404" s="48">
        <f t="shared" si="125"/>
        <v>0</v>
      </c>
      <c r="T404" s="49">
        <f t="shared" si="122"/>
        <v>0</v>
      </c>
      <c r="U404" s="75"/>
      <c r="V404" s="18">
        <v>0</v>
      </c>
      <c r="W404" s="19">
        <v>0</v>
      </c>
      <c r="X404" s="187"/>
      <c r="Y404" s="186"/>
      <c r="Z404" s="48">
        <f t="shared" si="126"/>
        <v>0</v>
      </c>
      <c r="AA404" s="49">
        <f t="shared" si="123"/>
        <v>0</v>
      </c>
      <c r="AB404" s="75"/>
      <c r="AC404" s="18">
        <v>0</v>
      </c>
      <c r="AD404" s="19">
        <v>0</v>
      </c>
      <c r="AE404" s="187"/>
      <c r="AF404" s="186"/>
      <c r="AG404" s="48">
        <f t="shared" si="127"/>
        <v>0</v>
      </c>
      <c r="AH404" s="49">
        <f t="shared" si="124"/>
        <v>0</v>
      </c>
      <c r="AI404" s="75"/>
      <c r="AJ404" s="826">
        <f aca="true" t="shared" si="132" ref="AJ404:AJ464">+N404</f>
        <v>6162</v>
      </c>
      <c r="AK404" s="827">
        <v>0</v>
      </c>
      <c r="AL404" s="828">
        <v>0</v>
      </c>
      <c r="AM404" s="824">
        <f t="shared" si="119"/>
        <v>0</v>
      </c>
      <c r="AN404" s="823">
        <f t="shared" si="119"/>
        <v>0</v>
      </c>
      <c r="AO404" s="824">
        <f t="shared" si="120"/>
        <v>0</v>
      </c>
      <c r="AP404" s="825">
        <f t="shared" si="121"/>
        <v>0</v>
      </c>
      <c r="AR404" s="878">
        <f t="shared" si="129"/>
        <v>0</v>
      </c>
      <c r="AS404" s="879">
        <f t="shared" si="130"/>
        <v>0</v>
      </c>
      <c r="AT404" s="880">
        <f t="shared" si="131"/>
        <v>0</v>
      </c>
    </row>
    <row r="405" spans="1:46" ht="15.75">
      <c r="A405" s="132">
        <v>6163</v>
      </c>
      <c r="B405" s="133" t="s">
        <v>466</v>
      </c>
      <c r="C405" s="133"/>
      <c r="D405" s="133"/>
      <c r="E405" s="133"/>
      <c r="F405" s="133"/>
      <c r="G405" s="133"/>
      <c r="H405" s="133"/>
      <c r="I405" s="133"/>
      <c r="J405" s="133"/>
      <c r="K405" s="133"/>
      <c r="L405" s="134"/>
      <c r="M405" s="75"/>
      <c r="N405" s="177">
        <f t="shared" si="128"/>
        <v>6163</v>
      </c>
      <c r="O405" s="18">
        <v>0</v>
      </c>
      <c r="P405" s="19">
        <v>0</v>
      </c>
      <c r="Q405" s="187"/>
      <c r="R405" s="186"/>
      <c r="S405" s="48">
        <f t="shared" si="125"/>
        <v>0</v>
      </c>
      <c r="T405" s="49">
        <f t="shared" si="122"/>
        <v>0</v>
      </c>
      <c r="U405" s="75"/>
      <c r="V405" s="18">
        <v>0</v>
      </c>
      <c r="W405" s="19">
        <v>0</v>
      </c>
      <c r="X405" s="187"/>
      <c r="Y405" s="186"/>
      <c r="Z405" s="48">
        <f t="shared" si="126"/>
        <v>0</v>
      </c>
      <c r="AA405" s="49">
        <f t="shared" si="123"/>
        <v>0</v>
      </c>
      <c r="AB405" s="75"/>
      <c r="AC405" s="18">
        <v>0</v>
      </c>
      <c r="AD405" s="19">
        <v>0</v>
      </c>
      <c r="AE405" s="187"/>
      <c r="AF405" s="186"/>
      <c r="AG405" s="48">
        <f t="shared" si="127"/>
        <v>0</v>
      </c>
      <c r="AH405" s="49">
        <f t="shared" si="124"/>
        <v>0</v>
      </c>
      <c r="AI405" s="75"/>
      <c r="AJ405" s="826">
        <f t="shared" si="132"/>
        <v>6163</v>
      </c>
      <c r="AK405" s="827">
        <v>0</v>
      </c>
      <c r="AL405" s="828">
        <v>0</v>
      </c>
      <c r="AM405" s="824">
        <f t="shared" si="119"/>
        <v>0</v>
      </c>
      <c r="AN405" s="823">
        <f t="shared" si="119"/>
        <v>0</v>
      </c>
      <c r="AO405" s="824">
        <f t="shared" si="120"/>
        <v>0</v>
      </c>
      <c r="AP405" s="825">
        <f t="shared" si="121"/>
        <v>0</v>
      </c>
      <c r="AR405" s="878">
        <f t="shared" si="129"/>
        <v>0</v>
      </c>
      <c r="AS405" s="879">
        <f t="shared" si="130"/>
        <v>0</v>
      </c>
      <c r="AT405" s="880">
        <f t="shared" si="131"/>
        <v>0</v>
      </c>
    </row>
    <row r="406" spans="1:46" ht="15.75">
      <c r="A406" s="132">
        <v>6201</v>
      </c>
      <c r="B406" s="133" t="s">
        <v>467</v>
      </c>
      <c r="C406" s="133"/>
      <c r="D406" s="133"/>
      <c r="E406" s="133"/>
      <c r="F406" s="133"/>
      <c r="G406" s="133"/>
      <c r="H406" s="133"/>
      <c r="I406" s="133"/>
      <c r="J406" s="133"/>
      <c r="K406" s="133"/>
      <c r="L406" s="134"/>
      <c r="M406" s="75"/>
      <c r="N406" s="177">
        <f t="shared" si="128"/>
        <v>6201</v>
      </c>
      <c r="O406" s="18">
        <v>0</v>
      </c>
      <c r="P406" s="19">
        <v>0</v>
      </c>
      <c r="Q406" s="187"/>
      <c r="R406" s="186"/>
      <c r="S406" s="48">
        <f t="shared" si="125"/>
        <v>0</v>
      </c>
      <c r="T406" s="49">
        <f t="shared" si="122"/>
        <v>0</v>
      </c>
      <c r="U406" s="75"/>
      <c r="V406" s="18">
        <v>0</v>
      </c>
      <c r="W406" s="19">
        <v>0</v>
      </c>
      <c r="X406" s="187"/>
      <c r="Y406" s="186"/>
      <c r="Z406" s="48">
        <f t="shared" si="126"/>
        <v>0</v>
      </c>
      <c r="AA406" s="49">
        <f t="shared" si="123"/>
        <v>0</v>
      </c>
      <c r="AB406" s="75"/>
      <c r="AC406" s="18">
        <v>0</v>
      </c>
      <c r="AD406" s="19">
        <v>0</v>
      </c>
      <c r="AE406" s="187"/>
      <c r="AF406" s="186"/>
      <c r="AG406" s="48">
        <f t="shared" si="127"/>
        <v>0</v>
      </c>
      <c r="AH406" s="49">
        <f t="shared" si="124"/>
        <v>0</v>
      </c>
      <c r="AI406" s="75"/>
      <c r="AJ406" s="826">
        <f t="shared" si="132"/>
        <v>6201</v>
      </c>
      <c r="AK406" s="827">
        <v>0</v>
      </c>
      <c r="AL406" s="828">
        <v>0</v>
      </c>
      <c r="AM406" s="824">
        <f t="shared" si="119"/>
        <v>0</v>
      </c>
      <c r="AN406" s="823">
        <f t="shared" si="119"/>
        <v>0</v>
      </c>
      <c r="AO406" s="824">
        <f t="shared" si="120"/>
        <v>0</v>
      </c>
      <c r="AP406" s="825">
        <f t="shared" si="121"/>
        <v>0</v>
      </c>
      <c r="AR406" s="878">
        <f t="shared" si="129"/>
        <v>0</v>
      </c>
      <c r="AS406" s="879">
        <f t="shared" si="130"/>
        <v>0</v>
      </c>
      <c r="AT406" s="880">
        <f t="shared" si="131"/>
        <v>0</v>
      </c>
    </row>
    <row r="407" spans="1:46" ht="15.75">
      <c r="A407" s="132">
        <v>6202</v>
      </c>
      <c r="B407" s="133" t="s">
        <v>468</v>
      </c>
      <c r="C407" s="133"/>
      <c r="D407" s="133"/>
      <c r="E407" s="133"/>
      <c r="F407" s="133"/>
      <c r="G407" s="133"/>
      <c r="H407" s="133"/>
      <c r="I407" s="133"/>
      <c r="J407" s="133"/>
      <c r="K407" s="133"/>
      <c r="L407" s="134"/>
      <c r="M407" s="75"/>
      <c r="N407" s="177">
        <f t="shared" si="128"/>
        <v>6202</v>
      </c>
      <c r="O407" s="18">
        <v>0</v>
      </c>
      <c r="P407" s="19">
        <v>0</v>
      </c>
      <c r="Q407" s="187"/>
      <c r="R407" s="186"/>
      <c r="S407" s="48">
        <f t="shared" si="125"/>
        <v>0</v>
      </c>
      <c r="T407" s="49">
        <f t="shared" si="122"/>
        <v>0</v>
      </c>
      <c r="U407" s="75"/>
      <c r="V407" s="18">
        <v>0</v>
      </c>
      <c r="W407" s="19">
        <v>0</v>
      </c>
      <c r="X407" s="187"/>
      <c r="Y407" s="186"/>
      <c r="Z407" s="48">
        <f t="shared" si="126"/>
        <v>0</v>
      </c>
      <c r="AA407" s="49">
        <f t="shared" si="123"/>
        <v>0</v>
      </c>
      <c r="AB407" s="75"/>
      <c r="AC407" s="18">
        <v>0</v>
      </c>
      <c r="AD407" s="19">
        <v>0</v>
      </c>
      <c r="AE407" s="187"/>
      <c r="AF407" s="186"/>
      <c r="AG407" s="48">
        <f t="shared" si="127"/>
        <v>0</v>
      </c>
      <c r="AH407" s="49">
        <f t="shared" si="124"/>
        <v>0</v>
      </c>
      <c r="AI407" s="75"/>
      <c r="AJ407" s="826">
        <f t="shared" si="132"/>
        <v>6202</v>
      </c>
      <c r="AK407" s="827">
        <v>0</v>
      </c>
      <c r="AL407" s="828">
        <v>0</v>
      </c>
      <c r="AM407" s="824">
        <f t="shared" si="119"/>
        <v>0</v>
      </c>
      <c r="AN407" s="823">
        <f t="shared" si="119"/>
        <v>0</v>
      </c>
      <c r="AO407" s="824">
        <f t="shared" si="120"/>
        <v>0</v>
      </c>
      <c r="AP407" s="825">
        <f t="shared" si="121"/>
        <v>0</v>
      </c>
      <c r="AR407" s="878">
        <f t="shared" si="129"/>
        <v>0</v>
      </c>
      <c r="AS407" s="879">
        <f t="shared" si="130"/>
        <v>0</v>
      </c>
      <c r="AT407" s="880">
        <f t="shared" si="131"/>
        <v>0</v>
      </c>
    </row>
    <row r="408" spans="1:46" ht="15.75">
      <c r="A408" s="132">
        <v>6203</v>
      </c>
      <c r="B408" s="133" t="s">
        <v>469</v>
      </c>
      <c r="C408" s="133"/>
      <c r="D408" s="133"/>
      <c r="E408" s="133"/>
      <c r="F408" s="133"/>
      <c r="G408" s="133"/>
      <c r="H408" s="133"/>
      <c r="I408" s="133"/>
      <c r="J408" s="133"/>
      <c r="K408" s="133"/>
      <c r="L408" s="134"/>
      <c r="M408" s="75"/>
      <c r="N408" s="177">
        <f t="shared" si="128"/>
        <v>6203</v>
      </c>
      <c r="O408" s="18">
        <v>0</v>
      </c>
      <c r="P408" s="19">
        <v>0</v>
      </c>
      <c r="Q408" s="187"/>
      <c r="R408" s="186"/>
      <c r="S408" s="48">
        <f t="shared" si="125"/>
        <v>0</v>
      </c>
      <c r="T408" s="49">
        <f t="shared" si="122"/>
        <v>0</v>
      </c>
      <c r="U408" s="75"/>
      <c r="V408" s="18">
        <v>0</v>
      </c>
      <c r="W408" s="19">
        <v>0</v>
      </c>
      <c r="X408" s="187"/>
      <c r="Y408" s="186"/>
      <c r="Z408" s="48">
        <f t="shared" si="126"/>
        <v>0</v>
      </c>
      <c r="AA408" s="49">
        <f t="shared" si="123"/>
        <v>0</v>
      </c>
      <c r="AB408" s="75"/>
      <c r="AC408" s="18">
        <v>0</v>
      </c>
      <c r="AD408" s="19">
        <v>0</v>
      </c>
      <c r="AE408" s="187"/>
      <c r="AF408" s="186"/>
      <c r="AG408" s="48">
        <f t="shared" si="127"/>
        <v>0</v>
      </c>
      <c r="AH408" s="49">
        <f t="shared" si="124"/>
        <v>0</v>
      </c>
      <c r="AI408" s="75"/>
      <c r="AJ408" s="826">
        <f t="shared" si="132"/>
        <v>6203</v>
      </c>
      <c r="AK408" s="827">
        <v>0</v>
      </c>
      <c r="AL408" s="828">
        <v>0</v>
      </c>
      <c r="AM408" s="824">
        <f t="shared" si="119"/>
        <v>0</v>
      </c>
      <c r="AN408" s="823">
        <f t="shared" si="119"/>
        <v>0</v>
      </c>
      <c r="AO408" s="824">
        <f t="shared" si="120"/>
        <v>0</v>
      </c>
      <c r="AP408" s="825">
        <f t="shared" si="121"/>
        <v>0</v>
      </c>
      <c r="AR408" s="878">
        <f t="shared" si="129"/>
        <v>0</v>
      </c>
      <c r="AS408" s="879">
        <f t="shared" si="130"/>
        <v>0</v>
      </c>
      <c r="AT408" s="880">
        <f t="shared" si="131"/>
        <v>0</v>
      </c>
    </row>
    <row r="409" spans="1:46" ht="15.75">
      <c r="A409" s="132">
        <v>6209</v>
      </c>
      <c r="B409" s="133" t="s">
        <v>470</v>
      </c>
      <c r="C409" s="133"/>
      <c r="D409" s="133"/>
      <c r="E409" s="133"/>
      <c r="F409" s="133"/>
      <c r="G409" s="133"/>
      <c r="H409" s="133"/>
      <c r="I409" s="133"/>
      <c r="J409" s="133"/>
      <c r="K409" s="133"/>
      <c r="L409" s="134"/>
      <c r="M409" s="75"/>
      <c r="N409" s="177">
        <f t="shared" si="128"/>
        <v>6209</v>
      </c>
      <c r="O409" s="18">
        <v>0</v>
      </c>
      <c r="P409" s="19">
        <v>0</v>
      </c>
      <c r="Q409" s="187"/>
      <c r="R409" s="186"/>
      <c r="S409" s="48">
        <f t="shared" si="125"/>
        <v>0</v>
      </c>
      <c r="T409" s="49">
        <f t="shared" si="122"/>
        <v>0</v>
      </c>
      <c r="U409" s="75"/>
      <c r="V409" s="18">
        <v>0</v>
      </c>
      <c r="W409" s="19">
        <v>0</v>
      </c>
      <c r="X409" s="187"/>
      <c r="Y409" s="186"/>
      <c r="Z409" s="48">
        <f t="shared" si="126"/>
        <v>0</v>
      </c>
      <c r="AA409" s="49">
        <f t="shared" si="123"/>
        <v>0</v>
      </c>
      <c r="AB409" s="75"/>
      <c r="AC409" s="18">
        <v>0</v>
      </c>
      <c r="AD409" s="19">
        <v>0</v>
      </c>
      <c r="AE409" s="187"/>
      <c r="AF409" s="186"/>
      <c r="AG409" s="48">
        <f t="shared" si="127"/>
        <v>0</v>
      </c>
      <c r="AH409" s="49">
        <f t="shared" si="124"/>
        <v>0</v>
      </c>
      <c r="AI409" s="75"/>
      <c r="AJ409" s="826">
        <f t="shared" si="132"/>
        <v>6209</v>
      </c>
      <c r="AK409" s="827">
        <v>0</v>
      </c>
      <c r="AL409" s="828">
        <v>0</v>
      </c>
      <c r="AM409" s="824">
        <f t="shared" si="119"/>
        <v>0</v>
      </c>
      <c r="AN409" s="823">
        <f t="shared" si="119"/>
        <v>0</v>
      </c>
      <c r="AO409" s="824">
        <f t="shared" si="120"/>
        <v>0</v>
      </c>
      <c r="AP409" s="825">
        <f t="shared" si="121"/>
        <v>0</v>
      </c>
      <c r="AR409" s="878">
        <f t="shared" si="129"/>
        <v>0</v>
      </c>
      <c r="AS409" s="879">
        <f t="shared" si="130"/>
        <v>0</v>
      </c>
      <c r="AT409" s="880">
        <f t="shared" si="131"/>
        <v>0</v>
      </c>
    </row>
    <row r="410" spans="1:46" ht="15.75">
      <c r="A410" s="132">
        <v>6211</v>
      </c>
      <c r="B410" s="133" t="s">
        <v>471</v>
      </c>
      <c r="C410" s="133"/>
      <c r="D410" s="133"/>
      <c r="E410" s="133"/>
      <c r="F410" s="133"/>
      <c r="G410" s="133"/>
      <c r="H410" s="133"/>
      <c r="I410" s="133"/>
      <c r="J410" s="133"/>
      <c r="K410" s="133"/>
      <c r="L410" s="134"/>
      <c r="M410" s="75"/>
      <c r="N410" s="177">
        <f t="shared" si="128"/>
        <v>6211</v>
      </c>
      <c r="O410" s="18">
        <v>0</v>
      </c>
      <c r="P410" s="19">
        <v>0</v>
      </c>
      <c r="Q410" s="187"/>
      <c r="R410" s="186"/>
      <c r="S410" s="48">
        <f t="shared" si="125"/>
        <v>0</v>
      </c>
      <c r="T410" s="49">
        <f t="shared" si="122"/>
        <v>0</v>
      </c>
      <c r="U410" s="75"/>
      <c r="V410" s="18">
        <v>0</v>
      </c>
      <c r="W410" s="19">
        <v>0</v>
      </c>
      <c r="X410" s="187"/>
      <c r="Y410" s="186"/>
      <c r="Z410" s="48">
        <f t="shared" si="126"/>
        <v>0</v>
      </c>
      <c r="AA410" s="49">
        <f t="shared" si="123"/>
        <v>0</v>
      </c>
      <c r="AB410" s="75"/>
      <c r="AC410" s="18">
        <v>0</v>
      </c>
      <c r="AD410" s="19">
        <v>0</v>
      </c>
      <c r="AE410" s="187"/>
      <c r="AF410" s="186"/>
      <c r="AG410" s="48">
        <f t="shared" si="127"/>
        <v>0</v>
      </c>
      <c r="AH410" s="49">
        <f t="shared" si="124"/>
        <v>0</v>
      </c>
      <c r="AI410" s="75"/>
      <c r="AJ410" s="826">
        <f t="shared" si="132"/>
        <v>6211</v>
      </c>
      <c r="AK410" s="827">
        <v>0</v>
      </c>
      <c r="AL410" s="828">
        <v>0</v>
      </c>
      <c r="AM410" s="824">
        <f t="shared" si="119"/>
        <v>0</v>
      </c>
      <c r="AN410" s="823">
        <f t="shared" si="119"/>
        <v>0</v>
      </c>
      <c r="AO410" s="824">
        <f t="shared" si="120"/>
        <v>0</v>
      </c>
      <c r="AP410" s="825">
        <f t="shared" si="121"/>
        <v>0</v>
      </c>
      <c r="AR410" s="878">
        <f t="shared" si="129"/>
        <v>0</v>
      </c>
      <c r="AS410" s="879">
        <f t="shared" si="130"/>
        <v>0</v>
      </c>
      <c r="AT410" s="880">
        <f t="shared" si="131"/>
        <v>0</v>
      </c>
    </row>
    <row r="411" spans="1:46" ht="15.75">
      <c r="A411" s="132">
        <v>6212</v>
      </c>
      <c r="B411" s="133" t="s">
        <v>472</v>
      </c>
      <c r="C411" s="133"/>
      <c r="D411" s="133"/>
      <c r="E411" s="133"/>
      <c r="F411" s="133"/>
      <c r="G411" s="133"/>
      <c r="H411" s="133"/>
      <c r="I411" s="133"/>
      <c r="J411" s="133"/>
      <c r="K411" s="133"/>
      <c r="L411" s="134"/>
      <c r="M411" s="75"/>
      <c r="N411" s="177">
        <f t="shared" si="128"/>
        <v>6212</v>
      </c>
      <c r="O411" s="18">
        <v>0</v>
      </c>
      <c r="P411" s="19">
        <v>0</v>
      </c>
      <c r="Q411" s="187"/>
      <c r="R411" s="186"/>
      <c r="S411" s="48">
        <f t="shared" si="125"/>
        <v>0</v>
      </c>
      <c r="T411" s="49">
        <f t="shared" si="122"/>
        <v>0</v>
      </c>
      <c r="U411" s="75"/>
      <c r="V411" s="18">
        <v>0</v>
      </c>
      <c r="W411" s="19">
        <v>0</v>
      </c>
      <c r="X411" s="187"/>
      <c r="Y411" s="186"/>
      <c r="Z411" s="48">
        <f t="shared" si="126"/>
        <v>0</v>
      </c>
      <c r="AA411" s="49">
        <f t="shared" si="123"/>
        <v>0</v>
      </c>
      <c r="AB411" s="75"/>
      <c r="AC411" s="18">
        <v>0</v>
      </c>
      <c r="AD411" s="19">
        <v>0</v>
      </c>
      <c r="AE411" s="187"/>
      <c r="AF411" s="186"/>
      <c r="AG411" s="48">
        <f t="shared" si="127"/>
        <v>0</v>
      </c>
      <c r="AH411" s="49">
        <f t="shared" si="124"/>
        <v>0</v>
      </c>
      <c r="AI411" s="75"/>
      <c r="AJ411" s="826">
        <f t="shared" si="132"/>
        <v>6212</v>
      </c>
      <c r="AK411" s="827">
        <v>0</v>
      </c>
      <c r="AL411" s="828">
        <v>0</v>
      </c>
      <c r="AM411" s="824">
        <f>+ROUND(+Q411+X411+AE411,2)</f>
        <v>0</v>
      </c>
      <c r="AN411" s="823">
        <f>+ROUND(+R411+Y411+AF411,2)</f>
        <v>0</v>
      </c>
      <c r="AO411" s="824">
        <f>+IF(ABS(+AK411+AM411)&gt;=ABS(AL411+AN411),+AK411-AL411+AM411-AN411,0)</f>
        <v>0</v>
      </c>
      <c r="AP411" s="825">
        <f>+IF(ABS(+AK411+AM411)&lt;=ABS(AL411+AN411),-AK411+AL411-AM411+AN411,0)</f>
        <v>0</v>
      </c>
      <c r="AR411" s="878">
        <f t="shared" si="129"/>
        <v>0</v>
      </c>
      <c r="AS411" s="879">
        <f t="shared" si="130"/>
        <v>0</v>
      </c>
      <c r="AT411" s="880">
        <f t="shared" si="131"/>
        <v>0</v>
      </c>
    </row>
    <row r="412" spans="1:46" ht="15.75">
      <c r="A412" s="138">
        <v>6220</v>
      </c>
      <c r="B412" s="140" t="s">
        <v>473</v>
      </c>
      <c r="C412" s="140"/>
      <c r="D412" s="140"/>
      <c r="E412" s="140"/>
      <c r="F412" s="140"/>
      <c r="G412" s="140"/>
      <c r="H412" s="140"/>
      <c r="I412" s="140"/>
      <c r="J412" s="140"/>
      <c r="K412" s="140"/>
      <c r="L412" s="141"/>
      <c r="M412" s="75"/>
      <c r="N412" s="178">
        <f t="shared" si="128"/>
        <v>6220</v>
      </c>
      <c r="O412" s="20">
        <v>0</v>
      </c>
      <c r="P412" s="21">
        <v>0</v>
      </c>
      <c r="Q412" s="52">
        <v>0</v>
      </c>
      <c r="R412" s="21">
        <v>0</v>
      </c>
      <c r="S412" s="52">
        <v>0</v>
      </c>
      <c r="T412" s="53">
        <v>0</v>
      </c>
      <c r="U412" s="75"/>
      <c r="V412" s="20">
        <v>0</v>
      </c>
      <c r="W412" s="21">
        <v>0</v>
      </c>
      <c r="X412" s="52">
        <v>0</v>
      </c>
      <c r="Y412" s="21">
        <v>0</v>
      </c>
      <c r="Z412" s="52">
        <v>0</v>
      </c>
      <c r="AA412" s="53">
        <v>0</v>
      </c>
      <c r="AB412" s="75"/>
      <c r="AC412" s="20">
        <v>0</v>
      </c>
      <c r="AD412" s="21">
        <v>0</v>
      </c>
      <c r="AE412" s="52">
        <v>0</v>
      </c>
      <c r="AF412" s="21">
        <v>0</v>
      </c>
      <c r="AG412" s="52">
        <v>0</v>
      </c>
      <c r="AH412" s="53">
        <v>0</v>
      </c>
      <c r="AI412" s="75"/>
      <c r="AJ412" s="178">
        <f t="shared" si="132"/>
        <v>6220</v>
      </c>
      <c r="AK412" s="20">
        <v>0</v>
      </c>
      <c r="AL412" s="21">
        <v>0</v>
      </c>
      <c r="AM412" s="52">
        <v>0</v>
      </c>
      <c r="AN412" s="21">
        <v>0</v>
      </c>
      <c r="AO412" s="52">
        <v>0</v>
      </c>
      <c r="AP412" s="53">
        <v>0</v>
      </c>
      <c r="AR412" s="878">
        <f t="shared" si="129"/>
        <v>0</v>
      </c>
      <c r="AS412" s="879">
        <f t="shared" si="130"/>
        <v>0</v>
      </c>
      <c r="AT412" s="880">
        <f t="shared" si="131"/>
        <v>0</v>
      </c>
    </row>
    <row r="413" spans="1:46" ht="15.75">
      <c r="A413" s="132">
        <v>6221</v>
      </c>
      <c r="B413" s="133" t="s">
        <v>474</v>
      </c>
      <c r="C413" s="133"/>
      <c r="D413" s="133"/>
      <c r="E413" s="133"/>
      <c r="F413" s="133"/>
      <c r="G413" s="133"/>
      <c r="H413" s="133"/>
      <c r="I413" s="133"/>
      <c r="J413" s="133"/>
      <c r="K413" s="133"/>
      <c r="L413" s="134"/>
      <c r="M413" s="75"/>
      <c r="N413" s="177">
        <f t="shared" si="128"/>
        <v>6221</v>
      </c>
      <c r="O413" s="18">
        <v>0</v>
      </c>
      <c r="P413" s="19">
        <v>0</v>
      </c>
      <c r="Q413" s="187"/>
      <c r="R413" s="186"/>
      <c r="S413" s="48">
        <f aca="true" t="shared" si="133" ref="S413:S470">+IF(ABS(+O413+Q413)&gt;=ABS(P413+R413),+O413-P413+Q413-R413,0)</f>
        <v>0</v>
      </c>
      <c r="T413" s="49">
        <f aca="true" t="shared" si="134" ref="T413:T473">+IF(ABS(+O413+Q413)&lt;=ABS(P413+R413),-O413+P413-Q413+R413,0)</f>
        <v>0</v>
      </c>
      <c r="U413" s="75"/>
      <c r="V413" s="18">
        <v>0</v>
      </c>
      <c r="W413" s="19">
        <v>0</v>
      </c>
      <c r="X413" s="187"/>
      <c r="Y413" s="186"/>
      <c r="Z413" s="48">
        <f aca="true" t="shared" si="135" ref="Z413:Z470">+IF(ABS(+V413+X413)&gt;=ABS(W413+Y413),+V413-W413+X413-Y413,0)</f>
        <v>0</v>
      </c>
      <c r="AA413" s="49">
        <f aca="true" t="shared" si="136" ref="AA413:AA473">+IF(ABS(+V413+X413)&lt;=ABS(W413+Y413),-V413+W413-X413+Y413,0)</f>
        <v>0</v>
      </c>
      <c r="AB413" s="75"/>
      <c r="AC413" s="18">
        <v>0</v>
      </c>
      <c r="AD413" s="19">
        <v>0</v>
      </c>
      <c r="AE413" s="187"/>
      <c r="AF413" s="186"/>
      <c r="AG413" s="48">
        <f aca="true" t="shared" si="137" ref="AG413:AG470">+IF(ABS(+AC413+AE413)&gt;=ABS(AD413+AF413),+AC413-AD413+AE413-AF413,0)</f>
        <v>0</v>
      </c>
      <c r="AH413" s="49">
        <f aca="true" t="shared" si="138" ref="AH413:AH473">+IF(ABS(+AC413+AE413)&lt;=ABS(AD413+AF413),-AC413+AD413-AE413+AF413,0)</f>
        <v>0</v>
      </c>
      <c r="AI413" s="75"/>
      <c r="AJ413" s="826">
        <f t="shared" si="132"/>
        <v>6221</v>
      </c>
      <c r="AK413" s="827">
        <v>0</v>
      </c>
      <c r="AL413" s="828">
        <v>0</v>
      </c>
      <c r="AM413" s="824">
        <f aca="true" t="shared" si="139" ref="AM413:AN473">+ROUND(+Q413+X413+AE413,2)</f>
        <v>0</v>
      </c>
      <c r="AN413" s="823">
        <f t="shared" si="139"/>
        <v>0</v>
      </c>
      <c r="AO413" s="832">
        <f aca="true" t="shared" si="140" ref="AO413:AO470">+IF(ABS(+AK413+AM413)&gt;=ABS(AL413+AN413),+AK413-AL413+AM413-AN413,0)</f>
        <v>0</v>
      </c>
      <c r="AP413" s="833">
        <f aca="true" t="shared" si="141" ref="AP413:AP473">+IF(ABS(+AK413+AM413)&lt;=ABS(AL413+AN413),-AK413+AL413-AM413+AN413,0)</f>
        <v>0</v>
      </c>
      <c r="AR413" s="878">
        <f t="shared" si="129"/>
        <v>0</v>
      </c>
      <c r="AS413" s="879">
        <f t="shared" si="130"/>
        <v>0</v>
      </c>
      <c r="AT413" s="880">
        <f t="shared" si="131"/>
        <v>0</v>
      </c>
    </row>
    <row r="414" spans="1:46" ht="15.75">
      <c r="A414" s="132">
        <v>6224</v>
      </c>
      <c r="B414" s="133" t="s">
        <v>475</v>
      </c>
      <c r="C414" s="133"/>
      <c r="D414" s="133"/>
      <c r="E414" s="133"/>
      <c r="F414" s="133"/>
      <c r="G414" s="133"/>
      <c r="H414" s="133"/>
      <c r="I414" s="133"/>
      <c r="J414" s="133"/>
      <c r="K414" s="133"/>
      <c r="L414" s="134"/>
      <c r="M414" s="75"/>
      <c r="N414" s="177">
        <f t="shared" si="128"/>
        <v>6224</v>
      </c>
      <c r="O414" s="18">
        <v>0</v>
      </c>
      <c r="P414" s="19">
        <v>0</v>
      </c>
      <c r="Q414" s="187"/>
      <c r="R414" s="186"/>
      <c r="S414" s="48">
        <f t="shared" si="133"/>
        <v>0</v>
      </c>
      <c r="T414" s="49">
        <f t="shared" si="134"/>
        <v>0</v>
      </c>
      <c r="U414" s="75"/>
      <c r="V414" s="18">
        <v>0</v>
      </c>
      <c r="W414" s="19">
        <v>0</v>
      </c>
      <c r="X414" s="187"/>
      <c r="Y414" s="186"/>
      <c r="Z414" s="48">
        <f t="shared" si="135"/>
        <v>0</v>
      </c>
      <c r="AA414" s="49">
        <f t="shared" si="136"/>
        <v>0</v>
      </c>
      <c r="AB414" s="75"/>
      <c r="AC414" s="18">
        <v>0</v>
      </c>
      <c r="AD414" s="19">
        <v>0</v>
      </c>
      <c r="AE414" s="187"/>
      <c r="AF414" s="186"/>
      <c r="AG414" s="48">
        <f t="shared" si="137"/>
        <v>0</v>
      </c>
      <c r="AH414" s="49">
        <f t="shared" si="138"/>
        <v>0</v>
      </c>
      <c r="AI414" s="75"/>
      <c r="AJ414" s="826">
        <f t="shared" si="132"/>
        <v>6224</v>
      </c>
      <c r="AK414" s="827">
        <v>0</v>
      </c>
      <c r="AL414" s="828">
        <v>0</v>
      </c>
      <c r="AM414" s="824">
        <f t="shared" si="139"/>
        <v>0</v>
      </c>
      <c r="AN414" s="823">
        <f t="shared" si="139"/>
        <v>0</v>
      </c>
      <c r="AO414" s="832">
        <f t="shared" si="140"/>
        <v>0</v>
      </c>
      <c r="AP414" s="833">
        <f t="shared" si="141"/>
        <v>0</v>
      </c>
      <c r="AR414" s="878">
        <f t="shared" si="129"/>
        <v>0</v>
      </c>
      <c r="AS414" s="879">
        <f t="shared" si="130"/>
        <v>0</v>
      </c>
      <c r="AT414" s="880">
        <f t="shared" si="131"/>
        <v>0</v>
      </c>
    </row>
    <row r="415" spans="1:46" ht="15.75">
      <c r="A415" s="132">
        <v>6225</v>
      </c>
      <c r="B415" s="133" t="s">
        <v>476</v>
      </c>
      <c r="C415" s="133"/>
      <c r="D415" s="133"/>
      <c r="E415" s="133"/>
      <c r="F415" s="133"/>
      <c r="G415" s="133"/>
      <c r="H415" s="133"/>
      <c r="I415" s="133"/>
      <c r="J415" s="133"/>
      <c r="K415" s="133"/>
      <c r="L415" s="134"/>
      <c r="M415" s="75"/>
      <c r="N415" s="177">
        <f t="shared" si="128"/>
        <v>6225</v>
      </c>
      <c r="O415" s="18">
        <v>0</v>
      </c>
      <c r="P415" s="19">
        <v>0</v>
      </c>
      <c r="Q415" s="187"/>
      <c r="R415" s="186"/>
      <c r="S415" s="48">
        <f t="shared" si="133"/>
        <v>0</v>
      </c>
      <c r="T415" s="49">
        <f t="shared" si="134"/>
        <v>0</v>
      </c>
      <c r="U415" s="75"/>
      <c r="V415" s="18">
        <v>0</v>
      </c>
      <c r="W415" s="19">
        <v>0</v>
      </c>
      <c r="X415" s="187"/>
      <c r="Y415" s="186"/>
      <c r="Z415" s="48">
        <f t="shared" si="135"/>
        <v>0</v>
      </c>
      <c r="AA415" s="49">
        <f t="shared" si="136"/>
        <v>0</v>
      </c>
      <c r="AB415" s="75"/>
      <c r="AC415" s="18">
        <v>0</v>
      </c>
      <c r="AD415" s="19">
        <v>0</v>
      </c>
      <c r="AE415" s="187"/>
      <c r="AF415" s="186"/>
      <c r="AG415" s="48">
        <f t="shared" si="137"/>
        <v>0</v>
      </c>
      <c r="AH415" s="49">
        <f t="shared" si="138"/>
        <v>0</v>
      </c>
      <c r="AI415" s="75"/>
      <c r="AJ415" s="826">
        <f t="shared" si="132"/>
        <v>6225</v>
      </c>
      <c r="AK415" s="827">
        <v>0</v>
      </c>
      <c r="AL415" s="828">
        <v>0</v>
      </c>
      <c r="AM415" s="824">
        <f t="shared" si="139"/>
        <v>0</v>
      </c>
      <c r="AN415" s="823">
        <f t="shared" si="139"/>
        <v>0</v>
      </c>
      <c r="AO415" s="832">
        <f t="shared" si="140"/>
        <v>0</v>
      </c>
      <c r="AP415" s="833">
        <f t="shared" si="141"/>
        <v>0</v>
      </c>
      <c r="AR415" s="878">
        <f t="shared" si="129"/>
        <v>0</v>
      </c>
      <c r="AS415" s="879">
        <f t="shared" si="130"/>
        <v>0</v>
      </c>
      <c r="AT415" s="880">
        <f t="shared" si="131"/>
        <v>0</v>
      </c>
    </row>
    <row r="416" spans="1:46" ht="15.75">
      <c r="A416" s="132">
        <v>6226</v>
      </c>
      <c r="B416" s="133" t="s">
        <v>477</v>
      </c>
      <c r="C416" s="133"/>
      <c r="D416" s="133"/>
      <c r="E416" s="133"/>
      <c r="F416" s="133"/>
      <c r="G416" s="133"/>
      <c r="H416" s="133"/>
      <c r="I416" s="133"/>
      <c r="J416" s="133"/>
      <c r="K416" s="133"/>
      <c r="L416" s="134"/>
      <c r="M416" s="75"/>
      <c r="N416" s="177">
        <f t="shared" si="128"/>
        <v>6226</v>
      </c>
      <c r="O416" s="18">
        <v>0</v>
      </c>
      <c r="P416" s="19">
        <v>0</v>
      </c>
      <c r="Q416" s="187"/>
      <c r="R416" s="186"/>
      <c r="S416" s="48">
        <f t="shared" si="133"/>
        <v>0</v>
      </c>
      <c r="T416" s="49">
        <f t="shared" si="134"/>
        <v>0</v>
      </c>
      <c r="U416" s="75"/>
      <c r="V416" s="18">
        <v>0</v>
      </c>
      <c r="W416" s="19">
        <v>0</v>
      </c>
      <c r="X416" s="187"/>
      <c r="Y416" s="186"/>
      <c r="Z416" s="48">
        <f t="shared" si="135"/>
        <v>0</v>
      </c>
      <c r="AA416" s="49">
        <f t="shared" si="136"/>
        <v>0</v>
      </c>
      <c r="AB416" s="75"/>
      <c r="AC416" s="18">
        <v>0</v>
      </c>
      <c r="AD416" s="19">
        <v>0</v>
      </c>
      <c r="AE416" s="187"/>
      <c r="AF416" s="186"/>
      <c r="AG416" s="48">
        <f t="shared" si="137"/>
        <v>0</v>
      </c>
      <c r="AH416" s="49">
        <f t="shared" si="138"/>
        <v>0</v>
      </c>
      <c r="AI416" s="75"/>
      <c r="AJ416" s="826">
        <f t="shared" si="132"/>
        <v>6226</v>
      </c>
      <c r="AK416" s="827">
        <v>0</v>
      </c>
      <c r="AL416" s="828">
        <v>0</v>
      </c>
      <c r="AM416" s="824">
        <f t="shared" si="139"/>
        <v>0</v>
      </c>
      <c r="AN416" s="823">
        <f t="shared" si="139"/>
        <v>0</v>
      </c>
      <c r="AO416" s="832">
        <f t="shared" si="140"/>
        <v>0</v>
      </c>
      <c r="AP416" s="833">
        <f t="shared" si="141"/>
        <v>0</v>
      </c>
      <c r="AR416" s="878">
        <f t="shared" si="129"/>
        <v>0</v>
      </c>
      <c r="AS416" s="879">
        <f t="shared" si="130"/>
        <v>0</v>
      </c>
      <c r="AT416" s="880">
        <f t="shared" si="131"/>
        <v>0</v>
      </c>
    </row>
    <row r="417" spans="1:46" ht="15.75">
      <c r="A417" s="132">
        <v>6227</v>
      </c>
      <c r="B417" s="133" t="s">
        <v>478</v>
      </c>
      <c r="C417" s="133"/>
      <c r="D417" s="133"/>
      <c r="E417" s="133"/>
      <c r="F417" s="133"/>
      <c r="G417" s="133"/>
      <c r="H417" s="133"/>
      <c r="I417" s="133"/>
      <c r="J417" s="133"/>
      <c r="K417" s="133"/>
      <c r="L417" s="134"/>
      <c r="M417" s="75"/>
      <c r="N417" s="177">
        <f t="shared" si="128"/>
        <v>6227</v>
      </c>
      <c r="O417" s="18">
        <v>0</v>
      </c>
      <c r="P417" s="19">
        <v>0</v>
      </c>
      <c r="Q417" s="187"/>
      <c r="R417" s="186"/>
      <c r="S417" s="48">
        <f t="shared" si="133"/>
        <v>0</v>
      </c>
      <c r="T417" s="49">
        <f t="shared" si="134"/>
        <v>0</v>
      </c>
      <c r="U417" s="75"/>
      <c r="V417" s="18">
        <v>0</v>
      </c>
      <c r="W417" s="19">
        <v>0</v>
      </c>
      <c r="X417" s="187"/>
      <c r="Y417" s="186"/>
      <c r="Z417" s="48">
        <f t="shared" si="135"/>
        <v>0</v>
      </c>
      <c r="AA417" s="49">
        <f t="shared" si="136"/>
        <v>0</v>
      </c>
      <c r="AB417" s="75"/>
      <c r="AC417" s="18">
        <v>0</v>
      </c>
      <c r="AD417" s="19">
        <v>0</v>
      </c>
      <c r="AE417" s="187"/>
      <c r="AF417" s="186"/>
      <c r="AG417" s="48">
        <f t="shared" si="137"/>
        <v>0</v>
      </c>
      <c r="AH417" s="49">
        <f t="shared" si="138"/>
        <v>0</v>
      </c>
      <c r="AI417" s="75"/>
      <c r="AJ417" s="826">
        <f t="shared" si="132"/>
        <v>6227</v>
      </c>
      <c r="AK417" s="827">
        <v>0</v>
      </c>
      <c r="AL417" s="828">
        <v>0</v>
      </c>
      <c r="AM417" s="824">
        <f t="shared" si="139"/>
        <v>0</v>
      </c>
      <c r="AN417" s="823">
        <f t="shared" si="139"/>
        <v>0</v>
      </c>
      <c r="AO417" s="832">
        <f t="shared" si="140"/>
        <v>0</v>
      </c>
      <c r="AP417" s="833">
        <f t="shared" si="141"/>
        <v>0</v>
      </c>
      <c r="AR417" s="878">
        <f t="shared" si="129"/>
        <v>0</v>
      </c>
      <c r="AS417" s="879">
        <f t="shared" si="130"/>
        <v>0</v>
      </c>
      <c r="AT417" s="880">
        <f t="shared" si="131"/>
        <v>0</v>
      </c>
    </row>
    <row r="418" spans="1:46" ht="15.75">
      <c r="A418" s="132">
        <v>6229</v>
      </c>
      <c r="B418" s="133" t="s">
        <v>479</v>
      </c>
      <c r="C418" s="133"/>
      <c r="D418" s="133"/>
      <c r="E418" s="133"/>
      <c r="F418" s="133"/>
      <c r="G418" s="133"/>
      <c r="H418" s="133"/>
      <c r="I418" s="133"/>
      <c r="J418" s="133"/>
      <c r="K418" s="133"/>
      <c r="L418" s="134"/>
      <c r="M418" s="75"/>
      <c r="N418" s="177">
        <f t="shared" si="128"/>
        <v>6229</v>
      </c>
      <c r="O418" s="18">
        <v>0</v>
      </c>
      <c r="P418" s="19">
        <v>0</v>
      </c>
      <c r="Q418" s="187"/>
      <c r="R418" s="186"/>
      <c r="S418" s="48">
        <f t="shared" si="133"/>
        <v>0</v>
      </c>
      <c r="T418" s="49">
        <f t="shared" si="134"/>
        <v>0</v>
      </c>
      <c r="U418" s="75"/>
      <c r="V418" s="18">
        <v>0</v>
      </c>
      <c r="W418" s="19">
        <v>0</v>
      </c>
      <c r="X418" s="187"/>
      <c r="Y418" s="186"/>
      <c r="Z418" s="48">
        <f t="shared" si="135"/>
        <v>0</v>
      </c>
      <c r="AA418" s="49">
        <f t="shared" si="136"/>
        <v>0</v>
      </c>
      <c r="AB418" s="75"/>
      <c r="AC418" s="18">
        <v>0</v>
      </c>
      <c r="AD418" s="19">
        <v>0</v>
      </c>
      <c r="AE418" s="187"/>
      <c r="AF418" s="186"/>
      <c r="AG418" s="48">
        <f t="shared" si="137"/>
        <v>0</v>
      </c>
      <c r="AH418" s="49">
        <f t="shared" si="138"/>
        <v>0</v>
      </c>
      <c r="AI418" s="75"/>
      <c r="AJ418" s="826">
        <f t="shared" si="132"/>
        <v>6229</v>
      </c>
      <c r="AK418" s="827">
        <v>0</v>
      </c>
      <c r="AL418" s="828">
        <v>0</v>
      </c>
      <c r="AM418" s="824">
        <f t="shared" si="139"/>
        <v>0</v>
      </c>
      <c r="AN418" s="823">
        <f t="shared" si="139"/>
        <v>0</v>
      </c>
      <c r="AO418" s="832">
        <f t="shared" si="140"/>
        <v>0</v>
      </c>
      <c r="AP418" s="833">
        <f t="shared" si="141"/>
        <v>0</v>
      </c>
      <c r="AR418" s="878">
        <f t="shared" si="129"/>
        <v>0</v>
      </c>
      <c r="AS418" s="879">
        <f t="shared" si="130"/>
        <v>0</v>
      </c>
      <c r="AT418" s="880">
        <f t="shared" si="131"/>
        <v>0</v>
      </c>
    </row>
    <row r="419" spans="1:46" ht="15.75">
      <c r="A419" s="132">
        <v>6231</v>
      </c>
      <c r="B419" s="133" t="s">
        <v>480</v>
      </c>
      <c r="C419" s="133"/>
      <c r="D419" s="133"/>
      <c r="E419" s="133"/>
      <c r="F419" s="133"/>
      <c r="G419" s="133"/>
      <c r="H419" s="133"/>
      <c r="I419" s="133"/>
      <c r="J419" s="133"/>
      <c r="K419" s="133"/>
      <c r="L419" s="134"/>
      <c r="M419" s="75"/>
      <c r="N419" s="177">
        <f t="shared" si="128"/>
        <v>6231</v>
      </c>
      <c r="O419" s="18">
        <v>0</v>
      </c>
      <c r="P419" s="19">
        <v>0</v>
      </c>
      <c r="Q419" s="187"/>
      <c r="R419" s="186"/>
      <c r="S419" s="48">
        <f t="shared" si="133"/>
        <v>0</v>
      </c>
      <c r="T419" s="49">
        <f t="shared" si="134"/>
        <v>0</v>
      </c>
      <c r="U419" s="75"/>
      <c r="V419" s="18">
        <v>0</v>
      </c>
      <c r="W419" s="19">
        <v>0</v>
      </c>
      <c r="X419" s="187"/>
      <c r="Y419" s="186"/>
      <c r="Z419" s="48">
        <f t="shared" si="135"/>
        <v>0</v>
      </c>
      <c r="AA419" s="49">
        <f t="shared" si="136"/>
        <v>0</v>
      </c>
      <c r="AB419" s="75"/>
      <c r="AC419" s="18">
        <v>0</v>
      </c>
      <c r="AD419" s="19">
        <v>0</v>
      </c>
      <c r="AE419" s="187"/>
      <c r="AF419" s="186"/>
      <c r="AG419" s="48">
        <f t="shared" si="137"/>
        <v>0</v>
      </c>
      <c r="AH419" s="49">
        <f t="shared" si="138"/>
        <v>0</v>
      </c>
      <c r="AI419" s="75"/>
      <c r="AJ419" s="826">
        <f t="shared" si="132"/>
        <v>6231</v>
      </c>
      <c r="AK419" s="827">
        <v>0</v>
      </c>
      <c r="AL419" s="828">
        <v>0</v>
      </c>
      <c r="AM419" s="824">
        <f t="shared" si="139"/>
        <v>0</v>
      </c>
      <c r="AN419" s="823">
        <f t="shared" si="139"/>
        <v>0</v>
      </c>
      <c r="AO419" s="832">
        <f t="shared" si="140"/>
        <v>0</v>
      </c>
      <c r="AP419" s="833">
        <f t="shared" si="141"/>
        <v>0</v>
      </c>
      <c r="AR419" s="878">
        <f t="shared" si="129"/>
        <v>0</v>
      </c>
      <c r="AS419" s="879">
        <f t="shared" si="130"/>
        <v>0</v>
      </c>
      <c r="AT419" s="880">
        <f t="shared" si="131"/>
        <v>0</v>
      </c>
    </row>
    <row r="420" spans="1:46" ht="15.75">
      <c r="A420" s="132">
        <v>6232</v>
      </c>
      <c r="B420" s="133" t="s">
        <v>481</v>
      </c>
      <c r="C420" s="133"/>
      <c r="D420" s="133"/>
      <c r="E420" s="133"/>
      <c r="F420" s="133"/>
      <c r="G420" s="133"/>
      <c r="H420" s="133"/>
      <c r="I420" s="133"/>
      <c r="J420" s="133"/>
      <c r="K420" s="133"/>
      <c r="L420" s="134"/>
      <c r="M420" s="75"/>
      <c r="N420" s="177">
        <f t="shared" si="128"/>
        <v>6232</v>
      </c>
      <c r="O420" s="18">
        <v>0</v>
      </c>
      <c r="P420" s="19">
        <v>0</v>
      </c>
      <c r="Q420" s="187"/>
      <c r="R420" s="186"/>
      <c r="S420" s="48">
        <f t="shared" si="133"/>
        <v>0</v>
      </c>
      <c r="T420" s="49">
        <f t="shared" si="134"/>
        <v>0</v>
      </c>
      <c r="U420" s="75"/>
      <c r="V420" s="18">
        <v>0</v>
      </c>
      <c r="W420" s="19">
        <v>0</v>
      </c>
      <c r="X420" s="187"/>
      <c r="Y420" s="186"/>
      <c r="Z420" s="48">
        <f t="shared" si="135"/>
        <v>0</v>
      </c>
      <c r="AA420" s="49">
        <f t="shared" si="136"/>
        <v>0</v>
      </c>
      <c r="AB420" s="75"/>
      <c r="AC420" s="18">
        <v>0</v>
      </c>
      <c r="AD420" s="19">
        <v>0</v>
      </c>
      <c r="AE420" s="187"/>
      <c r="AF420" s="186"/>
      <c r="AG420" s="48">
        <f t="shared" si="137"/>
        <v>0</v>
      </c>
      <c r="AH420" s="49">
        <f t="shared" si="138"/>
        <v>0</v>
      </c>
      <c r="AI420" s="75"/>
      <c r="AJ420" s="826">
        <f t="shared" si="132"/>
        <v>6232</v>
      </c>
      <c r="AK420" s="827">
        <v>0</v>
      </c>
      <c r="AL420" s="828">
        <v>0</v>
      </c>
      <c r="AM420" s="824">
        <f t="shared" si="139"/>
        <v>0</v>
      </c>
      <c r="AN420" s="823">
        <f t="shared" si="139"/>
        <v>0</v>
      </c>
      <c r="AO420" s="832">
        <f t="shared" si="140"/>
        <v>0</v>
      </c>
      <c r="AP420" s="833">
        <f t="shared" si="141"/>
        <v>0</v>
      </c>
      <c r="AR420" s="878">
        <f t="shared" si="129"/>
        <v>0</v>
      </c>
      <c r="AS420" s="879">
        <f t="shared" si="130"/>
        <v>0</v>
      </c>
      <c r="AT420" s="880">
        <f t="shared" si="131"/>
        <v>0</v>
      </c>
    </row>
    <row r="421" spans="1:46" ht="15.75">
      <c r="A421" s="132">
        <v>6241</v>
      </c>
      <c r="B421" s="133" t="s">
        <v>496</v>
      </c>
      <c r="C421" s="133"/>
      <c r="D421" s="133"/>
      <c r="E421" s="133"/>
      <c r="F421" s="133"/>
      <c r="G421" s="133"/>
      <c r="H421" s="133"/>
      <c r="I421" s="133"/>
      <c r="J421" s="133"/>
      <c r="K421" s="133"/>
      <c r="L421" s="134"/>
      <c r="M421" s="75"/>
      <c r="N421" s="177">
        <f t="shared" si="128"/>
        <v>6241</v>
      </c>
      <c r="O421" s="18">
        <v>0</v>
      </c>
      <c r="P421" s="19">
        <v>0</v>
      </c>
      <c r="Q421" s="187"/>
      <c r="R421" s="186"/>
      <c r="S421" s="48">
        <f t="shared" si="133"/>
        <v>0</v>
      </c>
      <c r="T421" s="49">
        <f t="shared" si="134"/>
        <v>0</v>
      </c>
      <c r="U421" s="75"/>
      <c r="V421" s="18">
        <v>0</v>
      </c>
      <c r="W421" s="19">
        <v>0</v>
      </c>
      <c r="X421" s="187"/>
      <c r="Y421" s="186"/>
      <c r="Z421" s="48">
        <f t="shared" si="135"/>
        <v>0</v>
      </c>
      <c r="AA421" s="49">
        <f t="shared" si="136"/>
        <v>0</v>
      </c>
      <c r="AB421" s="75"/>
      <c r="AC421" s="18">
        <v>0</v>
      </c>
      <c r="AD421" s="19">
        <v>0</v>
      </c>
      <c r="AE421" s="187"/>
      <c r="AF421" s="186"/>
      <c r="AG421" s="48">
        <f t="shared" si="137"/>
        <v>0</v>
      </c>
      <c r="AH421" s="49">
        <f t="shared" si="138"/>
        <v>0</v>
      </c>
      <c r="AI421" s="75"/>
      <c r="AJ421" s="826">
        <f t="shared" si="132"/>
        <v>6241</v>
      </c>
      <c r="AK421" s="827">
        <v>0</v>
      </c>
      <c r="AL421" s="828">
        <v>0</v>
      </c>
      <c r="AM421" s="824">
        <f t="shared" si="139"/>
        <v>0</v>
      </c>
      <c r="AN421" s="823">
        <f t="shared" si="139"/>
        <v>0</v>
      </c>
      <c r="AO421" s="832">
        <f t="shared" si="140"/>
        <v>0</v>
      </c>
      <c r="AP421" s="833">
        <f t="shared" si="141"/>
        <v>0</v>
      </c>
      <c r="AR421" s="878">
        <f t="shared" si="129"/>
        <v>0</v>
      </c>
      <c r="AS421" s="879">
        <f t="shared" si="130"/>
        <v>0</v>
      </c>
      <c r="AT421" s="880">
        <f t="shared" si="131"/>
        <v>0</v>
      </c>
    </row>
    <row r="422" spans="1:46" ht="15.75">
      <c r="A422" s="132">
        <v>6242</v>
      </c>
      <c r="B422" s="133" t="s">
        <v>497</v>
      </c>
      <c r="C422" s="133"/>
      <c r="D422" s="133"/>
      <c r="E422" s="133"/>
      <c r="F422" s="133"/>
      <c r="G422" s="133"/>
      <c r="H422" s="133"/>
      <c r="I422" s="133"/>
      <c r="J422" s="133"/>
      <c r="K422" s="133"/>
      <c r="L422" s="134"/>
      <c r="M422" s="75"/>
      <c r="N422" s="177">
        <f t="shared" si="128"/>
        <v>6242</v>
      </c>
      <c r="O422" s="18">
        <v>0</v>
      </c>
      <c r="P422" s="19">
        <v>0</v>
      </c>
      <c r="Q422" s="187"/>
      <c r="R422" s="186"/>
      <c r="S422" s="48">
        <f t="shared" si="133"/>
        <v>0</v>
      </c>
      <c r="T422" s="49">
        <f t="shared" si="134"/>
        <v>0</v>
      </c>
      <c r="U422" s="75"/>
      <c r="V422" s="18">
        <v>0</v>
      </c>
      <c r="W422" s="19">
        <v>0</v>
      </c>
      <c r="X422" s="187"/>
      <c r="Y422" s="186"/>
      <c r="Z422" s="48">
        <f t="shared" si="135"/>
        <v>0</v>
      </c>
      <c r="AA422" s="49">
        <f t="shared" si="136"/>
        <v>0</v>
      </c>
      <c r="AB422" s="75"/>
      <c r="AC422" s="18">
        <v>0</v>
      </c>
      <c r="AD422" s="19">
        <v>0</v>
      </c>
      <c r="AE422" s="187"/>
      <c r="AF422" s="186"/>
      <c r="AG422" s="48">
        <f t="shared" si="137"/>
        <v>0</v>
      </c>
      <c r="AH422" s="49">
        <f t="shared" si="138"/>
        <v>0</v>
      </c>
      <c r="AI422" s="75"/>
      <c r="AJ422" s="826">
        <f t="shared" si="132"/>
        <v>6242</v>
      </c>
      <c r="AK422" s="827">
        <v>0</v>
      </c>
      <c r="AL422" s="828">
        <v>0</v>
      </c>
      <c r="AM422" s="824">
        <f t="shared" si="139"/>
        <v>0</v>
      </c>
      <c r="AN422" s="823">
        <f t="shared" si="139"/>
        <v>0</v>
      </c>
      <c r="AO422" s="832">
        <f t="shared" si="140"/>
        <v>0</v>
      </c>
      <c r="AP422" s="833">
        <f t="shared" si="141"/>
        <v>0</v>
      </c>
      <c r="AR422" s="878">
        <f t="shared" si="129"/>
        <v>0</v>
      </c>
      <c r="AS422" s="879">
        <f t="shared" si="130"/>
        <v>0</v>
      </c>
      <c r="AT422" s="880">
        <f t="shared" si="131"/>
        <v>0</v>
      </c>
    </row>
    <row r="423" spans="1:46" ht="15.75">
      <c r="A423" s="132">
        <v>6271</v>
      </c>
      <c r="B423" s="133" t="s">
        <v>498</v>
      </c>
      <c r="C423" s="133"/>
      <c r="D423" s="133"/>
      <c r="E423" s="133"/>
      <c r="F423" s="133"/>
      <c r="G423" s="133"/>
      <c r="H423" s="133"/>
      <c r="I423" s="133"/>
      <c r="J423" s="133"/>
      <c r="K423" s="133"/>
      <c r="L423" s="134"/>
      <c r="M423" s="75"/>
      <c r="N423" s="177">
        <f t="shared" si="128"/>
        <v>6271</v>
      </c>
      <c r="O423" s="18">
        <v>0</v>
      </c>
      <c r="P423" s="19">
        <v>0</v>
      </c>
      <c r="Q423" s="187"/>
      <c r="R423" s="186"/>
      <c r="S423" s="48">
        <f t="shared" si="133"/>
        <v>0</v>
      </c>
      <c r="T423" s="49">
        <f t="shared" si="134"/>
        <v>0</v>
      </c>
      <c r="U423" s="75"/>
      <c r="V423" s="18">
        <v>0</v>
      </c>
      <c r="W423" s="19">
        <v>0</v>
      </c>
      <c r="X423" s="187"/>
      <c r="Y423" s="186"/>
      <c r="Z423" s="48">
        <f t="shared" si="135"/>
        <v>0</v>
      </c>
      <c r="AA423" s="49">
        <f t="shared" si="136"/>
        <v>0</v>
      </c>
      <c r="AB423" s="75"/>
      <c r="AC423" s="18">
        <v>0</v>
      </c>
      <c r="AD423" s="19">
        <v>0</v>
      </c>
      <c r="AE423" s="187"/>
      <c r="AF423" s="186"/>
      <c r="AG423" s="48">
        <f t="shared" si="137"/>
        <v>0</v>
      </c>
      <c r="AH423" s="49">
        <f t="shared" si="138"/>
        <v>0</v>
      </c>
      <c r="AI423" s="75"/>
      <c r="AJ423" s="826">
        <f t="shared" si="132"/>
        <v>6271</v>
      </c>
      <c r="AK423" s="827">
        <v>0</v>
      </c>
      <c r="AL423" s="828">
        <v>0</v>
      </c>
      <c r="AM423" s="824">
        <f t="shared" si="139"/>
        <v>0</v>
      </c>
      <c r="AN423" s="823">
        <f t="shared" si="139"/>
        <v>0</v>
      </c>
      <c r="AO423" s="832">
        <f t="shared" si="140"/>
        <v>0</v>
      </c>
      <c r="AP423" s="833">
        <f t="shared" si="141"/>
        <v>0</v>
      </c>
      <c r="AR423" s="878">
        <f t="shared" si="129"/>
        <v>0</v>
      </c>
      <c r="AS423" s="879">
        <f t="shared" si="130"/>
        <v>0</v>
      </c>
      <c r="AT423" s="880">
        <f t="shared" si="131"/>
        <v>0</v>
      </c>
    </row>
    <row r="424" spans="1:46" ht="15.75">
      <c r="A424" s="132">
        <v>6272</v>
      </c>
      <c r="B424" s="133" t="s">
        <v>499</v>
      </c>
      <c r="C424" s="133"/>
      <c r="D424" s="133"/>
      <c r="E424" s="133"/>
      <c r="F424" s="133"/>
      <c r="G424" s="133"/>
      <c r="H424" s="133"/>
      <c r="I424" s="133"/>
      <c r="J424" s="133"/>
      <c r="K424" s="133"/>
      <c r="L424" s="134"/>
      <c r="M424" s="75"/>
      <c r="N424" s="177">
        <f t="shared" si="128"/>
        <v>6272</v>
      </c>
      <c r="O424" s="18">
        <v>0</v>
      </c>
      <c r="P424" s="19">
        <v>0</v>
      </c>
      <c r="Q424" s="187"/>
      <c r="R424" s="186"/>
      <c r="S424" s="48">
        <f t="shared" si="133"/>
        <v>0</v>
      </c>
      <c r="T424" s="49">
        <f t="shared" si="134"/>
        <v>0</v>
      </c>
      <c r="U424" s="75"/>
      <c r="V424" s="18">
        <v>0</v>
      </c>
      <c r="W424" s="19">
        <v>0</v>
      </c>
      <c r="X424" s="187"/>
      <c r="Y424" s="186"/>
      <c r="Z424" s="48">
        <f t="shared" si="135"/>
        <v>0</v>
      </c>
      <c r="AA424" s="49">
        <f t="shared" si="136"/>
        <v>0</v>
      </c>
      <c r="AB424" s="75"/>
      <c r="AC424" s="18">
        <v>0</v>
      </c>
      <c r="AD424" s="19">
        <v>0</v>
      </c>
      <c r="AE424" s="187"/>
      <c r="AF424" s="186"/>
      <c r="AG424" s="48">
        <f t="shared" si="137"/>
        <v>0</v>
      </c>
      <c r="AH424" s="49">
        <f t="shared" si="138"/>
        <v>0</v>
      </c>
      <c r="AI424" s="75"/>
      <c r="AJ424" s="826">
        <f t="shared" si="132"/>
        <v>6272</v>
      </c>
      <c r="AK424" s="827">
        <v>0</v>
      </c>
      <c r="AL424" s="828">
        <v>0</v>
      </c>
      <c r="AM424" s="824">
        <f t="shared" si="139"/>
        <v>0</v>
      </c>
      <c r="AN424" s="823">
        <f t="shared" si="139"/>
        <v>0</v>
      </c>
      <c r="AO424" s="832">
        <f t="shared" si="140"/>
        <v>0</v>
      </c>
      <c r="AP424" s="833">
        <f t="shared" si="141"/>
        <v>0</v>
      </c>
      <c r="AR424" s="878">
        <f t="shared" si="129"/>
        <v>0</v>
      </c>
      <c r="AS424" s="879">
        <f t="shared" si="130"/>
        <v>0</v>
      </c>
      <c r="AT424" s="880">
        <f t="shared" si="131"/>
        <v>0</v>
      </c>
    </row>
    <row r="425" spans="1:46" ht="15.75">
      <c r="A425" s="132">
        <v>6279</v>
      </c>
      <c r="B425" s="133" t="s">
        <v>500</v>
      </c>
      <c r="C425" s="133"/>
      <c r="D425" s="133"/>
      <c r="E425" s="133"/>
      <c r="F425" s="133"/>
      <c r="G425" s="133"/>
      <c r="H425" s="133"/>
      <c r="I425" s="133"/>
      <c r="J425" s="133"/>
      <c r="K425" s="133"/>
      <c r="L425" s="134"/>
      <c r="M425" s="75"/>
      <c r="N425" s="177">
        <f t="shared" si="128"/>
        <v>6279</v>
      </c>
      <c r="O425" s="18">
        <v>0</v>
      </c>
      <c r="P425" s="19">
        <v>0</v>
      </c>
      <c r="Q425" s="187"/>
      <c r="R425" s="186"/>
      <c r="S425" s="48">
        <f t="shared" si="133"/>
        <v>0</v>
      </c>
      <c r="T425" s="49">
        <f t="shared" si="134"/>
        <v>0</v>
      </c>
      <c r="U425" s="75"/>
      <c r="V425" s="18">
        <v>0</v>
      </c>
      <c r="W425" s="19">
        <v>0</v>
      </c>
      <c r="X425" s="187"/>
      <c r="Y425" s="186"/>
      <c r="Z425" s="48">
        <f t="shared" si="135"/>
        <v>0</v>
      </c>
      <c r="AA425" s="49">
        <f t="shared" si="136"/>
        <v>0</v>
      </c>
      <c r="AB425" s="75"/>
      <c r="AC425" s="18">
        <v>0</v>
      </c>
      <c r="AD425" s="19">
        <v>0</v>
      </c>
      <c r="AE425" s="187"/>
      <c r="AF425" s="186"/>
      <c r="AG425" s="48">
        <f t="shared" si="137"/>
        <v>0</v>
      </c>
      <c r="AH425" s="49">
        <f t="shared" si="138"/>
        <v>0</v>
      </c>
      <c r="AI425" s="75"/>
      <c r="AJ425" s="826">
        <f t="shared" si="132"/>
        <v>6279</v>
      </c>
      <c r="AK425" s="827">
        <v>0</v>
      </c>
      <c r="AL425" s="828">
        <v>0</v>
      </c>
      <c r="AM425" s="824">
        <f t="shared" si="139"/>
        <v>0</v>
      </c>
      <c r="AN425" s="823">
        <f t="shared" si="139"/>
        <v>0</v>
      </c>
      <c r="AO425" s="832">
        <f t="shared" si="140"/>
        <v>0</v>
      </c>
      <c r="AP425" s="833">
        <f t="shared" si="141"/>
        <v>0</v>
      </c>
      <c r="AR425" s="878">
        <f t="shared" si="129"/>
        <v>0</v>
      </c>
      <c r="AS425" s="879">
        <f t="shared" si="130"/>
        <v>0</v>
      </c>
      <c r="AT425" s="880">
        <f t="shared" si="131"/>
        <v>0</v>
      </c>
    </row>
    <row r="426" spans="1:46" ht="15.75">
      <c r="A426" s="132">
        <v>6281</v>
      </c>
      <c r="B426" s="133" t="s">
        <v>501</v>
      </c>
      <c r="C426" s="133"/>
      <c r="D426" s="133"/>
      <c r="E426" s="133"/>
      <c r="F426" s="133"/>
      <c r="G426" s="133"/>
      <c r="H426" s="133"/>
      <c r="I426" s="133"/>
      <c r="J426" s="133"/>
      <c r="K426" s="133"/>
      <c r="L426" s="134"/>
      <c r="M426" s="75"/>
      <c r="N426" s="177">
        <f t="shared" si="128"/>
        <v>6281</v>
      </c>
      <c r="O426" s="18">
        <v>0</v>
      </c>
      <c r="P426" s="19">
        <v>0</v>
      </c>
      <c r="Q426" s="187"/>
      <c r="R426" s="186"/>
      <c r="S426" s="48">
        <f t="shared" si="133"/>
        <v>0</v>
      </c>
      <c r="T426" s="49">
        <f t="shared" si="134"/>
        <v>0</v>
      </c>
      <c r="U426" s="75"/>
      <c r="V426" s="18">
        <v>0</v>
      </c>
      <c r="W426" s="19">
        <v>0</v>
      </c>
      <c r="X426" s="187"/>
      <c r="Y426" s="186"/>
      <c r="Z426" s="48">
        <f t="shared" si="135"/>
        <v>0</v>
      </c>
      <c r="AA426" s="49">
        <f t="shared" si="136"/>
        <v>0</v>
      </c>
      <c r="AB426" s="75"/>
      <c r="AC426" s="18">
        <v>0</v>
      </c>
      <c r="AD426" s="19">
        <v>0</v>
      </c>
      <c r="AE426" s="187"/>
      <c r="AF426" s="186"/>
      <c r="AG426" s="48">
        <f t="shared" si="137"/>
        <v>0</v>
      </c>
      <c r="AH426" s="49">
        <f t="shared" si="138"/>
        <v>0</v>
      </c>
      <c r="AI426" s="75"/>
      <c r="AJ426" s="826">
        <f t="shared" si="132"/>
        <v>6281</v>
      </c>
      <c r="AK426" s="827">
        <v>0</v>
      </c>
      <c r="AL426" s="828">
        <v>0</v>
      </c>
      <c r="AM426" s="824">
        <f t="shared" si="139"/>
        <v>0</v>
      </c>
      <c r="AN426" s="823">
        <f t="shared" si="139"/>
        <v>0</v>
      </c>
      <c r="AO426" s="832">
        <f t="shared" si="140"/>
        <v>0</v>
      </c>
      <c r="AP426" s="833">
        <f t="shared" si="141"/>
        <v>0</v>
      </c>
      <c r="AR426" s="878">
        <f t="shared" si="129"/>
        <v>0</v>
      </c>
      <c r="AS426" s="879">
        <f t="shared" si="130"/>
        <v>0</v>
      </c>
      <c r="AT426" s="880">
        <f t="shared" si="131"/>
        <v>0</v>
      </c>
    </row>
    <row r="427" spans="1:46" ht="15.75">
      <c r="A427" s="132">
        <v>6282</v>
      </c>
      <c r="B427" s="133" t="s">
        <v>502</v>
      </c>
      <c r="C427" s="133"/>
      <c r="D427" s="133"/>
      <c r="E427" s="133"/>
      <c r="F427" s="133"/>
      <c r="G427" s="133"/>
      <c r="H427" s="133"/>
      <c r="I427" s="133"/>
      <c r="J427" s="133"/>
      <c r="K427" s="133"/>
      <c r="L427" s="134"/>
      <c r="M427" s="75"/>
      <c r="N427" s="177">
        <f t="shared" si="128"/>
        <v>6282</v>
      </c>
      <c r="O427" s="18">
        <v>0</v>
      </c>
      <c r="P427" s="19">
        <v>0</v>
      </c>
      <c r="Q427" s="187"/>
      <c r="R427" s="186"/>
      <c r="S427" s="48">
        <f t="shared" si="133"/>
        <v>0</v>
      </c>
      <c r="T427" s="49">
        <f t="shared" si="134"/>
        <v>0</v>
      </c>
      <c r="U427" s="75"/>
      <c r="V427" s="18">
        <v>0</v>
      </c>
      <c r="W427" s="19">
        <v>0</v>
      </c>
      <c r="X427" s="187"/>
      <c r="Y427" s="186"/>
      <c r="Z427" s="48">
        <f t="shared" si="135"/>
        <v>0</v>
      </c>
      <c r="AA427" s="49">
        <f t="shared" si="136"/>
        <v>0</v>
      </c>
      <c r="AB427" s="75"/>
      <c r="AC427" s="18">
        <v>0</v>
      </c>
      <c r="AD427" s="19">
        <v>0</v>
      </c>
      <c r="AE427" s="187"/>
      <c r="AF427" s="186"/>
      <c r="AG427" s="48">
        <f t="shared" si="137"/>
        <v>0</v>
      </c>
      <c r="AH427" s="49">
        <f t="shared" si="138"/>
        <v>0</v>
      </c>
      <c r="AI427" s="75"/>
      <c r="AJ427" s="826">
        <f t="shared" si="132"/>
        <v>6282</v>
      </c>
      <c r="AK427" s="827">
        <v>0</v>
      </c>
      <c r="AL427" s="828">
        <v>0</v>
      </c>
      <c r="AM427" s="824">
        <f t="shared" si="139"/>
        <v>0</v>
      </c>
      <c r="AN427" s="823">
        <f t="shared" si="139"/>
        <v>0</v>
      </c>
      <c r="AO427" s="832">
        <f t="shared" si="140"/>
        <v>0</v>
      </c>
      <c r="AP427" s="833">
        <f t="shared" si="141"/>
        <v>0</v>
      </c>
      <c r="AR427" s="878">
        <f t="shared" si="129"/>
        <v>0</v>
      </c>
      <c r="AS427" s="879">
        <f t="shared" si="130"/>
        <v>0</v>
      </c>
      <c r="AT427" s="880">
        <f t="shared" si="131"/>
        <v>0</v>
      </c>
    </row>
    <row r="428" spans="1:46" ht="15.75">
      <c r="A428" s="132">
        <v>6291</v>
      </c>
      <c r="B428" s="133" t="s">
        <v>503</v>
      </c>
      <c r="C428" s="133"/>
      <c r="D428" s="133"/>
      <c r="E428" s="133"/>
      <c r="F428" s="133"/>
      <c r="G428" s="133"/>
      <c r="H428" s="133"/>
      <c r="I428" s="133"/>
      <c r="J428" s="133"/>
      <c r="K428" s="133"/>
      <c r="L428" s="134"/>
      <c r="M428" s="75"/>
      <c r="N428" s="177">
        <f t="shared" si="128"/>
        <v>6291</v>
      </c>
      <c r="O428" s="18">
        <v>0</v>
      </c>
      <c r="P428" s="19">
        <v>0</v>
      </c>
      <c r="Q428" s="187"/>
      <c r="R428" s="186"/>
      <c r="S428" s="48">
        <f t="shared" si="133"/>
        <v>0</v>
      </c>
      <c r="T428" s="49">
        <f t="shared" si="134"/>
        <v>0</v>
      </c>
      <c r="U428" s="75"/>
      <c r="V428" s="18">
        <v>0</v>
      </c>
      <c r="W428" s="19">
        <v>0</v>
      </c>
      <c r="X428" s="187"/>
      <c r="Y428" s="186"/>
      <c r="Z428" s="48">
        <f t="shared" si="135"/>
        <v>0</v>
      </c>
      <c r="AA428" s="49">
        <f t="shared" si="136"/>
        <v>0</v>
      </c>
      <c r="AB428" s="75"/>
      <c r="AC428" s="18">
        <v>0</v>
      </c>
      <c r="AD428" s="19">
        <v>0</v>
      </c>
      <c r="AE428" s="187"/>
      <c r="AF428" s="186"/>
      <c r="AG428" s="48">
        <f t="shared" si="137"/>
        <v>0</v>
      </c>
      <c r="AH428" s="49">
        <f t="shared" si="138"/>
        <v>0</v>
      </c>
      <c r="AI428" s="75"/>
      <c r="AJ428" s="826">
        <f t="shared" si="132"/>
        <v>6291</v>
      </c>
      <c r="AK428" s="827">
        <v>0</v>
      </c>
      <c r="AL428" s="828">
        <v>0</v>
      </c>
      <c r="AM428" s="824">
        <f t="shared" si="139"/>
        <v>0</v>
      </c>
      <c r="AN428" s="823">
        <f t="shared" si="139"/>
        <v>0</v>
      </c>
      <c r="AO428" s="832">
        <f t="shared" si="140"/>
        <v>0</v>
      </c>
      <c r="AP428" s="833">
        <f t="shared" si="141"/>
        <v>0</v>
      </c>
      <c r="AR428" s="878">
        <f t="shared" si="129"/>
        <v>0</v>
      </c>
      <c r="AS428" s="879">
        <f t="shared" si="130"/>
        <v>0</v>
      </c>
      <c r="AT428" s="880">
        <f t="shared" si="131"/>
        <v>0</v>
      </c>
    </row>
    <row r="429" spans="1:46" ht="15.75">
      <c r="A429" s="132">
        <v>6292</v>
      </c>
      <c r="B429" s="133" t="s">
        <v>504</v>
      </c>
      <c r="C429" s="133"/>
      <c r="D429" s="133"/>
      <c r="E429" s="133"/>
      <c r="F429" s="133"/>
      <c r="G429" s="133"/>
      <c r="H429" s="133"/>
      <c r="I429" s="133"/>
      <c r="J429" s="133"/>
      <c r="K429" s="133"/>
      <c r="L429" s="134"/>
      <c r="M429" s="75"/>
      <c r="N429" s="177">
        <f t="shared" si="128"/>
        <v>6292</v>
      </c>
      <c r="O429" s="18">
        <v>0</v>
      </c>
      <c r="P429" s="19">
        <v>0</v>
      </c>
      <c r="Q429" s="187"/>
      <c r="R429" s="186"/>
      <c r="S429" s="48">
        <f t="shared" si="133"/>
        <v>0</v>
      </c>
      <c r="T429" s="49">
        <f t="shared" si="134"/>
        <v>0</v>
      </c>
      <c r="U429" s="75"/>
      <c r="V429" s="18">
        <v>0</v>
      </c>
      <c r="W429" s="19">
        <v>0</v>
      </c>
      <c r="X429" s="187"/>
      <c r="Y429" s="186"/>
      <c r="Z429" s="48">
        <f t="shared" si="135"/>
        <v>0</v>
      </c>
      <c r="AA429" s="49">
        <f t="shared" si="136"/>
        <v>0</v>
      </c>
      <c r="AB429" s="75"/>
      <c r="AC429" s="18">
        <v>0</v>
      </c>
      <c r="AD429" s="19">
        <v>0</v>
      </c>
      <c r="AE429" s="187"/>
      <c r="AF429" s="186"/>
      <c r="AG429" s="48">
        <f t="shared" si="137"/>
        <v>0</v>
      </c>
      <c r="AH429" s="49">
        <f t="shared" si="138"/>
        <v>0</v>
      </c>
      <c r="AI429" s="75"/>
      <c r="AJ429" s="826">
        <f t="shared" si="132"/>
        <v>6292</v>
      </c>
      <c r="AK429" s="827">
        <v>0</v>
      </c>
      <c r="AL429" s="828">
        <v>0</v>
      </c>
      <c r="AM429" s="824">
        <f t="shared" si="139"/>
        <v>0</v>
      </c>
      <c r="AN429" s="823">
        <f t="shared" si="139"/>
        <v>0</v>
      </c>
      <c r="AO429" s="832">
        <f t="shared" si="140"/>
        <v>0</v>
      </c>
      <c r="AP429" s="833">
        <f t="shared" si="141"/>
        <v>0</v>
      </c>
      <c r="AR429" s="878">
        <f t="shared" si="129"/>
        <v>0</v>
      </c>
      <c r="AS429" s="879">
        <f t="shared" si="130"/>
        <v>0</v>
      </c>
      <c r="AT429" s="880">
        <f t="shared" si="131"/>
        <v>0</v>
      </c>
    </row>
    <row r="430" spans="1:46" ht="15.75">
      <c r="A430" s="132">
        <v>6401</v>
      </c>
      <c r="B430" s="133" t="s">
        <v>505</v>
      </c>
      <c r="C430" s="133"/>
      <c r="D430" s="133"/>
      <c r="E430" s="133"/>
      <c r="F430" s="133"/>
      <c r="G430" s="133"/>
      <c r="H430" s="133"/>
      <c r="I430" s="133"/>
      <c r="J430" s="133"/>
      <c r="K430" s="133"/>
      <c r="L430" s="134"/>
      <c r="M430" s="75"/>
      <c r="N430" s="177">
        <f t="shared" si="128"/>
        <v>6401</v>
      </c>
      <c r="O430" s="18">
        <v>0</v>
      </c>
      <c r="P430" s="19">
        <v>0</v>
      </c>
      <c r="Q430" s="187"/>
      <c r="R430" s="186"/>
      <c r="S430" s="48">
        <f t="shared" si="133"/>
        <v>0</v>
      </c>
      <c r="T430" s="49">
        <f t="shared" si="134"/>
        <v>0</v>
      </c>
      <c r="U430" s="75"/>
      <c r="V430" s="18">
        <v>0</v>
      </c>
      <c r="W430" s="19">
        <v>0</v>
      </c>
      <c r="X430" s="187"/>
      <c r="Y430" s="186"/>
      <c r="Z430" s="48">
        <f t="shared" si="135"/>
        <v>0</v>
      </c>
      <c r="AA430" s="49">
        <f t="shared" si="136"/>
        <v>0</v>
      </c>
      <c r="AB430" s="75"/>
      <c r="AC430" s="18">
        <v>0</v>
      </c>
      <c r="AD430" s="19">
        <v>0</v>
      </c>
      <c r="AE430" s="187"/>
      <c r="AF430" s="186"/>
      <c r="AG430" s="48">
        <f t="shared" si="137"/>
        <v>0</v>
      </c>
      <c r="AH430" s="49">
        <f t="shared" si="138"/>
        <v>0</v>
      </c>
      <c r="AI430" s="75"/>
      <c r="AJ430" s="826">
        <f t="shared" si="132"/>
        <v>6401</v>
      </c>
      <c r="AK430" s="827">
        <v>0</v>
      </c>
      <c r="AL430" s="828">
        <v>0</v>
      </c>
      <c r="AM430" s="824">
        <f t="shared" si="139"/>
        <v>0</v>
      </c>
      <c r="AN430" s="823">
        <f t="shared" si="139"/>
        <v>0</v>
      </c>
      <c r="AO430" s="832">
        <f t="shared" si="140"/>
        <v>0</v>
      </c>
      <c r="AP430" s="833">
        <f t="shared" si="141"/>
        <v>0</v>
      </c>
      <c r="AR430" s="878">
        <f t="shared" si="129"/>
        <v>0</v>
      </c>
      <c r="AS430" s="879">
        <f t="shared" si="130"/>
        <v>0</v>
      </c>
      <c r="AT430" s="880">
        <f t="shared" si="131"/>
        <v>0</v>
      </c>
    </row>
    <row r="431" spans="1:46" ht="15.75">
      <c r="A431" s="132">
        <v>6402</v>
      </c>
      <c r="B431" s="133" t="s">
        <v>506</v>
      </c>
      <c r="C431" s="133"/>
      <c r="D431" s="133"/>
      <c r="E431" s="133"/>
      <c r="F431" s="133"/>
      <c r="G431" s="133"/>
      <c r="H431" s="133"/>
      <c r="I431" s="133"/>
      <c r="J431" s="133"/>
      <c r="K431" s="133"/>
      <c r="L431" s="134"/>
      <c r="M431" s="75"/>
      <c r="N431" s="177">
        <f t="shared" si="128"/>
        <v>6402</v>
      </c>
      <c r="O431" s="18">
        <v>0</v>
      </c>
      <c r="P431" s="19">
        <v>0</v>
      </c>
      <c r="Q431" s="187"/>
      <c r="R431" s="186"/>
      <c r="S431" s="48">
        <f t="shared" si="133"/>
        <v>0</v>
      </c>
      <c r="T431" s="49">
        <f t="shared" si="134"/>
        <v>0</v>
      </c>
      <c r="U431" s="75"/>
      <c r="V431" s="18">
        <v>0</v>
      </c>
      <c r="W431" s="19">
        <v>0</v>
      </c>
      <c r="X431" s="187"/>
      <c r="Y431" s="186"/>
      <c r="Z431" s="48">
        <f t="shared" si="135"/>
        <v>0</v>
      </c>
      <c r="AA431" s="49">
        <f t="shared" si="136"/>
        <v>0</v>
      </c>
      <c r="AB431" s="75"/>
      <c r="AC431" s="18">
        <v>0</v>
      </c>
      <c r="AD431" s="19">
        <v>0</v>
      </c>
      <c r="AE431" s="187"/>
      <c r="AF431" s="186"/>
      <c r="AG431" s="48">
        <f t="shared" si="137"/>
        <v>0</v>
      </c>
      <c r="AH431" s="49">
        <f t="shared" si="138"/>
        <v>0</v>
      </c>
      <c r="AI431" s="75"/>
      <c r="AJ431" s="826">
        <f t="shared" si="132"/>
        <v>6402</v>
      </c>
      <c r="AK431" s="827">
        <v>0</v>
      </c>
      <c r="AL431" s="828">
        <v>0</v>
      </c>
      <c r="AM431" s="824">
        <f t="shared" si="139"/>
        <v>0</v>
      </c>
      <c r="AN431" s="823">
        <f t="shared" si="139"/>
        <v>0</v>
      </c>
      <c r="AO431" s="832">
        <f t="shared" si="140"/>
        <v>0</v>
      </c>
      <c r="AP431" s="833">
        <f t="shared" si="141"/>
        <v>0</v>
      </c>
      <c r="AR431" s="878">
        <f t="shared" si="129"/>
        <v>0</v>
      </c>
      <c r="AS431" s="879">
        <f t="shared" si="130"/>
        <v>0</v>
      </c>
      <c r="AT431" s="880">
        <f t="shared" si="131"/>
        <v>0</v>
      </c>
    </row>
    <row r="432" spans="1:46" ht="15.75">
      <c r="A432" s="132">
        <v>6411</v>
      </c>
      <c r="B432" s="133" t="s">
        <v>507</v>
      </c>
      <c r="C432" s="133"/>
      <c r="D432" s="133"/>
      <c r="E432" s="133"/>
      <c r="F432" s="133"/>
      <c r="G432" s="133"/>
      <c r="H432" s="133"/>
      <c r="I432" s="133"/>
      <c r="J432" s="133"/>
      <c r="K432" s="133"/>
      <c r="L432" s="134"/>
      <c r="M432" s="75"/>
      <c r="N432" s="177">
        <f t="shared" si="128"/>
        <v>6411</v>
      </c>
      <c r="O432" s="18">
        <v>0</v>
      </c>
      <c r="P432" s="19">
        <v>0</v>
      </c>
      <c r="Q432" s="187"/>
      <c r="R432" s="186"/>
      <c r="S432" s="48">
        <f t="shared" si="133"/>
        <v>0</v>
      </c>
      <c r="T432" s="49">
        <f t="shared" si="134"/>
        <v>0</v>
      </c>
      <c r="U432" s="75"/>
      <c r="V432" s="18">
        <v>0</v>
      </c>
      <c r="W432" s="19">
        <v>0</v>
      </c>
      <c r="X432" s="187"/>
      <c r="Y432" s="186"/>
      <c r="Z432" s="48">
        <f t="shared" si="135"/>
        <v>0</v>
      </c>
      <c r="AA432" s="49">
        <f t="shared" si="136"/>
        <v>0</v>
      </c>
      <c r="AB432" s="75"/>
      <c r="AC432" s="18">
        <v>0</v>
      </c>
      <c r="AD432" s="19">
        <v>0</v>
      </c>
      <c r="AE432" s="187"/>
      <c r="AF432" s="186"/>
      <c r="AG432" s="48">
        <f t="shared" si="137"/>
        <v>0</v>
      </c>
      <c r="AH432" s="49">
        <f t="shared" si="138"/>
        <v>0</v>
      </c>
      <c r="AI432" s="75"/>
      <c r="AJ432" s="826">
        <f t="shared" si="132"/>
        <v>6411</v>
      </c>
      <c r="AK432" s="827">
        <v>0</v>
      </c>
      <c r="AL432" s="828">
        <v>0</v>
      </c>
      <c r="AM432" s="824">
        <f t="shared" si="139"/>
        <v>0</v>
      </c>
      <c r="AN432" s="823">
        <f t="shared" si="139"/>
        <v>0</v>
      </c>
      <c r="AO432" s="832">
        <f t="shared" si="140"/>
        <v>0</v>
      </c>
      <c r="AP432" s="833">
        <f t="shared" si="141"/>
        <v>0</v>
      </c>
      <c r="AR432" s="878">
        <f t="shared" si="129"/>
        <v>0</v>
      </c>
      <c r="AS432" s="879">
        <f t="shared" si="130"/>
        <v>0</v>
      </c>
      <c r="AT432" s="880">
        <f t="shared" si="131"/>
        <v>0</v>
      </c>
    </row>
    <row r="433" spans="1:46" ht="15.75">
      <c r="A433" s="132">
        <v>6412</v>
      </c>
      <c r="B433" s="133" t="s">
        <v>508</v>
      </c>
      <c r="C433" s="133"/>
      <c r="D433" s="133"/>
      <c r="E433" s="133"/>
      <c r="F433" s="133"/>
      <c r="G433" s="133"/>
      <c r="H433" s="133"/>
      <c r="I433" s="133"/>
      <c r="J433" s="133"/>
      <c r="K433" s="133"/>
      <c r="L433" s="134"/>
      <c r="M433" s="75"/>
      <c r="N433" s="177">
        <f t="shared" si="128"/>
        <v>6412</v>
      </c>
      <c r="O433" s="18">
        <v>0</v>
      </c>
      <c r="P433" s="19">
        <v>0</v>
      </c>
      <c r="Q433" s="187"/>
      <c r="R433" s="186"/>
      <c r="S433" s="48">
        <f t="shared" si="133"/>
        <v>0</v>
      </c>
      <c r="T433" s="49">
        <f t="shared" si="134"/>
        <v>0</v>
      </c>
      <c r="U433" s="75"/>
      <c r="V433" s="18">
        <v>0</v>
      </c>
      <c r="W433" s="19">
        <v>0</v>
      </c>
      <c r="X433" s="187"/>
      <c r="Y433" s="186"/>
      <c r="Z433" s="48">
        <f t="shared" si="135"/>
        <v>0</v>
      </c>
      <c r="AA433" s="49">
        <f t="shared" si="136"/>
        <v>0</v>
      </c>
      <c r="AB433" s="75"/>
      <c r="AC433" s="18">
        <v>0</v>
      </c>
      <c r="AD433" s="19">
        <v>0</v>
      </c>
      <c r="AE433" s="187"/>
      <c r="AF433" s="186"/>
      <c r="AG433" s="48">
        <f t="shared" si="137"/>
        <v>0</v>
      </c>
      <c r="AH433" s="49">
        <f t="shared" si="138"/>
        <v>0</v>
      </c>
      <c r="AI433" s="75"/>
      <c r="AJ433" s="826">
        <f t="shared" si="132"/>
        <v>6412</v>
      </c>
      <c r="AK433" s="827">
        <v>0</v>
      </c>
      <c r="AL433" s="828">
        <v>0</v>
      </c>
      <c r="AM433" s="824">
        <f t="shared" si="139"/>
        <v>0</v>
      </c>
      <c r="AN433" s="823">
        <f t="shared" si="139"/>
        <v>0</v>
      </c>
      <c r="AO433" s="832">
        <f t="shared" si="140"/>
        <v>0</v>
      </c>
      <c r="AP433" s="833">
        <f t="shared" si="141"/>
        <v>0</v>
      </c>
      <c r="AR433" s="878">
        <f t="shared" si="129"/>
        <v>0</v>
      </c>
      <c r="AS433" s="879">
        <f t="shared" si="130"/>
        <v>0</v>
      </c>
      <c r="AT433" s="880">
        <f t="shared" si="131"/>
        <v>0</v>
      </c>
    </row>
    <row r="434" spans="1:46" ht="15.75">
      <c r="A434" s="132">
        <v>6421</v>
      </c>
      <c r="B434" s="145" t="s">
        <v>509</v>
      </c>
      <c r="C434" s="133"/>
      <c r="D434" s="133"/>
      <c r="E434" s="133"/>
      <c r="F434" s="133"/>
      <c r="G434" s="133"/>
      <c r="H434" s="133"/>
      <c r="I434" s="133"/>
      <c r="J434" s="133"/>
      <c r="K434" s="133"/>
      <c r="L434" s="134"/>
      <c r="M434" s="75"/>
      <c r="N434" s="177">
        <f t="shared" si="128"/>
        <v>6421</v>
      </c>
      <c r="O434" s="18">
        <v>0</v>
      </c>
      <c r="P434" s="19">
        <v>0</v>
      </c>
      <c r="Q434" s="187"/>
      <c r="R434" s="186"/>
      <c r="S434" s="48">
        <f t="shared" si="133"/>
        <v>0</v>
      </c>
      <c r="T434" s="49">
        <f t="shared" si="134"/>
        <v>0</v>
      </c>
      <c r="U434" s="75"/>
      <c r="V434" s="18">
        <v>0</v>
      </c>
      <c r="W434" s="19">
        <v>0</v>
      </c>
      <c r="X434" s="187"/>
      <c r="Y434" s="186"/>
      <c r="Z434" s="48">
        <f t="shared" si="135"/>
        <v>0</v>
      </c>
      <c r="AA434" s="49">
        <f t="shared" si="136"/>
        <v>0</v>
      </c>
      <c r="AB434" s="75"/>
      <c r="AC434" s="18">
        <v>0</v>
      </c>
      <c r="AD434" s="19">
        <v>0</v>
      </c>
      <c r="AE434" s="187"/>
      <c r="AF434" s="186"/>
      <c r="AG434" s="48">
        <f t="shared" si="137"/>
        <v>0</v>
      </c>
      <c r="AH434" s="49">
        <f t="shared" si="138"/>
        <v>0</v>
      </c>
      <c r="AI434" s="75"/>
      <c r="AJ434" s="826">
        <f t="shared" si="132"/>
        <v>6421</v>
      </c>
      <c r="AK434" s="827">
        <v>0</v>
      </c>
      <c r="AL434" s="828">
        <v>0</v>
      </c>
      <c r="AM434" s="824">
        <f t="shared" si="139"/>
        <v>0</v>
      </c>
      <c r="AN434" s="823">
        <f t="shared" si="139"/>
        <v>0</v>
      </c>
      <c r="AO434" s="832">
        <f t="shared" si="140"/>
        <v>0</v>
      </c>
      <c r="AP434" s="833">
        <f t="shared" si="141"/>
        <v>0</v>
      </c>
      <c r="AR434" s="878">
        <f t="shared" si="129"/>
        <v>0</v>
      </c>
      <c r="AS434" s="879">
        <f t="shared" si="130"/>
        <v>0</v>
      </c>
      <c r="AT434" s="880">
        <f t="shared" si="131"/>
        <v>0</v>
      </c>
    </row>
    <row r="435" spans="1:46" ht="15.75">
      <c r="A435" s="132">
        <v>6422</v>
      </c>
      <c r="B435" s="145" t="s">
        <v>511</v>
      </c>
      <c r="C435" s="133"/>
      <c r="D435" s="133"/>
      <c r="E435" s="133"/>
      <c r="F435" s="133"/>
      <c r="G435" s="133"/>
      <c r="H435" s="133"/>
      <c r="I435" s="133"/>
      <c r="J435" s="133"/>
      <c r="K435" s="133"/>
      <c r="L435" s="134"/>
      <c r="M435" s="75"/>
      <c r="N435" s="177">
        <f t="shared" si="128"/>
        <v>6422</v>
      </c>
      <c r="O435" s="18">
        <v>0</v>
      </c>
      <c r="P435" s="19">
        <v>0</v>
      </c>
      <c r="Q435" s="187"/>
      <c r="R435" s="186"/>
      <c r="S435" s="48">
        <f t="shared" si="133"/>
        <v>0</v>
      </c>
      <c r="T435" s="49">
        <f t="shared" si="134"/>
        <v>0</v>
      </c>
      <c r="U435" s="75"/>
      <c r="V435" s="18">
        <v>0</v>
      </c>
      <c r="W435" s="19">
        <v>0</v>
      </c>
      <c r="X435" s="187"/>
      <c r="Y435" s="186"/>
      <c r="Z435" s="48">
        <f t="shared" si="135"/>
        <v>0</v>
      </c>
      <c r="AA435" s="49">
        <f t="shared" si="136"/>
        <v>0</v>
      </c>
      <c r="AB435" s="75"/>
      <c r="AC435" s="18">
        <v>0</v>
      </c>
      <c r="AD435" s="19">
        <v>0</v>
      </c>
      <c r="AE435" s="187"/>
      <c r="AF435" s="186"/>
      <c r="AG435" s="48">
        <f t="shared" si="137"/>
        <v>0</v>
      </c>
      <c r="AH435" s="49">
        <f t="shared" si="138"/>
        <v>0</v>
      </c>
      <c r="AI435" s="75"/>
      <c r="AJ435" s="826">
        <f t="shared" si="132"/>
        <v>6422</v>
      </c>
      <c r="AK435" s="827">
        <v>0</v>
      </c>
      <c r="AL435" s="828">
        <v>0</v>
      </c>
      <c r="AM435" s="824">
        <f t="shared" si="139"/>
        <v>0</v>
      </c>
      <c r="AN435" s="823">
        <f t="shared" si="139"/>
        <v>0</v>
      </c>
      <c r="AO435" s="832">
        <f t="shared" si="140"/>
        <v>0</v>
      </c>
      <c r="AP435" s="833">
        <f t="shared" si="141"/>
        <v>0</v>
      </c>
      <c r="AR435" s="878">
        <f t="shared" si="129"/>
        <v>0</v>
      </c>
      <c r="AS435" s="879">
        <f t="shared" si="130"/>
        <v>0</v>
      </c>
      <c r="AT435" s="880">
        <f t="shared" si="131"/>
        <v>0</v>
      </c>
    </row>
    <row r="436" spans="1:46" ht="15.75">
      <c r="A436" s="132">
        <v>6423</v>
      </c>
      <c r="B436" s="145" t="s">
        <v>512</v>
      </c>
      <c r="C436" s="133"/>
      <c r="D436" s="133"/>
      <c r="E436" s="133"/>
      <c r="F436" s="133"/>
      <c r="G436" s="133"/>
      <c r="H436" s="133"/>
      <c r="I436" s="133"/>
      <c r="J436" s="133"/>
      <c r="K436" s="133"/>
      <c r="L436" s="134"/>
      <c r="M436" s="75"/>
      <c r="N436" s="177">
        <f t="shared" si="128"/>
        <v>6423</v>
      </c>
      <c r="O436" s="18">
        <v>0</v>
      </c>
      <c r="P436" s="19">
        <v>0</v>
      </c>
      <c r="Q436" s="187"/>
      <c r="R436" s="186"/>
      <c r="S436" s="48">
        <f t="shared" si="133"/>
        <v>0</v>
      </c>
      <c r="T436" s="49">
        <f t="shared" si="134"/>
        <v>0</v>
      </c>
      <c r="U436" s="75"/>
      <c r="V436" s="18">
        <v>0</v>
      </c>
      <c r="W436" s="19">
        <v>0</v>
      </c>
      <c r="X436" s="187"/>
      <c r="Y436" s="186"/>
      <c r="Z436" s="48">
        <f t="shared" si="135"/>
        <v>0</v>
      </c>
      <c r="AA436" s="49">
        <f t="shared" si="136"/>
        <v>0</v>
      </c>
      <c r="AB436" s="75"/>
      <c r="AC436" s="18">
        <v>0</v>
      </c>
      <c r="AD436" s="19">
        <v>0</v>
      </c>
      <c r="AE436" s="187"/>
      <c r="AF436" s="186"/>
      <c r="AG436" s="48">
        <f t="shared" si="137"/>
        <v>0</v>
      </c>
      <c r="AH436" s="49">
        <f t="shared" si="138"/>
        <v>0</v>
      </c>
      <c r="AI436" s="75"/>
      <c r="AJ436" s="826">
        <f t="shared" si="132"/>
        <v>6423</v>
      </c>
      <c r="AK436" s="827">
        <v>0</v>
      </c>
      <c r="AL436" s="828">
        <v>0</v>
      </c>
      <c r="AM436" s="824">
        <f t="shared" si="139"/>
        <v>0</v>
      </c>
      <c r="AN436" s="823">
        <f t="shared" si="139"/>
        <v>0</v>
      </c>
      <c r="AO436" s="832">
        <f t="shared" si="140"/>
        <v>0</v>
      </c>
      <c r="AP436" s="833">
        <f t="shared" si="141"/>
        <v>0</v>
      </c>
      <c r="AR436" s="878">
        <f t="shared" si="129"/>
        <v>0</v>
      </c>
      <c r="AS436" s="879">
        <f t="shared" si="130"/>
        <v>0</v>
      </c>
      <c r="AT436" s="880">
        <f t="shared" si="131"/>
        <v>0</v>
      </c>
    </row>
    <row r="437" spans="1:46" ht="15.75">
      <c r="A437" s="132">
        <v>6424</v>
      </c>
      <c r="B437" s="145" t="s">
        <v>513</v>
      </c>
      <c r="C437" s="133"/>
      <c r="D437" s="133"/>
      <c r="E437" s="133"/>
      <c r="F437" s="133"/>
      <c r="G437" s="133"/>
      <c r="H437" s="133"/>
      <c r="I437" s="133"/>
      <c r="J437" s="133"/>
      <c r="K437" s="133"/>
      <c r="L437" s="134"/>
      <c r="M437" s="75"/>
      <c r="N437" s="177">
        <f t="shared" si="128"/>
        <v>6424</v>
      </c>
      <c r="O437" s="18">
        <v>0</v>
      </c>
      <c r="P437" s="19">
        <v>0</v>
      </c>
      <c r="Q437" s="187"/>
      <c r="R437" s="186"/>
      <c r="S437" s="48">
        <f t="shared" si="133"/>
        <v>0</v>
      </c>
      <c r="T437" s="49">
        <f t="shared" si="134"/>
        <v>0</v>
      </c>
      <c r="U437" s="75"/>
      <c r="V437" s="18">
        <v>0</v>
      </c>
      <c r="W437" s="19">
        <v>0</v>
      </c>
      <c r="X437" s="187"/>
      <c r="Y437" s="186"/>
      <c r="Z437" s="48">
        <f t="shared" si="135"/>
        <v>0</v>
      </c>
      <c r="AA437" s="49">
        <f t="shared" si="136"/>
        <v>0</v>
      </c>
      <c r="AB437" s="75"/>
      <c r="AC437" s="18">
        <v>0</v>
      </c>
      <c r="AD437" s="19">
        <v>0</v>
      </c>
      <c r="AE437" s="187"/>
      <c r="AF437" s="186"/>
      <c r="AG437" s="48">
        <f t="shared" si="137"/>
        <v>0</v>
      </c>
      <c r="AH437" s="49">
        <f t="shared" si="138"/>
        <v>0</v>
      </c>
      <c r="AI437" s="75"/>
      <c r="AJ437" s="826">
        <f t="shared" si="132"/>
        <v>6424</v>
      </c>
      <c r="AK437" s="827">
        <v>0</v>
      </c>
      <c r="AL437" s="828">
        <v>0</v>
      </c>
      <c r="AM437" s="824">
        <f t="shared" si="139"/>
        <v>0</v>
      </c>
      <c r="AN437" s="823">
        <f t="shared" si="139"/>
        <v>0</v>
      </c>
      <c r="AO437" s="832">
        <f t="shared" si="140"/>
        <v>0</v>
      </c>
      <c r="AP437" s="833">
        <f t="shared" si="141"/>
        <v>0</v>
      </c>
      <c r="AR437" s="878">
        <f t="shared" si="129"/>
        <v>0</v>
      </c>
      <c r="AS437" s="879">
        <f t="shared" si="130"/>
        <v>0</v>
      </c>
      <c r="AT437" s="880">
        <f t="shared" si="131"/>
        <v>0</v>
      </c>
    </row>
    <row r="438" spans="1:46" ht="15.75">
      <c r="A438" s="132">
        <v>6425</v>
      </c>
      <c r="B438" s="145" t="s">
        <v>514</v>
      </c>
      <c r="C438" s="133"/>
      <c r="D438" s="133"/>
      <c r="E438" s="133"/>
      <c r="F438" s="133"/>
      <c r="G438" s="133"/>
      <c r="H438" s="133"/>
      <c r="I438" s="133"/>
      <c r="J438" s="133"/>
      <c r="K438" s="133"/>
      <c r="L438" s="134"/>
      <c r="M438" s="75"/>
      <c r="N438" s="177">
        <f t="shared" si="128"/>
        <v>6425</v>
      </c>
      <c r="O438" s="18">
        <v>0</v>
      </c>
      <c r="P438" s="19">
        <v>0</v>
      </c>
      <c r="Q438" s="187"/>
      <c r="R438" s="186"/>
      <c r="S438" s="48">
        <f t="shared" si="133"/>
        <v>0</v>
      </c>
      <c r="T438" s="49">
        <f t="shared" si="134"/>
        <v>0</v>
      </c>
      <c r="U438" s="75"/>
      <c r="V438" s="18">
        <v>0</v>
      </c>
      <c r="W438" s="19">
        <v>0</v>
      </c>
      <c r="X438" s="187"/>
      <c r="Y438" s="186"/>
      <c r="Z438" s="48">
        <f t="shared" si="135"/>
        <v>0</v>
      </c>
      <c r="AA438" s="49">
        <f t="shared" si="136"/>
        <v>0</v>
      </c>
      <c r="AB438" s="75"/>
      <c r="AC438" s="18">
        <v>0</v>
      </c>
      <c r="AD438" s="19">
        <v>0</v>
      </c>
      <c r="AE438" s="187"/>
      <c r="AF438" s="186"/>
      <c r="AG438" s="48">
        <f t="shared" si="137"/>
        <v>0</v>
      </c>
      <c r="AH438" s="49">
        <f t="shared" si="138"/>
        <v>0</v>
      </c>
      <c r="AI438" s="75"/>
      <c r="AJ438" s="826">
        <f t="shared" si="132"/>
        <v>6425</v>
      </c>
      <c r="AK438" s="827">
        <v>0</v>
      </c>
      <c r="AL438" s="828">
        <v>0</v>
      </c>
      <c r="AM438" s="824">
        <f t="shared" si="139"/>
        <v>0</v>
      </c>
      <c r="AN438" s="823">
        <f t="shared" si="139"/>
        <v>0</v>
      </c>
      <c r="AO438" s="832">
        <f t="shared" si="140"/>
        <v>0</v>
      </c>
      <c r="AP438" s="833">
        <f t="shared" si="141"/>
        <v>0</v>
      </c>
      <c r="AR438" s="878">
        <f t="shared" si="129"/>
        <v>0</v>
      </c>
      <c r="AS438" s="879">
        <f t="shared" si="130"/>
        <v>0</v>
      </c>
      <c r="AT438" s="880">
        <f t="shared" si="131"/>
        <v>0</v>
      </c>
    </row>
    <row r="439" spans="1:46" ht="15.75">
      <c r="A439" s="132">
        <v>6426</v>
      </c>
      <c r="B439" s="145" t="s">
        <v>515</v>
      </c>
      <c r="C439" s="133"/>
      <c r="D439" s="133"/>
      <c r="E439" s="133"/>
      <c r="F439" s="133"/>
      <c r="G439" s="133"/>
      <c r="H439" s="133"/>
      <c r="I439" s="133"/>
      <c r="J439" s="133"/>
      <c r="K439" s="133"/>
      <c r="L439" s="134"/>
      <c r="M439" s="75"/>
      <c r="N439" s="177">
        <f t="shared" si="128"/>
        <v>6426</v>
      </c>
      <c r="O439" s="18">
        <v>0</v>
      </c>
      <c r="P439" s="19">
        <v>0</v>
      </c>
      <c r="Q439" s="187"/>
      <c r="R439" s="186"/>
      <c r="S439" s="48">
        <f t="shared" si="133"/>
        <v>0</v>
      </c>
      <c r="T439" s="49">
        <f t="shared" si="134"/>
        <v>0</v>
      </c>
      <c r="U439" s="75"/>
      <c r="V439" s="18">
        <v>0</v>
      </c>
      <c r="W439" s="19">
        <v>0</v>
      </c>
      <c r="X439" s="187"/>
      <c r="Y439" s="186"/>
      <c r="Z439" s="48">
        <f t="shared" si="135"/>
        <v>0</v>
      </c>
      <c r="AA439" s="49">
        <f t="shared" si="136"/>
        <v>0</v>
      </c>
      <c r="AB439" s="75"/>
      <c r="AC439" s="18">
        <v>0</v>
      </c>
      <c r="AD439" s="19">
        <v>0</v>
      </c>
      <c r="AE439" s="187"/>
      <c r="AF439" s="186"/>
      <c r="AG439" s="48">
        <f t="shared" si="137"/>
        <v>0</v>
      </c>
      <c r="AH439" s="49">
        <f t="shared" si="138"/>
        <v>0</v>
      </c>
      <c r="AI439" s="75"/>
      <c r="AJ439" s="826">
        <f t="shared" si="132"/>
        <v>6426</v>
      </c>
      <c r="AK439" s="827">
        <v>0</v>
      </c>
      <c r="AL439" s="828">
        <v>0</v>
      </c>
      <c r="AM439" s="824">
        <f t="shared" si="139"/>
        <v>0</v>
      </c>
      <c r="AN439" s="823">
        <f t="shared" si="139"/>
        <v>0</v>
      </c>
      <c r="AO439" s="832">
        <f t="shared" si="140"/>
        <v>0</v>
      </c>
      <c r="AP439" s="833">
        <f t="shared" si="141"/>
        <v>0</v>
      </c>
      <c r="AR439" s="878">
        <f t="shared" si="129"/>
        <v>0</v>
      </c>
      <c r="AS439" s="879">
        <f t="shared" si="130"/>
        <v>0</v>
      </c>
      <c r="AT439" s="880">
        <f t="shared" si="131"/>
        <v>0</v>
      </c>
    </row>
    <row r="440" spans="1:46" ht="15.75">
      <c r="A440" s="132">
        <v>6427</v>
      </c>
      <c r="B440" s="145" t="s">
        <v>516</v>
      </c>
      <c r="C440" s="133"/>
      <c r="D440" s="133"/>
      <c r="E440" s="133"/>
      <c r="F440" s="133"/>
      <c r="G440" s="133"/>
      <c r="H440" s="133"/>
      <c r="I440" s="133"/>
      <c r="J440" s="133"/>
      <c r="K440" s="133"/>
      <c r="L440" s="134"/>
      <c r="M440" s="75"/>
      <c r="N440" s="177">
        <f t="shared" si="128"/>
        <v>6427</v>
      </c>
      <c r="O440" s="18">
        <v>0</v>
      </c>
      <c r="P440" s="19">
        <v>0</v>
      </c>
      <c r="Q440" s="187"/>
      <c r="R440" s="186"/>
      <c r="S440" s="48">
        <f t="shared" si="133"/>
        <v>0</v>
      </c>
      <c r="T440" s="49">
        <f t="shared" si="134"/>
        <v>0</v>
      </c>
      <c r="U440" s="75"/>
      <c r="V440" s="18">
        <v>0</v>
      </c>
      <c r="W440" s="19">
        <v>0</v>
      </c>
      <c r="X440" s="187"/>
      <c r="Y440" s="186"/>
      <c r="Z440" s="48">
        <f t="shared" si="135"/>
        <v>0</v>
      </c>
      <c r="AA440" s="49">
        <f t="shared" si="136"/>
        <v>0</v>
      </c>
      <c r="AB440" s="75"/>
      <c r="AC440" s="18">
        <v>0</v>
      </c>
      <c r="AD440" s="19">
        <v>0</v>
      </c>
      <c r="AE440" s="187"/>
      <c r="AF440" s="186"/>
      <c r="AG440" s="48">
        <f t="shared" si="137"/>
        <v>0</v>
      </c>
      <c r="AH440" s="49">
        <f t="shared" si="138"/>
        <v>0</v>
      </c>
      <c r="AI440" s="75"/>
      <c r="AJ440" s="826">
        <f t="shared" si="132"/>
        <v>6427</v>
      </c>
      <c r="AK440" s="827">
        <v>0</v>
      </c>
      <c r="AL440" s="828">
        <v>0</v>
      </c>
      <c r="AM440" s="824">
        <f t="shared" si="139"/>
        <v>0</v>
      </c>
      <c r="AN440" s="823">
        <f t="shared" si="139"/>
        <v>0</v>
      </c>
      <c r="AO440" s="832">
        <f t="shared" si="140"/>
        <v>0</v>
      </c>
      <c r="AP440" s="833">
        <f t="shared" si="141"/>
        <v>0</v>
      </c>
      <c r="AR440" s="878">
        <f t="shared" si="129"/>
        <v>0</v>
      </c>
      <c r="AS440" s="879">
        <f t="shared" si="130"/>
        <v>0</v>
      </c>
      <c r="AT440" s="880">
        <f t="shared" si="131"/>
        <v>0</v>
      </c>
    </row>
    <row r="441" spans="1:46" ht="15.75">
      <c r="A441" s="132">
        <v>6428</v>
      </c>
      <c r="B441" s="145" t="s">
        <v>517</v>
      </c>
      <c r="C441" s="133"/>
      <c r="D441" s="133"/>
      <c r="E441" s="133"/>
      <c r="F441" s="133"/>
      <c r="G441" s="133"/>
      <c r="H441" s="133"/>
      <c r="I441" s="133"/>
      <c r="J441" s="133"/>
      <c r="K441" s="133"/>
      <c r="L441" s="134"/>
      <c r="M441" s="75"/>
      <c r="N441" s="177">
        <f t="shared" si="128"/>
        <v>6428</v>
      </c>
      <c r="O441" s="18">
        <v>0</v>
      </c>
      <c r="P441" s="19">
        <v>0</v>
      </c>
      <c r="Q441" s="187"/>
      <c r="R441" s="186"/>
      <c r="S441" s="48">
        <f t="shared" si="133"/>
        <v>0</v>
      </c>
      <c r="T441" s="49">
        <f t="shared" si="134"/>
        <v>0</v>
      </c>
      <c r="U441" s="75"/>
      <c r="V441" s="18">
        <v>0</v>
      </c>
      <c r="W441" s="19">
        <v>0</v>
      </c>
      <c r="X441" s="187"/>
      <c r="Y441" s="186"/>
      <c r="Z441" s="48">
        <f t="shared" si="135"/>
        <v>0</v>
      </c>
      <c r="AA441" s="49">
        <f t="shared" si="136"/>
        <v>0</v>
      </c>
      <c r="AB441" s="75"/>
      <c r="AC441" s="18">
        <v>0</v>
      </c>
      <c r="AD441" s="19">
        <v>0</v>
      </c>
      <c r="AE441" s="187"/>
      <c r="AF441" s="186"/>
      <c r="AG441" s="48">
        <f t="shared" si="137"/>
        <v>0</v>
      </c>
      <c r="AH441" s="49">
        <f t="shared" si="138"/>
        <v>0</v>
      </c>
      <c r="AI441" s="75"/>
      <c r="AJ441" s="826">
        <f t="shared" si="132"/>
        <v>6428</v>
      </c>
      <c r="AK441" s="827">
        <v>0</v>
      </c>
      <c r="AL441" s="828">
        <v>0</v>
      </c>
      <c r="AM441" s="824">
        <f t="shared" si="139"/>
        <v>0</v>
      </c>
      <c r="AN441" s="823">
        <f t="shared" si="139"/>
        <v>0</v>
      </c>
      <c r="AO441" s="832">
        <f t="shared" si="140"/>
        <v>0</v>
      </c>
      <c r="AP441" s="833">
        <f t="shared" si="141"/>
        <v>0</v>
      </c>
      <c r="AR441" s="878">
        <f t="shared" si="129"/>
        <v>0</v>
      </c>
      <c r="AS441" s="879">
        <f t="shared" si="130"/>
        <v>0</v>
      </c>
      <c r="AT441" s="880">
        <f t="shared" si="131"/>
        <v>0</v>
      </c>
    </row>
    <row r="442" spans="1:46" ht="15.75">
      <c r="A442" s="132">
        <v>6430</v>
      </c>
      <c r="B442" s="133" t="s">
        <v>1057</v>
      </c>
      <c r="C442" s="133"/>
      <c r="D442" s="133"/>
      <c r="E442" s="133"/>
      <c r="F442" s="133"/>
      <c r="G442" s="133"/>
      <c r="H442" s="133"/>
      <c r="I442" s="133"/>
      <c r="J442" s="133"/>
      <c r="K442" s="133"/>
      <c r="L442" s="134"/>
      <c r="M442" s="75"/>
      <c r="N442" s="177">
        <f t="shared" si="128"/>
        <v>6430</v>
      </c>
      <c r="O442" s="18">
        <v>0</v>
      </c>
      <c r="P442" s="19">
        <v>0</v>
      </c>
      <c r="Q442" s="187"/>
      <c r="R442" s="186"/>
      <c r="S442" s="48">
        <f t="shared" si="133"/>
        <v>0</v>
      </c>
      <c r="T442" s="49">
        <f t="shared" si="134"/>
        <v>0</v>
      </c>
      <c r="U442" s="75"/>
      <c r="V442" s="18">
        <v>0</v>
      </c>
      <c r="W442" s="19">
        <v>0</v>
      </c>
      <c r="X442" s="187"/>
      <c r="Y442" s="186"/>
      <c r="Z442" s="48">
        <f t="shared" si="135"/>
        <v>0</v>
      </c>
      <c r="AA442" s="49">
        <f t="shared" si="136"/>
        <v>0</v>
      </c>
      <c r="AB442" s="75"/>
      <c r="AC442" s="18">
        <v>0</v>
      </c>
      <c r="AD442" s="19">
        <v>0</v>
      </c>
      <c r="AE442" s="187"/>
      <c r="AF442" s="186"/>
      <c r="AG442" s="48">
        <f t="shared" si="137"/>
        <v>0</v>
      </c>
      <c r="AH442" s="49">
        <f t="shared" si="138"/>
        <v>0</v>
      </c>
      <c r="AI442" s="75"/>
      <c r="AJ442" s="826">
        <f t="shared" si="132"/>
        <v>6430</v>
      </c>
      <c r="AK442" s="827">
        <v>0</v>
      </c>
      <c r="AL442" s="828">
        <v>0</v>
      </c>
      <c r="AM442" s="824">
        <f t="shared" si="139"/>
        <v>0</v>
      </c>
      <c r="AN442" s="823">
        <f t="shared" si="139"/>
        <v>0</v>
      </c>
      <c r="AO442" s="832">
        <f t="shared" si="140"/>
        <v>0</v>
      </c>
      <c r="AP442" s="833">
        <f t="shared" si="141"/>
        <v>0</v>
      </c>
      <c r="AR442" s="878">
        <f t="shared" si="129"/>
        <v>0</v>
      </c>
      <c r="AS442" s="879">
        <f t="shared" si="130"/>
        <v>0</v>
      </c>
      <c r="AT442" s="880">
        <f t="shared" si="131"/>
        <v>0</v>
      </c>
    </row>
    <row r="443" spans="1:46" ht="15.75">
      <c r="A443" s="132">
        <v>6441</v>
      </c>
      <c r="B443" s="145" t="s">
        <v>518</v>
      </c>
      <c r="C443" s="133"/>
      <c r="D443" s="133"/>
      <c r="E443" s="133"/>
      <c r="F443" s="133"/>
      <c r="G443" s="133"/>
      <c r="H443" s="133"/>
      <c r="I443" s="133"/>
      <c r="J443" s="133"/>
      <c r="K443" s="133"/>
      <c r="L443" s="134"/>
      <c r="M443" s="75"/>
      <c r="N443" s="177">
        <f t="shared" si="128"/>
        <v>6441</v>
      </c>
      <c r="O443" s="18">
        <v>0</v>
      </c>
      <c r="P443" s="19">
        <v>0</v>
      </c>
      <c r="Q443" s="187"/>
      <c r="R443" s="186"/>
      <c r="S443" s="48">
        <f t="shared" si="133"/>
        <v>0</v>
      </c>
      <c r="T443" s="49">
        <f t="shared" si="134"/>
        <v>0</v>
      </c>
      <c r="U443" s="75"/>
      <c r="V443" s="18">
        <v>0</v>
      </c>
      <c r="W443" s="19">
        <v>0</v>
      </c>
      <c r="X443" s="187"/>
      <c r="Y443" s="186"/>
      <c r="Z443" s="48">
        <f t="shared" si="135"/>
        <v>0</v>
      </c>
      <c r="AA443" s="49">
        <f t="shared" si="136"/>
        <v>0</v>
      </c>
      <c r="AB443" s="75"/>
      <c r="AC443" s="18">
        <v>0</v>
      </c>
      <c r="AD443" s="19">
        <v>0</v>
      </c>
      <c r="AE443" s="187"/>
      <c r="AF443" s="186"/>
      <c r="AG443" s="48">
        <f t="shared" si="137"/>
        <v>0</v>
      </c>
      <c r="AH443" s="49">
        <f t="shared" si="138"/>
        <v>0</v>
      </c>
      <c r="AI443" s="75"/>
      <c r="AJ443" s="826">
        <f t="shared" si="132"/>
        <v>6441</v>
      </c>
      <c r="AK443" s="827">
        <v>0</v>
      </c>
      <c r="AL443" s="828">
        <v>0</v>
      </c>
      <c r="AM443" s="824">
        <f t="shared" si="139"/>
        <v>0</v>
      </c>
      <c r="AN443" s="823">
        <f t="shared" si="139"/>
        <v>0</v>
      </c>
      <c r="AO443" s="832">
        <f t="shared" si="140"/>
        <v>0</v>
      </c>
      <c r="AP443" s="833">
        <f t="shared" si="141"/>
        <v>0</v>
      </c>
      <c r="AR443" s="878">
        <f t="shared" si="129"/>
        <v>0</v>
      </c>
      <c r="AS443" s="879">
        <f t="shared" si="130"/>
        <v>0</v>
      </c>
      <c r="AT443" s="880">
        <f t="shared" si="131"/>
        <v>0</v>
      </c>
    </row>
    <row r="444" spans="1:46" ht="15.75">
      <c r="A444" s="132">
        <v>6442</v>
      </c>
      <c r="B444" s="145" t="s">
        <v>519</v>
      </c>
      <c r="C444" s="133"/>
      <c r="D444" s="133"/>
      <c r="E444" s="133"/>
      <c r="F444" s="133"/>
      <c r="G444" s="133"/>
      <c r="H444" s="133"/>
      <c r="I444" s="133"/>
      <c r="J444" s="133"/>
      <c r="K444" s="133"/>
      <c r="L444" s="134"/>
      <c r="M444" s="75"/>
      <c r="N444" s="177">
        <f t="shared" si="128"/>
        <v>6442</v>
      </c>
      <c r="O444" s="18">
        <v>0</v>
      </c>
      <c r="P444" s="19">
        <v>0</v>
      </c>
      <c r="Q444" s="187"/>
      <c r="R444" s="186"/>
      <c r="S444" s="48">
        <f t="shared" si="133"/>
        <v>0</v>
      </c>
      <c r="T444" s="49">
        <f t="shared" si="134"/>
        <v>0</v>
      </c>
      <c r="U444" s="75"/>
      <c r="V444" s="18">
        <v>0</v>
      </c>
      <c r="W444" s="19">
        <v>0</v>
      </c>
      <c r="X444" s="187"/>
      <c r="Y444" s="186"/>
      <c r="Z444" s="48">
        <f t="shared" si="135"/>
        <v>0</v>
      </c>
      <c r="AA444" s="49">
        <f t="shared" si="136"/>
        <v>0</v>
      </c>
      <c r="AB444" s="75"/>
      <c r="AC444" s="18">
        <v>0</v>
      </c>
      <c r="AD444" s="19">
        <v>0</v>
      </c>
      <c r="AE444" s="187"/>
      <c r="AF444" s="186"/>
      <c r="AG444" s="48">
        <f t="shared" si="137"/>
        <v>0</v>
      </c>
      <c r="AH444" s="49">
        <f t="shared" si="138"/>
        <v>0</v>
      </c>
      <c r="AI444" s="75"/>
      <c r="AJ444" s="826">
        <f t="shared" si="132"/>
        <v>6442</v>
      </c>
      <c r="AK444" s="827">
        <v>0</v>
      </c>
      <c r="AL444" s="828">
        <v>0</v>
      </c>
      <c r="AM444" s="824">
        <f t="shared" si="139"/>
        <v>0</v>
      </c>
      <c r="AN444" s="823">
        <f t="shared" si="139"/>
        <v>0</v>
      </c>
      <c r="AO444" s="832">
        <f t="shared" si="140"/>
        <v>0</v>
      </c>
      <c r="AP444" s="833">
        <f t="shared" si="141"/>
        <v>0</v>
      </c>
      <c r="AR444" s="878">
        <f t="shared" si="129"/>
        <v>0</v>
      </c>
      <c r="AS444" s="879">
        <f t="shared" si="130"/>
        <v>0</v>
      </c>
      <c r="AT444" s="880">
        <f t="shared" si="131"/>
        <v>0</v>
      </c>
    </row>
    <row r="445" spans="1:46" ht="15.75">
      <c r="A445" s="132">
        <v>6443</v>
      </c>
      <c r="B445" s="145" t="s">
        <v>520</v>
      </c>
      <c r="C445" s="133"/>
      <c r="D445" s="133"/>
      <c r="E445" s="133"/>
      <c r="F445" s="133"/>
      <c r="G445" s="133"/>
      <c r="H445" s="133"/>
      <c r="I445" s="133"/>
      <c r="J445" s="133"/>
      <c r="K445" s="133"/>
      <c r="L445" s="134"/>
      <c r="M445" s="75"/>
      <c r="N445" s="177">
        <f t="shared" si="128"/>
        <v>6443</v>
      </c>
      <c r="O445" s="18">
        <v>0</v>
      </c>
      <c r="P445" s="19">
        <v>0</v>
      </c>
      <c r="Q445" s="187"/>
      <c r="R445" s="186"/>
      <c r="S445" s="48">
        <f t="shared" si="133"/>
        <v>0</v>
      </c>
      <c r="T445" s="49">
        <f t="shared" si="134"/>
        <v>0</v>
      </c>
      <c r="U445" s="75"/>
      <c r="V445" s="18">
        <v>0</v>
      </c>
      <c r="W445" s="19">
        <v>0</v>
      </c>
      <c r="X445" s="187"/>
      <c r="Y445" s="186"/>
      <c r="Z445" s="48">
        <f t="shared" si="135"/>
        <v>0</v>
      </c>
      <c r="AA445" s="49">
        <f t="shared" si="136"/>
        <v>0</v>
      </c>
      <c r="AB445" s="75"/>
      <c r="AC445" s="18">
        <v>0</v>
      </c>
      <c r="AD445" s="19">
        <v>0</v>
      </c>
      <c r="AE445" s="187"/>
      <c r="AF445" s="186"/>
      <c r="AG445" s="48">
        <f t="shared" si="137"/>
        <v>0</v>
      </c>
      <c r="AH445" s="49">
        <f t="shared" si="138"/>
        <v>0</v>
      </c>
      <c r="AI445" s="75"/>
      <c r="AJ445" s="826">
        <f t="shared" si="132"/>
        <v>6443</v>
      </c>
      <c r="AK445" s="827">
        <v>0</v>
      </c>
      <c r="AL445" s="828">
        <v>0</v>
      </c>
      <c r="AM445" s="824">
        <f t="shared" si="139"/>
        <v>0</v>
      </c>
      <c r="AN445" s="823">
        <f t="shared" si="139"/>
        <v>0</v>
      </c>
      <c r="AO445" s="832">
        <f t="shared" si="140"/>
        <v>0</v>
      </c>
      <c r="AP445" s="833">
        <f t="shared" si="141"/>
        <v>0</v>
      </c>
      <c r="AR445" s="878">
        <f t="shared" si="129"/>
        <v>0</v>
      </c>
      <c r="AS445" s="879">
        <f t="shared" si="130"/>
        <v>0</v>
      </c>
      <c r="AT445" s="880">
        <f t="shared" si="131"/>
        <v>0</v>
      </c>
    </row>
    <row r="446" spans="1:46" ht="15.75">
      <c r="A446" s="132">
        <v>6444</v>
      </c>
      <c r="B446" s="145" t="s">
        <v>521</v>
      </c>
      <c r="C446" s="133"/>
      <c r="D446" s="133"/>
      <c r="E446" s="133"/>
      <c r="F446" s="133"/>
      <c r="G446" s="133"/>
      <c r="H446" s="133"/>
      <c r="I446" s="133"/>
      <c r="J446" s="133"/>
      <c r="K446" s="133"/>
      <c r="L446" s="134"/>
      <c r="M446" s="75"/>
      <c r="N446" s="177">
        <f aca="true" t="shared" si="142" ref="N446:N504">+A446</f>
        <v>6444</v>
      </c>
      <c r="O446" s="18">
        <v>0</v>
      </c>
      <c r="P446" s="19">
        <v>0</v>
      </c>
      <c r="Q446" s="187"/>
      <c r="R446" s="186"/>
      <c r="S446" s="48">
        <f t="shared" si="133"/>
        <v>0</v>
      </c>
      <c r="T446" s="49">
        <f t="shared" si="134"/>
        <v>0</v>
      </c>
      <c r="U446" s="75"/>
      <c r="V446" s="18">
        <v>0</v>
      </c>
      <c r="W446" s="19">
        <v>0</v>
      </c>
      <c r="X446" s="187"/>
      <c r="Y446" s="186"/>
      <c r="Z446" s="48">
        <f t="shared" si="135"/>
        <v>0</v>
      </c>
      <c r="AA446" s="49">
        <f t="shared" si="136"/>
        <v>0</v>
      </c>
      <c r="AB446" s="75"/>
      <c r="AC446" s="18">
        <v>0</v>
      </c>
      <c r="AD446" s="19">
        <v>0</v>
      </c>
      <c r="AE446" s="187"/>
      <c r="AF446" s="186"/>
      <c r="AG446" s="48">
        <f t="shared" si="137"/>
        <v>0</v>
      </c>
      <c r="AH446" s="49">
        <f t="shared" si="138"/>
        <v>0</v>
      </c>
      <c r="AI446" s="75"/>
      <c r="AJ446" s="826">
        <f t="shared" si="132"/>
        <v>6444</v>
      </c>
      <c r="AK446" s="827">
        <v>0</v>
      </c>
      <c r="AL446" s="828">
        <v>0</v>
      </c>
      <c r="AM446" s="824">
        <f t="shared" si="139"/>
        <v>0</v>
      </c>
      <c r="AN446" s="823">
        <f t="shared" si="139"/>
        <v>0</v>
      </c>
      <c r="AO446" s="832">
        <f t="shared" si="140"/>
        <v>0</v>
      </c>
      <c r="AP446" s="833">
        <f t="shared" si="141"/>
        <v>0</v>
      </c>
      <c r="AR446" s="878">
        <f t="shared" si="129"/>
        <v>0</v>
      </c>
      <c r="AS446" s="879">
        <f t="shared" si="130"/>
        <v>0</v>
      </c>
      <c r="AT446" s="880">
        <f t="shared" si="131"/>
        <v>0</v>
      </c>
    </row>
    <row r="447" spans="1:46" ht="15.75">
      <c r="A447" s="132">
        <v>6445</v>
      </c>
      <c r="B447" s="145" t="s">
        <v>522</v>
      </c>
      <c r="C447" s="133"/>
      <c r="D447" s="133"/>
      <c r="E447" s="133"/>
      <c r="F447" s="133"/>
      <c r="G447" s="133"/>
      <c r="H447" s="133"/>
      <c r="I447" s="133"/>
      <c r="J447" s="133"/>
      <c r="K447" s="133"/>
      <c r="L447" s="134"/>
      <c r="M447" s="75"/>
      <c r="N447" s="177">
        <f t="shared" si="142"/>
        <v>6445</v>
      </c>
      <c r="O447" s="18">
        <v>0</v>
      </c>
      <c r="P447" s="19">
        <v>0</v>
      </c>
      <c r="Q447" s="187"/>
      <c r="R447" s="186"/>
      <c r="S447" s="48">
        <f t="shared" si="133"/>
        <v>0</v>
      </c>
      <c r="T447" s="49">
        <f t="shared" si="134"/>
        <v>0</v>
      </c>
      <c r="U447" s="75"/>
      <c r="V447" s="18">
        <v>0</v>
      </c>
      <c r="W447" s="19">
        <v>0</v>
      </c>
      <c r="X447" s="187"/>
      <c r="Y447" s="186"/>
      <c r="Z447" s="48">
        <f t="shared" si="135"/>
        <v>0</v>
      </c>
      <c r="AA447" s="49">
        <f t="shared" si="136"/>
        <v>0</v>
      </c>
      <c r="AB447" s="75"/>
      <c r="AC447" s="18">
        <v>0</v>
      </c>
      <c r="AD447" s="19">
        <v>0</v>
      </c>
      <c r="AE447" s="187"/>
      <c r="AF447" s="186"/>
      <c r="AG447" s="48">
        <f t="shared" si="137"/>
        <v>0</v>
      </c>
      <c r="AH447" s="49">
        <f t="shared" si="138"/>
        <v>0</v>
      </c>
      <c r="AI447" s="75"/>
      <c r="AJ447" s="826">
        <f t="shared" si="132"/>
        <v>6445</v>
      </c>
      <c r="AK447" s="827">
        <v>0</v>
      </c>
      <c r="AL447" s="828">
        <v>0</v>
      </c>
      <c r="AM447" s="824">
        <f t="shared" si="139"/>
        <v>0</v>
      </c>
      <c r="AN447" s="823">
        <f t="shared" si="139"/>
        <v>0</v>
      </c>
      <c r="AO447" s="832">
        <f t="shared" si="140"/>
        <v>0</v>
      </c>
      <c r="AP447" s="833">
        <f t="shared" si="141"/>
        <v>0</v>
      </c>
      <c r="AR447" s="878">
        <f aca="true" t="shared" si="143" ref="AR447:AR504">+ROUND(+SUM(AK447-AL447)-SUM(O447-P447)-SUM(V447-W447)-SUM(AC447-AD447),2)</f>
        <v>0</v>
      </c>
      <c r="AS447" s="879">
        <f aca="true" t="shared" si="144" ref="AS447:AS504">+ROUND(+SUM(AM447-AN447)-SUM(Q447-R447)-SUM(X447-Y447)-SUM(AE447-AF447),2)</f>
        <v>0</v>
      </c>
      <c r="AT447" s="880">
        <f aca="true" t="shared" si="145" ref="AT447:AT504">+ROUND(+SUM(AO447-AP447)-SUM(S447-T447)-SUM(Z447-AA447)-SUM(AG447-AH447),2)</f>
        <v>0</v>
      </c>
    </row>
    <row r="448" spans="1:46" ht="15.75">
      <c r="A448" s="132">
        <v>6446</v>
      </c>
      <c r="B448" s="145" t="s">
        <v>523</v>
      </c>
      <c r="C448" s="133"/>
      <c r="D448" s="133"/>
      <c r="E448" s="133"/>
      <c r="F448" s="133"/>
      <c r="G448" s="133"/>
      <c r="H448" s="133"/>
      <c r="I448" s="133"/>
      <c r="J448" s="133"/>
      <c r="K448" s="133"/>
      <c r="L448" s="134"/>
      <c r="M448" s="75"/>
      <c r="N448" s="177">
        <f t="shared" si="142"/>
        <v>6446</v>
      </c>
      <c r="O448" s="18">
        <v>0</v>
      </c>
      <c r="P448" s="19">
        <v>0</v>
      </c>
      <c r="Q448" s="187"/>
      <c r="R448" s="186"/>
      <c r="S448" s="48">
        <f t="shared" si="133"/>
        <v>0</v>
      </c>
      <c r="T448" s="49">
        <f t="shared" si="134"/>
        <v>0</v>
      </c>
      <c r="U448" s="75"/>
      <c r="V448" s="18">
        <v>0</v>
      </c>
      <c r="W448" s="19">
        <v>0</v>
      </c>
      <c r="X448" s="187"/>
      <c r="Y448" s="186"/>
      <c r="Z448" s="48">
        <f t="shared" si="135"/>
        <v>0</v>
      </c>
      <c r="AA448" s="49">
        <f t="shared" si="136"/>
        <v>0</v>
      </c>
      <c r="AB448" s="75"/>
      <c r="AC448" s="18">
        <v>0</v>
      </c>
      <c r="AD448" s="19">
        <v>0</v>
      </c>
      <c r="AE448" s="187"/>
      <c r="AF448" s="186"/>
      <c r="AG448" s="48">
        <f t="shared" si="137"/>
        <v>0</v>
      </c>
      <c r="AH448" s="49">
        <f t="shared" si="138"/>
        <v>0</v>
      </c>
      <c r="AI448" s="75"/>
      <c r="AJ448" s="826">
        <f t="shared" si="132"/>
        <v>6446</v>
      </c>
      <c r="AK448" s="827">
        <v>0</v>
      </c>
      <c r="AL448" s="828">
        <v>0</v>
      </c>
      <c r="AM448" s="824">
        <f t="shared" si="139"/>
        <v>0</v>
      </c>
      <c r="AN448" s="823">
        <f t="shared" si="139"/>
        <v>0</v>
      </c>
      <c r="AO448" s="832">
        <f t="shared" si="140"/>
        <v>0</v>
      </c>
      <c r="AP448" s="833">
        <f t="shared" si="141"/>
        <v>0</v>
      </c>
      <c r="AR448" s="878">
        <f t="shared" si="143"/>
        <v>0</v>
      </c>
      <c r="AS448" s="879">
        <f t="shared" si="144"/>
        <v>0</v>
      </c>
      <c r="AT448" s="880">
        <f t="shared" si="145"/>
        <v>0</v>
      </c>
    </row>
    <row r="449" spans="1:46" ht="15.75">
      <c r="A449" s="132">
        <v>6447</v>
      </c>
      <c r="B449" s="145" t="s">
        <v>524</v>
      </c>
      <c r="C449" s="133"/>
      <c r="D449" s="133"/>
      <c r="E449" s="133"/>
      <c r="F449" s="133"/>
      <c r="G449" s="133"/>
      <c r="H449" s="133"/>
      <c r="I449" s="133"/>
      <c r="J449" s="133"/>
      <c r="K449" s="133"/>
      <c r="L449" s="134"/>
      <c r="M449" s="75"/>
      <c r="N449" s="177">
        <f t="shared" si="142"/>
        <v>6447</v>
      </c>
      <c r="O449" s="18">
        <v>0</v>
      </c>
      <c r="P449" s="19">
        <v>0</v>
      </c>
      <c r="Q449" s="187"/>
      <c r="R449" s="186"/>
      <c r="S449" s="48">
        <f t="shared" si="133"/>
        <v>0</v>
      </c>
      <c r="T449" s="49">
        <f t="shared" si="134"/>
        <v>0</v>
      </c>
      <c r="U449" s="75"/>
      <c r="V449" s="18">
        <v>0</v>
      </c>
      <c r="W449" s="19">
        <v>0</v>
      </c>
      <c r="X449" s="187"/>
      <c r="Y449" s="186"/>
      <c r="Z449" s="48">
        <f t="shared" si="135"/>
        <v>0</v>
      </c>
      <c r="AA449" s="49">
        <f t="shared" si="136"/>
        <v>0</v>
      </c>
      <c r="AB449" s="75"/>
      <c r="AC449" s="18">
        <v>0</v>
      </c>
      <c r="AD449" s="19">
        <v>0</v>
      </c>
      <c r="AE449" s="187"/>
      <c r="AF449" s="186"/>
      <c r="AG449" s="48">
        <f t="shared" si="137"/>
        <v>0</v>
      </c>
      <c r="AH449" s="49">
        <f t="shared" si="138"/>
        <v>0</v>
      </c>
      <c r="AI449" s="75"/>
      <c r="AJ449" s="826">
        <f t="shared" si="132"/>
        <v>6447</v>
      </c>
      <c r="AK449" s="827">
        <v>0</v>
      </c>
      <c r="AL449" s="828">
        <v>0</v>
      </c>
      <c r="AM449" s="824">
        <f t="shared" si="139"/>
        <v>0</v>
      </c>
      <c r="AN449" s="823">
        <f t="shared" si="139"/>
        <v>0</v>
      </c>
      <c r="AO449" s="832">
        <f t="shared" si="140"/>
        <v>0</v>
      </c>
      <c r="AP449" s="833">
        <f t="shared" si="141"/>
        <v>0</v>
      </c>
      <c r="AR449" s="878">
        <f t="shared" si="143"/>
        <v>0</v>
      </c>
      <c r="AS449" s="879">
        <f t="shared" si="144"/>
        <v>0</v>
      </c>
      <c r="AT449" s="880">
        <f t="shared" si="145"/>
        <v>0</v>
      </c>
    </row>
    <row r="450" spans="1:46" ht="15.75">
      <c r="A450" s="132">
        <v>6448</v>
      </c>
      <c r="B450" s="145" t="s">
        <v>525</v>
      </c>
      <c r="C450" s="133"/>
      <c r="D450" s="133"/>
      <c r="E450" s="133"/>
      <c r="F450" s="133"/>
      <c r="G450" s="133"/>
      <c r="H450" s="133"/>
      <c r="I450" s="133"/>
      <c r="J450" s="133"/>
      <c r="K450" s="133"/>
      <c r="L450" s="134"/>
      <c r="M450" s="75"/>
      <c r="N450" s="177">
        <f t="shared" si="142"/>
        <v>6448</v>
      </c>
      <c r="O450" s="18">
        <v>0</v>
      </c>
      <c r="P450" s="19">
        <v>0</v>
      </c>
      <c r="Q450" s="187"/>
      <c r="R450" s="186"/>
      <c r="S450" s="48">
        <f t="shared" si="133"/>
        <v>0</v>
      </c>
      <c r="T450" s="49">
        <f t="shared" si="134"/>
        <v>0</v>
      </c>
      <c r="U450" s="75"/>
      <c r="V450" s="18">
        <v>0</v>
      </c>
      <c r="W450" s="19">
        <v>0</v>
      </c>
      <c r="X450" s="187"/>
      <c r="Y450" s="186"/>
      <c r="Z450" s="48">
        <f t="shared" si="135"/>
        <v>0</v>
      </c>
      <c r="AA450" s="49">
        <f t="shared" si="136"/>
        <v>0</v>
      </c>
      <c r="AB450" s="75"/>
      <c r="AC450" s="18">
        <v>0</v>
      </c>
      <c r="AD450" s="19">
        <v>0</v>
      </c>
      <c r="AE450" s="187"/>
      <c r="AF450" s="186"/>
      <c r="AG450" s="48">
        <f t="shared" si="137"/>
        <v>0</v>
      </c>
      <c r="AH450" s="49">
        <f t="shared" si="138"/>
        <v>0</v>
      </c>
      <c r="AI450" s="75"/>
      <c r="AJ450" s="826">
        <f t="shared" si="132"/>
        <v>6448</v>
      </c>
      <c r="AK450" s="827">
        <v>0</v>
      </c>
      <c r="AL450" s="828">
        <v>0</v>
      </c>
      <c r="AM450" s="824">
        <f t="shared" si="139"/>
        <v>0</v>
      </c>
      <c r="AN450" s="823">
        <f t="shared" si="139"/>
        <v>0</v>
      </c>
      <c r="AO450" s="832">
        <f t="shared" si="140"/>
        <v>0</v>
      </c>
      <c r="AP450" s="833">
        <f t="shared" si="141"/>
        <v>0</v>
      </c>
      <c r="AR450" s="878">
        <f t="shared" si="143"/>
        <v>0</v>
      </c>
      <c r="AS450" s="879">
        <f t="shared" si="144"/>
        <v>0</v>
      </c>
      <c r="AT450" s="880">
        <f t="shared" si="145"/>
        <v>0</v>
      </c>
    </row>
    <row r="451" spans="1:46" ht="15.75">
      <c r="A451" s="132">
        <v>6451</v>
      </c>
      <c r="B451" s="145" t="s">
        <v>526</v>
      </c>
      <c r="C451" s="133"/>
      <c r="D451" s="133"/>
      <c r="E451" s="133"/>
      <c r="F451" s="133"/>
      <c r="G451" s="133"/>
      <c r="H451" s="133"/>
      <c r="I451" s="133"/>
      <c r="J451" s="133"/>
      <c r="K451" s="133"/>
      <c r="L451" s="134"/>
      <c r="M451" s="75"/>
      <c r="N451" s="177">
        <f t="shared" si="142"/>
        <v>6451</v>
      </c>
      <c r="O451" s="18">
        <v>0</v>
      </c>
      <c r="P451" s="19">
        <v>0</v>
      </c>
      <c r="Q451" s="187"/>
      <c r="R451" s="186"/>
      <c r="S451" s="48">
        <f t="shared" si="133"/>
        <v>0</v>
      </c>
      <c r="T451" s="49">
        <f t="shared" si="134"/>
        <v>0</v>
      </c>
      <c r="U451" s="75"/>
      <c r="V451" s="18">
        <v>0</v>
      </c>
      <c r="W451" s="19">
        <v>0</v>
      </c>
      <c r="X451" s="187"/>
      <c r="Y451" s="186"/>
      <c r="Z451" s="48">
        <f t="shared" si="135"/>
        <v>0</v>
      </c>
      <c r="AA451" s="49">
        <f t="shared" si="136"/>
        <v>0</v>
      </c>
      <c r="AB451" s="75"/>
      <c r="AC451" s="18">
        <v>0</v>
      </c>
      <c r="AD451" s="19">
        <v>0</v>
      </c>
      <c r="AE451" s="187"/>
      <c r="AF451" s="186"/>
      <c r="AG451" s="48">
        <f t="shared" si="137"/>
        <v>0</v>
      </c>
      <c r="AH451" s="49">
        <f t="shared" si="138"/>
        <v>0</v>
      </c>
      <c r="AI451" s="75"/>
      <c r="AJ451" s="826">
        <f t="shared" si="132"/>
        <v>6451</v>
      </c>
      <c r="AK451" s="827">
        <v>0</v>
      </c>
      <c r="AL451" s="828">
        <v>0</v>
      </c>
      <c r="AM451" s="824">
        <f t="shared" si="139"/>
        <v>0</v>
      </c>
      <c r="AN451" s="823">
        <f t="shared" si="139"/>
        <v>0</v>
      </c>
      <c r="AO451" s="832">
        <f t="shared" si="140"/>
        <v>0</v>
      </c>
      <c r="AP451" s="833">
        <f t="shared" si="141"/>
        <v>0</v>
      </c>
      <c r="AR451" s="878">
        <f t="shared" si="143"/>
        <v>0</v>
      </c>
      <c r="AS451" s="879">
        <f t="shared" si="144"/>
        <v>0</v>
      </c>
      <c r="AT451" s="880">
        <f t="shared" si="145"/>
        <v>0</v>
      </c>
    </row>
    <row r="452" spans="1:46" ht="15.75">
      <c r="A452" s="132">
        <v>6452</v>
      </c>
      <c r="B452" s="145" t="s">
        <v>527</v>
      </c>
      <c r="C452" s="133"/>
      <c r="D452" s="133"/>
      <c r="E452" s="133"/>
      <c r="F452" s="133"/>
      <c r="G452" s="133"/>
      <c r="H452" s="133"/>
      <c r="I452" s="133"/>
      <c r="J452" s="133"/>
      <c r="K452" s="133"/>
      <c r="L452" s="134"/>
      <c r="M452" s="75"/>
      <c r="N452" s="177">
        <f t="shared" si="142"/>
        <v>6452</v>
      </c>
      <c r="O452" s="18">
        <v>0</v>
      </c>
      <c r="P452" s="19">
        <v>0</v>
      </c>
      <c r="Q452" s="187"/>
      <c r="R452" s="186"/>
      <c r="S452" s="48">
        <f t="shared" si="133"/>
        <v>0</v>
      </c>
      <c r="T452" s="49">
        <f t="shared" si="134"/>
        <v>0</v>
      </c>
      <c r="U452" s="75"/>
      <c r="V452" s="18">
        <v>0</v>
      </c>
      <c r="W452" s="19">
        <v>0</v>
      </c>
      <c r="X452" s="187"/>
      <c r="Y452" s="186"/>
      <c r="Z452" s="48">
        <f t="shared" si="135"/>
        <v>0</v>
      </c>
      <c r="AA452" s="49">
        <f t="shared" si="136"/>
        <v>0</v>
      </c>
      <c r="AB452" s="75"/>
      <c r="AC452" s="18">
        <v>0</v>
      </c>
      <c r="AD452" s="19">
        <v>0</v>
      </c>
      <c r="AE452" s="187"/>
      <c r="AF452" s="186"/>
      <c r="AG452" s="48">
        <f t="shared" si="137"/>
        <v>0</v>
      </c>
      <c r="AH452" s="49">
        <f t="shared" si="138"/>
        <v>0</v>
      </c>
      <c r="AI452" s="75"/>
      <c r="AJ452" s="826">
        <f t="shared" si="132"/>
        <v>6452</v>
      </c>
      <c r="AK452" s="827">
        <v>0</v>
      </c>
      <c r="AL452" s="828">
        <v>0</v>
      </c>
      <c r="AM452" s="824">
        <f t="shared" si="139"/>
        <v>0</v>
      </c>
      <c r="AN452" s="823">
        <f t="shared" si="139"/>
        <v>0</v>
      </c>
      <c r="AO452" s="832">
        <f t="shared" si="140"/>
        <v>0</v>
      </c>
      <c r="AP452" s="833">
        <f t="shared" si="141"/>
        <v>0</v>
      </c>
      <c r="AR452" s="878">
        <f t="shared" si="143"/>
        <v>0</v>
      </c>
      <c r="AS452" s="879">
        <f t="shared" si="144"/>
        <v>0</v>
      </c>
      <c r="AT452" s="880">
        <f t="shared" si="145"/>
        <v>0</v>
      </c>
    </row>
    <row r="453" spans="1:46" ht="15.75">
      <c r="A453" s="132">
        <v>6453</v>
      </c>
      <c r="B453" s="145" t="s">
        <v>528</v>
      </c>
      <c r="C453" s="133"/>
      <c r="D453" s="133"/>
      <c r="E453" s="133"/>
      <c r="F453" s="133"/>
      <c r="G453" s="133"/>
      <c r="H453" s="133"/>
      <c r="I453" s="133"/>
      <c r="J453" s="133"/>
      <c r="K453" s="133"/>
      <c r="L453" s="134"/>
      <c r="M453" s="75"/>
      <c r="N453" s="177">
        <f t="shared" si="142"/>
        <v>6453</v>
      </c>
      <c r="O453" s="18">
        <v>0</v>
      </c>
      <c r="P453" s="19">
        <v>0</v>
      </c>
      <c r="Q453" s="187"/>
      <c r="R453" s="186"/>
      <c r="S453" s="48">
        <f t="shared" si="133"/>
        <v>0</v>
      </c>
      <c r="T453" s="49">
        <f t="shared" si="134"/>
        <v>0</v>
      </c>
      <c r="U453" s="75"/>
      <c r="V453" s="18">
        <v>0</v>
      </c>
      <c r="W453" s="19">
        <v>0</v>
      </c>
      <c r="X453" s="187"/>
      <c r="Y453" s="186"/>
      <c r="Z453" s="48">
        <f t="shared" si="135"/>
        <v>0</v>
      </c>
      <c r="AA453" s="49">
        <f t="shared" si="136"/>
        <v>0</v>
      </c>
      <c r="AB453" s="75"/>
      <c r="AC453" s="18">
        <v>0</v>
      </c>
      <c r="AD453" s="19">
        <v>0</v>
      </c>
      <c r="AE453" s="187"/>
      <c r="AF453" s="186"/>
      <c r="AG453" s="48">
        <f t="shared" si="137"/>
        <v>0</v>
      </c>
      <c r="AH453" s="49">
        <f t="shared" si="138"/>
        <v>0</v>
      </c>
      <c r="AI453" s="75"/>
      <c r="AJ453" s="826">
        <f t="shared" si="132"/>
        <v>6453</v>
      </c>
      <c r="AK453" s="827">
        <v>0</v>
      </c>
      <c r="AL453" s="828">
        <v>0</v>
      </c>
      <c r="AM453" s="824">
        <f t="shared" si="139"/>
        <v>0</v>
      </c>
      <c r="AN453" s="823">
        <f t="shared" si="139"/>
        <v>0</v>
      </c>
      <c r="AO453" s="832">
        <f t="shared" si="140"/>
        <v>0</v>
      </c>
      <c r="AP453" s="833">
        <f t="shared" si="141"/>
        <v>0</v>
      </c>
      <c r="AR453" s="878">
        <f t="shared" si="143"/>
        <v>0</v>
      </c>
      <c r="AS453" s="879">
        <f t="shared" si="144"/>
        <v>0</v>
      </c>
      <c r="AT453" s="880">
        <f t="shared" si="145"/>
        <v>0</v>
      </c>
    </row>
    <row r="454" spans="1:46" ht="15.75">
      <c r="A454" s="132">
        <v>6454</v>
      </c>
      <c r="B454" s="145" t="s">
        <v>529</v>
      </c>
      <c r="C454" s="133"/>
      <c r="D454" s="133"/>
      <c r="E454" s="133"/>
      <c r="F454" s="133"/>
      <c r="G454" s="133"/>
      <c r="H454" s="133"/>
      <c r="I454" s="133"/>
      <c r="J454" s="133"/>
      <c r="K454" s="133"/>
      <c r="L454" s="134"/>
      <c r="M454" s="75"/>
      <c r="N454" s="177">
        <f t="shared" si="142"/>
        <v>6454</v>
      </c>
      <c r="O454" s="18">
        <v>0</v>
      </c>
      <c r="P454" s="19">
        <v>0</v>
      </c>
      <c r="Q454" s="187"/>
      <c r="R454" s="186"/>
      <c r="S454" s="48">
        <f t="shared" si="133"/>
        <v>0</v>
      </c>
      <c r="T454" s="49">
        <f t="shared" si="134"/>
        <v>0</v>
      </c>
      <c r="U454" s="75"/>
      <c r="V454" s="18">
        <v>0</v>
      </c>
      <c r="W454" s="19">
        <v>0</v>
      </c>
      <c r="X454" s="187"/>
      <c r="Y454" s="186"/>
      <c r="Z454" s="48">
        <f t="shared" si="135"/>
        <v>0</v>
      </c>
      <c r="AA454" s="49">
        <f t="shared" si="136"/>
        <v>0</v>
      </c>
      <c r="AB454" s="75"/>
      <c r="AC454" s="18">
        <v>0</v>
      </c>
      <c r="AD454" s="19">
        <v>0</v>
      </c>
      <c r="AE454" s="187"/>
      <c r="AF454" s="186"/>
      <c r="AG454" s="48">
        <f t="shared" si="137"/>
        <v>0</v>
      </c>
      <c r="AH454" s="49">
        <f t="shared" si="138"/>
        <v>0</v>
      </c>
      <c r="AI454" s="75"/>
      <c r="AJ454" s="826">
        <f t="shared" si="132"/>
        <v>6454</v>
      </c>
      <c r="AK454" s="827">
        <v>0</v>
      </c>
      <c r="AL454" s="828">
        <v>0</v>
      </c>
      <c r="AM454" s="824">
        <f t="shared" si="139"/>
        <v>0</v>
      </c>
      <c r="AN454" s="823">
        <f t="shared" si="139"/>
        <v>0</v>
      </c>
      <c r="AO454" s="832">
        <f t="shared" si="140"/>
        <v>0</v>
      </c>
      <c r="AP454" s="833">
        <f t="shared" si="141"/>
        <v>0</v>
      </c>
      <c r="AR454" s="878">
        <f t="shared" si="143"/>
        <v>0</v>
      </c>
      <c r="AS454" s="879">
        <f t="shared" si="144"/>
        <v>0</v>
      </c>
      <c r="AT454" s="880">
        <f t="shared" si="145"/>
        <v>0</v>
      </c>
    </row>
    <row r="455" spans="1:46" ht="15.75">
      <c r="A455" s="132">
        <v>6455</v>
      </c>
      <c r="B455" s="145" t="s">
        <v>530</v>
      </c>
      <c r="C455" s="133"/>
      <c r="D455" s="133"/>
      <c r="E455" s="133"/>
      <c r="F455" s="133"/>
      <c r="G455" s="133"/>
      <c r="H455" s="133"/>
      <c r="I455" s="133"/>
      <c r="J455" s="133"/>
      <c r="K455" s="133"/>
      <c r="L455" s="134"/>
      <c r="M455" s="75"/>
      <c r="N455" s="177">
        <f t="shared" si="142"/>
        <v>6455</v>
      </c>
      <c r="O455" s="18">
        <v>0</v>
      </c>
      <c r="P455" s="19">
        <v>0</v>
      </c>
      <c r="Q455" s="187"/>
      <c r="R455" s="186"/>
      <c r="S455" s="48">
        <f t="shared" si="133"/>
        <v>0</v>
      </c>
      <c r="T455" s="49">
        <f t="shared" si="134"/>
        <v>0</v>
      </c>
      <c r="U455" s="75"/>
      <c r="V455" s="18">
        <v>0</v>
      </c>
      <c r="W455" s="19">
        <v>0</v>
      </c>
      <c r="X455" s="187"/>
      <c r="Y455" s="186"/>
      <c r="Z455" s="48">
        <f t="shared" si="135"/>
        <v>0</v>
      </c>
      <c r="AA455" s="49">
        <f t="shared" si="136"/>
        <v>0</v>
      </c>
      <c r="AB455" s="75"/>
      <c r="AC455" s="18">
        <v>0</v>
      </c>
      <c r="AD455" s="19">
        <v>0</v>
      </c>
      <c r="AE455" s="187"/>
      <c r="AF455" s="186"/>
      <c r="AG455" s="48">
        <f t="shared" si="137"/>
        <v>0</v>
      </c>
      <c r="AH455" s="49">
        <f t="shared" si="138"/>
        <v>0</v>
      </c>
      <c r="AI455" s="75"/>
      <c r="AJ455" s="826">
        <f t="shared" si="132"/>
        <v>6455</v>
      </c>
      <c r="AK455" s="827">
        <v>0</v>
      </c>
      <c r="AL455" s="828">
        <v>0</v>
      </c>
      <c r="AM455" s="824">
        <f t="shared" si="139"/>
        <v>0</v>
      </c>
      <c r="AN455" s="823">
        <f t="shared" si="139"/>
        <v>0</v>
      </c>
      <c r="AO455" s="832">
        <f t="shared" si="140"/>
        <v>0</v>
      </c>
      <c r="AP455" s="833">
        <f t="shared" si="141"/>
        <v>0</v>
      </c>
      <c r="AR455" s="878">
        <f t="shared" si="143"/>
        <v>0</v>
      </c>
      <c r="AS455" s="879">
        <f t="shared" si="144"/>
        <v>0</v>
      </c>
      <c r="AT455" s="880">
        <f t="shared" si="145"/>
        <v>0</v>
      </c>
    </row>
    <row r="456" spans="1:46" ht="15.75">
      <c r="A456" s="132">
        <v>6456</v>
      </c>
      <c r="B456" s="145" t="s">
        <v>531</v>
      </c>
      <c r="C456" s="133"/>
      <c r="D456" s="133"/>
      <c r="E456" s="133"/>
      <c r="F456" s="133"/>
      <c r="G456" s="133"/>
      <c r="H456" s="133"/>
      <c r="I456" s="133"/>
      <c r="J456" s="133"/>
      <c r="K456" s="133"/>
      <c r="L456" s="134"/>
      <c r="M456" s="75"/>
      <c r="N456" s="177">
        <f t="shared" si="142"/>
        <v>6456</v>
      </c>
      <c r="O456" s="18">
        <v>0</v>
      </c>
      <c r="P456" s="19">
        <v>0</v>
      </c>
      <c r="Q456" s="187"/>
      <c r="R456" s="186"/>
      <c r="S456" s="48">
        <f t="shared" si="133"/>
        <v>0</v>
      </c>
      <c r="T456" s="49">
        <f t="shared" si="134"/>
        <v>0</v>
      </c>
      <c r="U456" s="75"/>
      <c r="V456" s="18">
        <v>0</v>
      </c>
      <c r="W456" s="19">
        <v>0</v>
      </c>
      <c r="X456" s="187"/>
      <c r="Y456" s="186"/>
      <c r="Z456" s="48">
        <f t="shared" si="135"/>
        <v>0</v>
      </c>
      <c r="AA456" s="49">
        <f t="shared" si="136"/>
        <v>0</v>
      </c>
      <c r="AB456" s="75"/>
      <c r="AC456" s="18">
        <v>0</v>
      </c>
      <c r="AD456" s="19">
        <v>0</v>
      </c>
      <c r="AE456" s="187"/>
      <c r="AF456" s="186"/>
      <c r="AG456" s="48">
        <f t="shared" si="137"/>
        <v>0</v>
      </c>
      <c r="AH456" s="49">
        <f t="shared" si="138"/>
        <v>0</v>
      </c>
      <c r="AI456" s="75"/>
      <c r="AJ456" s="826">
        <f t="shared" si="132"/>
        <v>6456</v>
      </c>
      <c r="AK456" s="827">
        <v>0</v>
      </c>
      <c r="AL456" s="828">
        <v>0</v>
      </c>
      <c r="AM456" s="824">
        <f t="shared" si="139"/>
        <v>0</v>
      </c>
      <c r="AN456" s="823">
        <f t="shared" si="139"/>
        <v>0</v>
      </c>
      <c r="AO456" s="832">
        <f t="shared" si="140"/>
        <v>0</v>
      </c>
      <c r="AP456" s="833">
        <f t="shared" si="141"/>
        <v>0</v>
      </c>
      <c r="AR456" s="878">
        <f t="shared" si="143"/>
        <v>0</v>
      </c>
      <c r="AS456" s="879">
        <f t="shared" si="144"/>
        <v>0</v>
      </c>
      <c r="AT456" s="880">
        <f t="shared" si="145"/>
        <v>0</v>
      </c>
    </row>
    <row r="457" spans="1:46" ht="15.75">
      <c r="A457" s="132">
        <v>6457</v>
      </c>
      <c r="B457" s="145" t="s">
        <v>532</v>
      </c>
      <c r="C457" s="133"/>
      <c r="D457" s="133"/>
      <c r="E457" s="133"/>
      <c r="F457" s="133"/>
      <c r="G457" s="133"/>
      <c r="H457" s="133"/>
      <c r="I457" s="133"/>
      <c r="J457" s="133"/>
      <c r="K457" s="133"/>
      <c r="L457" s="134"/>
      <c r="M457" s="75"/>
      <c r="N457" s="177">
        <f t="shared" si="142"/>
        <v>6457</v>
      </c>
      <c r="O457" s="18">
        <v>0</v>
      </c>
      <c r="P457" s="19">
        <v>0</v>
      </c>
      <c r="Q457" s="187"/>
      <c r="R457" s="186"/>
      <c r="S457" s="48">
        <f t="shared" si="133"/>
        <v>0</v>
      </c>
      <c r="T457" s="49">
        <f t="shared" si="134"/>
        <v>0</v>
      </c>
      <c r="U457" s="75"/>
      <c r="V457" s="18">
        <v>0</v>
      </c>
      <c r="W457" s="19">
        <v>0</v>
      </c>
      <c r="X457" s="187"/>
      <c r="Y457" s="186"/>
      <c r="Z457" s="48">
        <f t="shared" si="135"/>
        <v>0</v>
      </c>
      <c r="AA457" s="49">
        <f t="shared" si="136"/>
        <v>0</v>
      </c>
      <c r="AB457" s="75"/>
      <c r="AC457" s="18">
        <v>0</v>
      </c>
      <c r="AD457" s="19">
        <v>0</v>
      </c>
      <c r="AE457" s="187"/>
      <c r="AF457" s="186"/>
      <c r="AG457" s="48">
        <f t="shared" si="137"/>
        <v>0</v>
      </c>
      <c r="AH457" s="49">
        <f t="shared" si="138"/>
        <v>0</v>
      </c>
      <c r="AI457" s="75"/>
      <c r="AJ457" s="826">
        <f t="shared" si="132"/>
        <v>6457</v>
      </c>
      <c r="AK457" s="827">
        <v>0</v>
      </c>
      <c r="AL457" s="828">
        <v>0</v>
      </c>
      <c r="AM457" s="824">
        <f t="shared" si="139"/>
        <v>0</v>
      </c>
      <c r="AN457" s="823">
        <f t="shared" si="139"/>
        <v>0</v>
      </c>
      <c r="AO457" s="832">
        <f t="shared" si="140"/>
        <v>0</v>
      </c>
      <c r="AP457" s="833">
        <f t="shared" si="141"/>
        <v>0</v>
      </c>
      <c r="AR457" s="878">
        <f t="shared" si="143"/>
        <v>0</v>
      </c>
      <c r="AS457" s="879">
        <f t="shared" si="144"/>
        <v>0</v>
      </c>
      <c r="AT457" s="880">
        <f t="shared" si="145"/>
        <v>0</v>
      </c>
    </row>
    <row r="458" spans="1:46" ht="15.75">
      <c r="A458" s="132">
        <v>6458</v>
      </c>
      <c r="B458" s="145" t="s">
        <v>533</v>
      </c>
      <c r="C458" s="133"/>
      <c r="D458" s="133"/>
      <c r="E458" s="133"/>
      <c r="F458" s="133"/>
      <c r="G458" s="133"/>
      <c r="H458" s="133"/>
      <c r="I458" s="133"/>
      <c r="J458" s="133"/>
      <c r="K458" s="133"/>
      <c r="L458" s="134"/>
      <c r="M458" s="75"/>
      <c r="N458" s="177">
        <f t="shared" si="142"/>
        <v>6458</v>
      </c>
      <c r="O458" s="18">
        <v>0</v>
      </c>
      <c r="P458" s="19">
        <v>0</v>
      </c>
      <c r="Q458" s="187"/>
      <c r="R458" s="186"/>
      <c r="S458" s="48">
        <f t="shared" si="133"/>
        <v>0</v>
      </c>
      <c r="T458" s="49">
        <f t="shared" si="134"/>
        <v>0</v>
      </c>
      <c r="U458" s="75"/>
      <c r="V458" s="18">
        <v>0</v>
      </c>
      <c r="W458" s="19">
        <v>0</v>
      </c>
      <c r="X458" s="187"/>
      <c r="Y458" s="186"/>
      <c r="Z458" s="48">
        <f t="shared" si="135"/>
        <v>0</v>
      </c>
      <c r="AA458" s="49">
        <f t="shared" si="136"/>
        <v>0</v>
      </c>
      <c r="AB458" s="75"/>
      <c r="AC458" s="18">
        <v>0</v>
      </c>
      <c r="AD458" s="19">
        <v>0</v>
      </c>
      <c r="AE458" s="187"/>
      <c r="AF458" s="186"/>
      <c r="AG458" s="48">
        <f t="shared" si="137"/>
        <v>0</v>
      </c>
      <c r="AH458" s="49">
        <f t="shared" si="138"/>
        <v>0</v>
      </c>
      <c r="AI458" s="75"/>
      <c r="AJ458" s="826">
        <f t="shared" si="132"/>
        <v>6458</v>
      </c>
      <c r="AK458" s="827">
        <v>0</v>
      </c>
      <c r="AL458" s="828">
        <v>0</v>
      </c>
      <c r="AM458" s="824">
        <f t="shared" si="139"/>
        <v>0</v>
      </c>
      <c r="AN458" s="823">
        <f t="shared" si="139"/>
        <v>0</v>
      </c>
      <c r="AO458" s="832">
        <f t="shared" si="140"/>
        <v>0</v>
      </c>
      <c r="AP458" s="833">
        <f t="shared" si="141"/>
        <v>0</v>
      </c>
      <c r="AR458" s="878">
        <f t="shared" si="143"/>
        <v>0</v>
      </c>
      <c r="AS458" s="879">
        <f t="shared" si="144"/>
        <v>0</v>
      </c>
      <c r="AT458" s="880">
        <f t="shared" si="145"/>
        <v>0</v>
      </c>
    </row>
    <row r="459" spans="1:46" ht="15.75">
      <c r="A459" s="132">
        <v>6471</v>
      </c>
      <c r="B459" s="133" t="s">
        <v>534</v>
      </c>
      <c r="C459" s="133"/>
      <c r="D459" s="133"/>
      <c r="E459" s="133"/>
      <c r="F459" s="133"/>
      <c r="G459" s="133"/>
      <c r="H459" s="133"/>
      <c r="I459" s="133"/>
      <c r="J459" s="133"/>
      <c r="K459" s="133"/>
      <c r="L459" s="134"/>
      <c r="M459" s="75"/>
      <c r="N459" s="177">
        <f t="shared" si="142"/>
        <v>6471</v>
      </c>
      <c r="O459" s="18">
        <v>0</v>
      </c>
      <c r="P459" s="19">
        <v>0</v>
      </c>
      <c r="Q459" s="187"/>
      <c r="R459" s="186"/>
      <c r="S459" s="48">
        <f t="shared" si="133"/>
        <v>0</v>
      </c>
      <c r="T459" s="49">
        <f t="shared" si="134"/>
        <v>0</v>
      </c>
      <c r="U459" s="75"/>
      <c r="V459" s="18">
        <v>0</v>
      </c>
      <c r="W459" s="19">
        <v>0</v>
      </c>
      <c r="X459" s="187"/>
      <c r="Y459" s="186"/>
      <c r="Z459" s="48">
        <f t="shared" si="135"/>
        <v>0</v>
      </c>
      <c r="AA459" s="49">
        <f t="shared" si="136"/>
        <v>0</v>
      </c>
      <c r="AB459" s="75"/>
      <c r="AC459" s="18">
        <v>0</v>
      </c>
      <c r="AD459" s="19">
        <v>0</v>
      </c>
      <c r="AE459" s="187"/>
      <c r="AF459" s="186"/>
      <c r="AG459" s="48">
        <f t="shared" si="137"/>
        <v>0</v>
      </c>
      <c r="AH459" s="49">
        <f t="shared" si="138"/>
        <v>0</v>
      </c>
      <c r="AI459" s="75"/>
      <c r="AJ459" s="826">
        <f t="shared" si="132"/>
        <v>6471</v>
      </c>
      <c r="AK459" s="827">
        <v>0</v>
      </c>
      <c r="AL459" s="828">
        <v>0</v>
      </c>
      <c r="AM459" s="824">
        <f t="shared" si="139"/>
        <v>0</v>
      </c>
      <c r="AN459" s="823">
        <f t="shared" si="139"/>
        <v>0</v>
      </c>
      <c r="AO459" s="832">
        <f t="shared" si="140"/>
        <v>0</v>
      </c>
      <c r="AP459" s="833">
        <f t="shared" si="141"/>
        <v>0</v>
      </c>
      <c r="AR459" s="878">
        <f t="shared" si="143"/>
        <v>0</v>
      </c>
      <c r="AS459" s="879">
        <f t="shared" si="144"/>
        <v>0</v>
      </c>
      <c r="AT459" s="880">
        <f t="shared" si="145"/>
        <v>0</v>
      </c>
    </row>
    <row r="460" spans="1:46" ht="15.75">
      <c r="A460" s="132">
        <f>2+A459</f>
        <v>6473</v>
      </c>
      <c r="B460" s="133" t="s">
        <v>535</v>
      </c>
      <c r="C460" s="133"/>
      <c r="D460" s="133"/>
      <c r="E460" s="133"/>
      <c r="F460" s="133"/>
      <c r="G460" s="133"/>
      <c r="H460" s="133"/>
      <c r="I460" s="133"/>
      <c r="J460" s="133"/>
      <c r="K460" s="133"/>
      <c r="L460" s="134"/>
      <c r="M460" s="75"/>
      <c r="N460" s="177">
        <f t="shared" si="142"/>
        <v>6473</v>
      </c>
      <c r="O460" s="18">
        <v>0</v>
      </c>
      <c r="P460" s="19">
        <v>0</v>
      </c>
      <c r="Q460" s="187"/>
      <c r="R460" s="186"/>
      <c r="S460" s="48">
        <f t="shared" si="133"/>
        <v>0</v>
      </c>
      <c r="T460" s="49">
        <f t="shared" si="134"/>
        <v>0</v>
      </c>
      <c r="U460" s="75"/>
      <c r="V460" s="18">
        <v>0</v>
      </c>
      <c r="W460" s="19">
        <v>0</v>
      </c>
      <c r="X460" s="187"/>
      <c r="Y460" s="186"/>
      <c r="Z460" s="48">
        <f t="shared" si="135"/>
        <v>0</v>
      </c>
      <c r="AA460" s="49">
        <f t="shared" si="136"/>
        <v>0</v>
      </c>
      <c r="AB460" s="75"/>
      <c r="AC460" s="18">
        <v>0</v>
      </c>
      <c r="AD460" s="19">
        <v>0</v>
      </c>
      <c r="AE460" s="187"/>
      <c r="AF460" s="186"/>
      <c r="AG460" s="48">
        <f t="shared" si="137"/>
        <v>0</v>
      </c>
      <c r="AH460" s="49">
        <f t="shared" si="138"/>
        <v>0</v>
      </c>
      <c r="AI460" s="75"/>
      <c r="AJ460" s="826">
        <f t="shared" si="132"/>
        <v>6473</v>
      </c>
      <c r="AK460" s="827">
        <v>0</v>
      </c>
      <c r="AL460" s="828">
        <v>0</v>
      </c>
      <c r="AM460" s="824">
        <f t="shared" si="139"/>
        <v>0</v>
      </c>
      <c r="AN460" s="823">
        <f t="shared" si="139"/>
        <v>0</v>
      </c>
      <c r="AO460" s="832">
        <f t="shared" si="140"/>
        <v>0</v>
      </c>
      <c r="AP460" s="833">
        <f t="shared" si="141"/>
        <v>0</v>
      </c>
      <c r="AR460" s="878">
        <f t="shared" si="143"/>
        <v>0</v>
      </c>
      <c r="AS460" s="879">
        <f t="shared" si="144"/>
        <v>0</v>
      </c>
      <c r="AT460" s="880">
        <f t="shared" si="145"/>
        <v>0</v>
      </c>
    </row>
    <row r="461" spans="1:46" ht="15.75">
      <c r="A461" s="132">
        <f>2+A460</f>
        <v>6475</v>
      </c>
      <c r="B461" s="133" t="s">
        <v>536</v>
      </c>
      <c r="C461" s="133"/>
      <c r="D461" s="133"/>
      <c r="E461" s="133"/>
      <c r="F461" s="133"/>
      <c r="G461" s="133"/>
      <c r="H461" s="133"/>
      <c r="I461" s="133"/>
      <c r="J461" s="133"/>
      <c r="K461" s="133"/>
      <c r="L461" s="134"/>
      <c r="M461" s="75"/>
      <c r="N461" s="177">
        <f t="shared" si="142"/>
        <v>6475</v>
      </c>
      <c r="O461" s="18">
        <v>0</v>
      </c>
      <c r="P461" s="19">
        <v>0</v>
      </c>
      <c r="Q461" s="187"/>
      <c r="R461" s="186"/>
      <c r="S461" s="48">
        <f t="shared" si="133"/>
        <v>0</v>
      </c>
      <c r="T461" s="49">
        <f t="shared" si="134"/>
        <v>0</v>
      </c>
      <c r="U461" s="75"/>
      <c r="V461" s="18">
        <v>0</v>
      </c>
      <c r="W461" s="19">
        <v>0</v>
      </c>
      <c r="X461" s="187"/>
      <c r="Y461" s="186"/>
      <c r="Z461" s="48">
        <f t="shared" si="135"/>
        <v>0</v>
      </c>
      <c r="AA461" s="49">
        <f t="shared" si="136"/>
        <v>0</v>
      </c>
      <c r="AB461" s="75"/>
      <c r="AC461" s="18">
        <v>0</v>
      </c>
      <c r="AD461" s="19">
        <v>0</v>
      </c>
      <c r="AE461" s="187"/>
      <c r="AF461" s="186"/>
      <c r="AG461" s="48">
        <f t="shared" si="137"/>
        <v>0</v>
      </c>
      <c r="AH461" s="49">
        <f t="shared" si="138"/>
        <v>0</v>
      </c>
      <c r="AI461" s="75"/>
      <c r="AJ461" s="826">
        <f t="shared" si="132"/>
        <v>6475</v>
      </c>
      <c r="AK461" s="827">
        <v>0</v>
      </c>
      <c r="AL461" s="828">
        <v>0</v>
      </c>
      <c r="AM461" s="824">
        <f t="shared" si="139"/>
        <v>0</v>
      </c>
      <c r="AN461" s="823">
        <f t="shared" si="139"/>
        <v>0</v>
      </c>
      <c r="AO461" s="832">
        <f t="shared" si="140"/>
        <v>0</v>
      </c>
      <c r="AP461" s="833">
        <f t="shared" si="141"/>
        <v>0</v>
      </c>
      <c r="AR461" s="878">
        <f t="shared" si="143"/>
        <v>0</v>
      </c>
      <c r="AS461" s="879">
        <f t="shared" si="144"/>
        <v>0</v>
      </c>
      <c r="AT461" s="880">
        <f t="shared" si="145"/>
        <v>0</v>
      </c>
    </row>
    <row r="462" spans="1:46" ht="15.75">
      <c r="A462" s="132">
        <f>2+A461</f>
        <v>6477</v>
      </c>
      <c r="B462" s="133" t="s">
        <v>537</v>
      </c>
      <c r="C462" s="133"/>
      <c r="D462" s="133"/>
      <c r="E462" s="133"/>
      <c r="F462" s="133"/>
      <c r="G462" s="133"/>
      <c r="H462" s="133"/>
      <c r="I462" s="133"/>
      <c r="J462" s="133"/>
      <c r="K462" s="133"/>
      <c r="L462" s="134"/>
      <c r="M462" s="75"/>
      <c r="N462" s="177">
        <f t="shared" si="142"/>
        <v>6477</v>
      </c>
      <c r="O462" s="18">
        <v>0</v>
      </c>
      <c r="P462" s="19">
        <v>0</v>
      </c>
      <c r="Q462" s="187"/>
      <c r="R462" s="186"/>
      <c r="S462" s="48">
        <f t="shared" si="133"/>
        <v>0</v>
      </c>
      <c r="T462" s="49">
        <f t="shared" si="134"/>
        <v>0</v>
      </c>
      <c r="U462" s="75"/>
      <c r="V462" s="18">
        <v>0</v>
      </c>
      <c r="W462" s="19">
        <v>0</v>
      </c>
      <c r="X462" s="187"/>
      <c r="Y462" s="186"/>
      <c r="Z462" s="48">
        <f t="shared" si="135"/>
        <v>0</v>
      </c>
      <c r="AA462" s="49">
        <f t="shared" si="136"/>
        <v>0</v>
      </c>
      <c r="AB462" s="75"/>
      <c r="AC462" s="18">
        <v>0</v>
      </c>
      <c r="AD462" s="19">
        <v>0</v>
      </c>
      <c r="AE462" s="187"/>
      <c r="AF462" s="186"/>
      <c r="AG462" s="48">
        <f t="shared" si="137"/>
        <v>0</v>
      </c>
      <c r="AH462" s="49">
        <f t="shared" si="138"/>
        <v>0</v>
      </c>
      <c r="AI462" s="75"/>
      <c r="AJ462" s="826">
        <f t="shared" si="132"/>
        <v>6477</v>
      </c>
      <c r="AK462" s="827">
        <v>0</v>
      </c>
      <c r="AL462" s="828">
        <v>0</v>
      </c>
      <c r="AM462" s="824">
        <f t="shared" si="139"/>
        <v>0</v>
      </c>
      <c r="AN462" s="823">
        <f t="shared" si="139"/>
        <v>0</v>
      </c>
      <c r="AO462" s="832">
        <f t="shared" si="140"/>
        <v>0</v>
      </c>
      <c r="AP462" s="833">
        <f t="shared" si="141"/>
        <v>0</v>
      </c>
      <c r="AR462" s="878">
        <f t="shared" si="143"/>
        <v>0</v>
      </c>
      <c r="AS462" s="879">
        <f t="shared" si="144"/>
        <v>0</v>
      </c>
      <c r="AT462" s="880">
        <f t="shared" si="145"/>
        <v>0</v>
      </c>
    </row>
    <row r="463" spans="1:46" ht="15.75">
      <c r="A463" s="132">
        <v>6481</v>
      </c>
      <c r="B463" s="133" t="s">
        <v>538</v>
      </c>
      <c r="C463" s="133"/>
      <c r="D463" s="133"/>
      <c r="E463" s="133"/>
      <c r="F463" s="133"/>
      <c r="G463" s="133"/>
      <c r="H463" s="133"/>
      <c r="I463" s="133"/>
      <c r="J463" s="133"/>
      <c r="K463" s="133"/>
      <c r="L463" s="134"/>
      <c r="M463" s="75"/>
      <c r="N463" s="177">
        <f t="shared" si="142"/>
        <v>6481</v>
      </c>
      <c r="O463" s="18">
        <v>0</v>
      </c>
      <c r="P463" s="19">
        <v>0</v>
      </c>
      <c r="Q463" s="187"/>
      <c r="R463" s="186"/>
      <c r="S463" s="48">
        <f t="shared" si="133"/>
        <v>0</v>
      </c>
      <c r="T463" s="49">
        <f t="shared" si="134"/>
        <v>0</v>
      </c>
      <c r="U463" s="75"/>
      <c r="V463" s="18">
        <v>0</v>
      </c>
      <c r="W463" s="19">
        <v>0</v>
      </c>
      <c r="X463" s="187"/>
      <c r="Y463" s="186"/>
      <c r="Z463" s="48">
        <f t="shared" si="135"/>
        <v>0</v>
      </c>
      <c r="AA463" s="49">
        <f t="shared" si="136"/>
        <v>0</v>
      </c>
      <c r="AB463" s="75"/>
      <c r="AC463" s="18">
        <v>0</v>
      </c>
      <c r="AD463" s="19">
        <v>0</v>
      </c>
      <c r="AE463" s="187"/>
      <c r="AF463" s="186"/>
      <c r="AG463" s="48">
        <f t="shared" si="137"/>
        <v>0</v>
      </c>
      <c r="AH463" s="49">
        <f t="shared" si="138"/>
        <v>0</v>
      </c>
      <c r="AI463" s="75"/>
      <c r="AJ463" s="826">
        <f t="shared" si="132"/>
        <v>6481</v>
      </c>
      <c r="AK463" s="827">
        <v>0</v>
      </c>
      <c r="AL463" s="828">
        <v>0</v>
      </c>
      <c r="AM463" s="824">
        <f t="shared" si="139"/>
        <v>0</v>
      </c>
      <c r="AN463" s="823">
        <f t="shared" si="139"/>
        <v>0</v>
      </c>
      <c r="AO463" s="832">
        <f t="shared" si="140"/>
        <v>0</v>
      </c>
      <c r="AP463" s="833">
        <f t="shared" si="141"/>
        <v>0</v>
      </c>
      <c r="AR463" s="878">
        <f t="shared" si="143"/>
        <v>0</v>
      </c>
      <c r="AS463" s="879">
        <f t="shared" si="144"/>
        <v>0</v>
      </c>
      <c r="AT463" s="880">
        <f t="shared" si="145"/>
        <v>0</v>
      </c>
    </row>
    <row r="464" spans="1:46" ht="15.75">
      <c r="A464" s="132">
        <f>2+A463</f>
        <v>6483</v>
      </c>
      <c r="B464" s="133" t="s">
        <v>541</v>
      </c>
      <c r="C464" s="133"/>
      <c r="D464" s="133"/>
      <c r="E464" s="133"/>
      <c r="F464" s="133"/>
      <c r="G464" s="133"/>
      <c r="H464" s="133"/>
      <c r="I464" s="133"/>
      <c r="J464" s="133"/>
      <c r="K464" s="133"/>
      <c r="L464" s="134"/>
      <c r="M464" s="75"/>
      <c r="N464" s="177">
        <f t="shared" si="142"/>
        <v>6483</v>
      </c>
      <c r="O464" s="18">
        <v>0</v>
      </c>
      <c r="P464" s="19">
        <v>0</v>
      </c>
      <c r="Q464" s="187"/>
      <c r="R464" s="186"/>
      <c r="S464" s="48">
        <f t="shared" si="133"/>
        <v>0</v>
      </c>
      <c r="T464" s="49">
        <f t="shared" si="134"/>
        <v>0</v>
      </c>
      <c r="U464" s="75"/>
      <c r="V464" s="18">
        <v>0</v>
      </c>
      <c r="W464" s="19">
        <v>0</v>
      </c>
      <c r="X464" s="187"/>
      <c r="Y464" s="186"/>
      <c r="Z464" s="48">
        <f t="shared" si="135"/>
        <v>0</v>
      </c>
      <c r="AA464" s="49">
        <f t="shared" si="136"/>
        <v>0</v>
      </c>
      <c r="AB464" s="75"/>
      <c r="AC464" s="18">
        <v>0</v>
      </c>
      <c r="AD464" s="19">
        <v>0</v>
      </c>
      <c r="AE464" s="187"/>
      <c r="AF464" s="186"/>
      <c r="AG464" s="48">
        <f t="shared" si="137"/>
        <v>0</v>
      </c>
      <c r="AH464" s="49">
        <f t="shared" si="138"/>
        <v>0</v>
      </c>
      <c r="AI464" s="75"/>
      <c r="AJ464" s="826">
        <f t="shared" si="132"/>
        <v>6483</v>
      </c>
      <c r="AK464" s="827">
        <v>0</v>
      </c>
      <c r="AL464" s="828">
        <v>0</v>
      </c>
      <c r="AM464" s="824">
        <f t="shared" si="139"/>
        <v>0</v>
      </c>
      <c r="AN464" s="823">
        <f t="shared" si="139"/>
        <v>0</v>
      </c>
      <c r="AO464" s="832">
        <f t="shared" si="140"/>
        <v>0</v>
      </c>
      <c r="AP464" s="833">
        <f t="shared" si="141"/>
        <v>0</v>
      </c>
      <c r="AR464" s="878">
        <f t="shared" si="143"/>
        <v>0</v>
      </c>
      <c r="AS464" s="879">
        <f t="shared" si="144"/>
        <v>0</v>
      </c>
      <c r="AT464" s="880">
        <f t="shared" si="145"/>
        <v>0</v>
      </c>
    </row>
    <row r="465" spans="1:46" ht="15.75">
      <c r="A465" s="132">
        <f>2+A464</f>
        <v>6485</v>
      </c>
      <c r="B465" s="133" t="s">
        <v>0</v>
      </c>
      <c r="C465" s="133"/>
      <c r="D465" s="133"/>
      <c r="E465" s="133"/>
      <c r="F465" s="133"/>
      <c r="G465" s="133"/>
      <c r="H465" s="133"/>
      <c r="I465" s="133"/>
      <c r="J465" s="133"/>
      <c r="K465" s="133"/>
      <c r="L465" s="134"/>
      <c r="M465" s="75"/>
      <c r="N465" s="177">
        <f t="shared" si="142"/>
        <v>6485</v>
      </c>
      <c r="O465" s="18">
        <v>0</v>
      </c>
      <c r="P465" s="19">
        <v>0</v>
      </c>
      <c r="Q465" s="187"/>
      <c r="R465" s="186"/>
      <c r="S465" s="48">
        <f t="shared" si="133"/>
        <v>0</v>
      </c>
      <c r="T465" s="49">
        <f t="shared" si="134"/>
        <v>0</v>
      </c>
      <c r="U465" s="75"/>
      <c r="V465" s="18">
        <v>0</v>
      </c>
      <c r="W465" s="19">
        <v>0</v>
      </c>
      <c r="X465" s="187"/>
      <c r="Y465" s="186"/>
      <c r="Z465" s="48">
        <f t="shared" si="135"/>
        <v>0</v>
      </c>
      <c r="AA465" s="49">
        <f t="shared" si="136"/>
        <v>0</v>
      </c>
      <c r="AB465" s="75"/>
      <c r="AC465" s="18">
        <v>0</v>
      </c>
      <c r="AD465" s="19">
        <v>0</v>
      </c>
      <c r="AE465" s="187"/>
      <c r="AF465" s="186"/>
      <c r="AG465" s="48">
        <f t="shared" si="137"/>
        <v>0</v>
      </c>
      <c r="AH465" s="49">
        <f t="shared" si="138"/>
        <v>0</v>
      </c>
      <c r="AI465" s="75"/>
      <c r="AJ465" s="826">
        <f aca="true" t="shared" si="146" ref="AJ465:AJ528">+N465</f>
        <v>6485</v>
      </c>
      <c r="AK465" s="827">
        <v>0</v>
      </c>
      <c r="AL465" s="828">
        <v>0</v>
      </c>
      <c r="AM465" s="824">
        <f t="shared" si="139"/>
        <v>0</v>
      </c>
      <c r="AN465" s="823">
        <f t="shared" si="139"/>
        <v>0</v>
      </c>
      <c r="AO465" s="832">
        <f t="shared" si="140"/>
        <v>0</v>
      </c>
      <c r="AP465" s="833">
        <f t="shared" si="141"/>
        <v>0</v>
      </c>
      <c r="AR465" s="878">
        <f t="shared" si="143"/>
        <v>0</v>
      </c>
      <c r="AS465" s="879">
        <f t="shared" si="144"/>
        <v>0</v>
      </c>
      <c r="AT465" s="880">
        <f t="shared" si="145"/>
        <v>0</v>
      </c>
    </row>
    <row r="466" spans="1:46" ht="15.75">
      <c r="A466" s="132">
        <f>2+A465</f>
        <v>6487</v>
      </c>
      <c r="B466" s="133" t="s">
        <v>1</v>
      </c>
      <c r="C466" s="133"/>
      <c r="D466" s="133"/>
      <c r="E466" s="133"/>
      <c r="F466" s="133"/>
      <c r="G466" s="133"/>
      <c r="H466" s="133"/>
      <c r="I466" s="133"/>
      <c r="J466" s="133"/>
      <c r="K466" s="133"/>
      <c r="L466" s="134"/>
      <c r="M466" s="75"/>
      <c r="N466" s="177">
        <f t="shared" si="142"/>
        <v>6487</v>
      </c>
      <c r="O466" s="18">
        <v>0</v>
      </c>
      <c r="P466" s="19">
        <v>0</v>
      </c>
      <c r="Q466" s="187"/>
      <c r="R466" s="186"/>
      <c r="S466" s="48">
        <f t="shared" si="133"/>
        <v>0</v>
      </c>
      <c r="T466" s="49">
        <f t="shared" si="134"/>
        <v>0</v>
      </c>
      <c r="U466" s="75"/>
      <c r="V466" s="18">
        <v>0</v>
      </c>
      <c r="W466" s="19">
        <v>0</v>
      </c>
      <c r="X466" s="187"/>
      <c r="Y466" s="186"/>
      <c r="Z466" s="48">
        <f t="shared" si="135"/>
        <v>0</v>
      </c>
      <c r="AA466" s="49">
        <f t="shared" si="136"/>
        <v>0</v>
      </c>
      <c r="AB466" s="75"/>
      <c r="AC466" s="18">
        <v>0</v>
      </c>
      <c r="AD466" s="19">
        <v>0</v>
      </c>
      <c r="AE466" s="187"/>
      <c r="AF466" s="186"/>
      <c r="AG466" s="48">
        <f t="shared" si="137"/>
        <v>0</v>
      </c>
      <c r="AH466" s="49">
        <f t="shared" si="138"/>
        <v>0</v>
      </c>
      <c r="AI466" s="75"/>
      <c r="AJ466" s="826">
        <f t="shared" si="146"/>
        <v>6487</v>
      </c>
      <c r="AK466" s="827">
        <v>0</v>
      </c>
      <c r="AL466" s="828">
        <v>0</v>
      </c>
      <c r="AM466" s="824">
        <f t="shared" si="139"/>
        <v>0</v>
      </c>
      <c r="AN466" s="823">
        <f t="shared" si="139"/>
        <v>0</v>
      </c>
      <c r="AO466" s="832">
        <f t="shared" si="140"/>
        <v>0</v>
      </c>
      <c r="AP466" s="833">
        <f t="shared" si="141"/>
        <v>0</v>
      </c>
      <c r="AR466" s="878">
        <f t="shared" si="143"/>
        <v>0</v>
      </c>
      <c r="AS466" s="879">
        <f t="shared" si="144"/>
        <v>0</v>
      </c>
      <c r="AT466" s="880">
        <f t="shared" si="145"/>
        <v>0</v>
      </c>
    </row>
    <row r="467" spans="1:46" ht="15.75">
      <c r="A467" s="132">
        <v>6491</v>
      </c>
      <c r="B467" s="133" t="s">
        <v>2</v>
      </c>
      <c r="C467" s="133"/>
      <c r="D467" s="133"/>
      <c r="E467" s="133"/>
      <c r="F467" s="133"/>
      <c r="G467" s="133"/>
      <c r="H467" s="133"/>
      <c r="I467" s="133"/>
      <c r="J467" s="133"/>
      <c r="K467" s="133"/>
      <c r="L467" s="134"/>
      <c r="M467" s="75"/>
      <c r="N467" s="177">
        <f t="shared" si="142"/>
        <v>6491</v>
      </c>
      <c r="O467" s="18">
        <v>0</v>
      </c>
      <c r="P467" s="19">
        <v>0</v>
      </c>
      <c r="Q467" s="187"/>
      <c r="R467" s="186"/>
      <c r="S467" s="48">
        <f t="shared" si="133"/>
        <v>0</v>
      </c>
      <c r="T467" s="49">
        <f t="shared" si="134"/>
        <v>0</v>
      </c>
      <c r="U467" s="75"/>
      <c r="V467" s="18">
        <v>0</v>
      </c>
      <c r="W467" s="19">
        <v>0</v>
      </c>
      <c r="X467" s="187"/>
      <c r="Y467" s="186"/>
      <c r="Z467" s="48">
        <f t="shared" si="135"/>
        <v>0</v>
      </c>
      <c r="AA467" s="49">
        <f t="shared" si="136"/>
        <v>0</v>
      </c>
      <c r="AB467" s="75"/>
      <c r="AC467" s="18">
        <v>0</v>
      </c>
      <c r="AD467" s="19">
        <v>0</v>
      </c>
      <c r="AE467" s="187"/>
      <c r="AF467" s="186"/>
      <c r="AG467" s="48">
        <f t="shared" si="137"/>
        <v>0</v>
      </c>
      <c r="AH467" s="49">
        <f t="shared" si="138"/>
        <v>0</v>
      </c>
      <c r="AI467" s="75"/>
      <c r="AJ467" s="826">
        <f t="shared" si="146"/>
        <v>6491</v>
      </c>
      <c r="AK467" s="827">
        <v>0</v>
      </c>
      <c r="AL467" s="828">
        <v>0</v>
      </c>
      <c r="AM467" s="824">
        <f t="shared" si="139"/>
        <v>0</v>
      </c>
      <c r="AN467" s="823">
        <f t="shared" si="139"/>
        <v>0</v>
      </c>
      <c r="AO467" s="832">
        <f t="shared" si="140"/>
        <v>0</v>
      </c>
      <c r="AP467" s="833">
        <f t="shared" si="141"/>
        <v>0</v>
      </c>
      <c r="AR467" s="878">
        <f t="shared" si="143"/>
        <v>0</v>
      </c>
      <c r="AS467" s="879">
        <f t="shared" si="144"/>
        <v>0</v>
      </c>
      <c r="AT467" s="880">
        <f t="shared" si="145"/>
        <v>0</v>
      </c>
    </row>
    <row r="468" spans="1:46" ht="15.75">
      <c r="A468" s="132">
        <f>2+A467</f>
        <v>6493</v>
      </c>
      <c r="B468" s="133" t="s">
        <v>3</v>
      </c>
      <c r="C468" s="133"/>
      <c r="D468" s="133"/>
      <c r="E468" s="133"/>
      <c r="F468" s="133"/>
      <c r="G468" s="133"/>
      <c r="H468" s="133"/>
      <c r="I468" s="133"/>
      <c r="J468" s="133"/>
      <c r="K468" s="133"/>
      <c r="L468" s="134"/>
      <c r="M468" s="75"/>
      <c r="N468" s="177">
        <f t="shared" si="142"/>
        <v>6493</v>
      </c>
      <c r="O468" s="18">
        <v>0</v>
      </c>
      <c r="P468" s="19">
        <v>0</v>
      </c>
      <c r="Q468" s="187"/>
      <c r="R468" s="186"/>
      <c r="S468" s="48">
        <f t="shared" si="133"/>
        <v>0</v>
      </c>
      <c r="T468" s="49">
        <f t="shared" si="134"/>
        <v>0</v>
      </c>
      <c r="U468" s="75"/>
      <c r="V468" s="18">
        <v>0</v>
      </c>
      <c r="W468" s="19">
        <v>0</v>
      </c>
      <c r="X468" s="187"/>
      <c r="Y468" s="186"/>
      <c r="Z468" s="48">
        <f t="shared" si="135"/>
        <v>0</v>
      </c>
      <c r="AA468" s="49">
        <f t="shared" si="136"/>
        <v>0</v>
      </c>
      <c r="AB468" s="75"/>
      <c r="AC468" s="18">
        <v>0</v>
      </c>
      <c r="AD468" s="19">
        <v>0</v>
      </c>
      <c r="AE468" s="187"/>
      <c r="AF468" s="186"/>
      <c r="AG468" s="48">
        <f t="shared" si="137"/>
        <v>0</v>
      </c>
      <c r="AH468" s="49">
        <f t="shared" si="138"/>
        <v>0</v>
      </c>
      <c r="AI468" s="75"/>
      <c r="AJ468" s="826">
        <f t="shared" si="146"/>
        <v>6493</v>
      </c>
      <c r="AK468" s="827">
        <v>0</v>
      </c>
      <c r="AL468" s="828">
        <v>0</v>
      </c>
      <c r="AM468" s="824">
        <f t="shared" si="139"/>
        <v>0</v>
      </c>
      <c r="AN468" s="823">
        <f t="shared" si="139"/>
        <v>0</v>
      </c>
      <c r="AO468" s="832">
        <f t="shared" si="140"/>
        <v>0</v>
      </c>
      <c r="AP468" s="833">
        <f t="shared" si="141"/>
        <v>0</v>
      </c>
      <c r="AR468" s="878">
        <f t="shared" si="143"/>
        <v>0</v>
      </c>
      <c r="AS468" s="879">
        <f t="shared" si="144"/>
        <v>0</v>
      </c>
      <c r="AT468" s="880">
        <f t="shared" si="145"/>
        <v>0</v>
      </c>
    </row>
    <row r="469" spans="1:46" ht="15.75">
      <c r="A469" s="132">
        <f>2+A468</f>
        <v>6495</v>
      </c>
      <c r="B469" s="133" t="s">
        <v>4</v>
      </c>
      <c r="C469" s="133"/>
      <c r="D469" s="133"/>
      <c r="E469" s="133"/>
      <c r="F469" s="133"/>
      <c r="G469" s="133"/>
      <c r="H469" s="133"/>
      <c r="I469" s="133"/>
      <c r="J469" s="133"/>
      <c r="K469" s="133"/>
      <c r="L469" s="134"/>
      <c r="M469" s="75"/>
      <c r="N469" s="177">
        <f t="shared" si="142"/>
        <v>6495</v>
      </c>
      <c r="O469" s="18">
        <v>0</v>
      </c>
      <c r="P469" s="19">
        <v>0</v>
      </c>
      <c r="Q469" s="187"/>
      <c r="R469" s="186"/>
      <c r="S469" s="48">
        <f t="shared" si="133"/>
        <v>0</v>
      </c>
      <c r="T469" s="49">
        <f t="shared" si="134"/>
        <v>0</v>
      </c>
      <c r="U469" s="75"/>
      <c r="V469" s="18">
        <v>0</v>
      </c>
      <c r="W469" s="19">
        <v>0</v>
      </c>
      <c r="X469" s="187"/>
      <c r="Y469" s="186"/>
      <c r="Z469" s="48">
        <f t="shared" si="135"/>
        <v>0</v>
      </c>
      <c r="AA469" s="49">
        <f t="shared" si="136"/>
        <v>0</v>
      </c>
      <c r="AB469" s="75"/>
      <c r="AC469" s="18">
        <v>0</v>
      </c>
      <c r="AD469" s="19">
        <v>0</v>
      </c>
      <c r="AE469" s="187"/>
      <c r="AF469" s="186"/>
      <c r="AG469" s="48">
        <f t="shared" si="137"/>
        <v>0</v>
      </c>
      <c r="AH469" s="49">
        <f t="shared" si="138"/>
        <v>0</v>
      </c>
      <c r="AI469" s="75"/>
      <c r="AJ469" s="826">
        <f t="shared" si="146"/>
        <v>6495</v>
      </c>
      <c r="AK469" s="827">
        <v>0</v>
      </c>
      <c r="AL469" s="828">
        <v>0</v>
      </c>
      <c r="AM469" s="824">
        <f t="shared" si="139"/>
        <v>0</v>
      </c>
      <c r="AN469" s="823">
        <f t="shared" si="139"/>
        <v>0</v>
      </c>
      <c r="AO469" s="832">
        <f t="shared" si="140"/>
        <v>0</v>
      </c>
      <c r="AP469" s="833">
        <f t="shared" si="141"/>
        <v>0</v>
      </c>
      <c r="AR469" s="878">
        <f t="shared" si="143"/>
        <v>0</v>
      </c>
      <c r="AS469" s="879">
        <f t="shared" si="144"/>
        <v>0</v>
      </c>
      <c r="AT469" s="880">
        <f t="shared" si="145"/>
        <v>0</v>
      </c>
    </row>
    <row r="470" spans="1:46" ht="15.75">
      <c r="A470" s="132">
        <f>2+A469</f>
        <v>6497</v>
      </c>
      <c r="B470" s="133" t="s">
        <v>5</v>
      </c>
      <c r="C470" s="133"/>
      <c r="D470" s="133"/>
      <c r="E470" s="133"/>
      <c r="F470" s="133"/>
      <c r="G470" s="133"/>
      <c r="H470" s="133"/>
      <c r="I470" s="133"/>
      <c r="J470" s="133"/>
      <c r="K470" s="133"/>
      <c r="L470" s="134"/>
      <c r="M470" s="75"/>
      <c r="N470" s="177">
        <f t="shared" si="142"/>
        <v>6497</v>
      </c>
      <c r="O470" s="18">
        <v>0</v>
      </c>
      <c r="P470" s="19">
        <v>0</v>
      </c>
      <c r="Q470" s="187"/>
      <c r="R470" s="186"/>
      <c r="S470" s="48">
        <f t="shared" si="133"/>
        <v>0</v>
      </c>
      <c r="T470" s="49">
        <f t="shared" si="134"/>
        <v>0</v>
      </c>
      <c r="U470" s="75"/>
      <c r="V470" s="18">
        <v>0</v>
      </c>
      <c r="W470" s="19">
        <v>0</v>
      </c>
      <c r="X470" s="187"/>
      <c r="Y470" s="186"/>
      <c r="Z470" s="48">
        <f t="shared" si="135"/>
        <v>0</v>
      </c>
      <c r="AA470" s="49">
        <f t="shared" si="136"/>
        <v>0</v>
      </c>
      <c r="AB470" s="75"/>
      <c r="AC470" s="18">
        <v>0</v>
      </c>
      <c r="AD470" s="19">
        <v>0</v>
      </c>
      <c r="AE470" s="187"/>
      <c r="AF470" s="186"/>
      <c r="AG470" s="48">
        <f t="shared" si="137"/>
        <v>0</v>
      </c>
      <c r="AH470" s="49">
        <f t="shared" si="138"/>
        <v>0</v>
      </c>
      <c r="AI470" s="75"/>
      <c r="AJ470" s="826">
        <f t="shared" si="146"/>
        <v>6497</v>
      </c>
      <c r="AK470" s="827">
        <v>0</v>
      </c>
      <c r="AL470" s="828">
        <v>0</v>
      </c>
      <c r="AM470" s="824">
        <f t="shared" si="139"/>
        <v>0</v>
      </c>
      <c r="AN470" s="823">
        <f t="shared" si="139"/>
        <v>0</v>
      </c>
      <c r="AO470" s="832">
        <f t="shared" si="140"/>
        <v>0</v>
      </c>
      <c r="AP470" s="833">
        <f t="shared" si="141"/>
        <v>0</v>
      </c>
      <c r="AR470" s="878">
        <f t="shared" si="143"/>
        <v>0</v>
      </c>
      <c r="AS470" s="879">
        <f t="shared" si="144"/>
        <v>0</v>
      </c>
      <c r="AT470" s="880">
        <f t="shared" si="145"/>
        <v>0</v>
      </c>
    </row>
    <row r="471" spans="1:46" ht="15.75">
      <c r="A471" s="132">
        <v>6501</v>
      </c>
      <c r="B471" s="133" t="s">
        <v>6</v>
      </c>
      <c r="C471" s="133"/>
      <c r="D471" s="133"/>
      <c r="E471" s="133"/>
      <c r="F471" s="133"/>
      <c r="G471" s="133"/>
      <c r="H471" s="133"/>
      <c r="I471" s="133"/>
      <c r="J471" s="133"/>
      <c r="K471" s="133"/>
      <c r="L471" s="134"/>
      <c r="M471" s="75"/>
      <c r="N471" s="177">
        <f t="shared" si="142"/>
        <v>6501</v>
      </c>
      <c r="O471" s="18">
        <v>0</v>
      </c>
      <c r="P471" s="19">
        <v>0</v>
      </c>
      <c r="Q471" s="187"/>
      <c r="R471" s="186"/>
      <c r="S471" s="50">
        <v>0</v>
      </c>
      <c r="T471" s="735">
        <f t="shared" si="134"/>
        <v>0</v>
      </c>
      <c r="U471" s="75"/>
      <c r="V471" s="18">
        <v>0</v>
      </c>
      <c r="W471" s="19">
        <v>0</v>
      </c>
      <c r="X471" s="187"/>
      <c r="Y471" s="186"/>
      <c r="Z471" s="50">
        <v>0</v>
      </c>
      <c r="AA471" s="49">
        <f t="shared" si="136"/>
        <v>0</v>
      </c>
      <c r="AB471" s="75"/>
      <c r="AC471" s="18">
        <v>0</v>
      </c>
      <c r="AD471" s="19">
        <v>0</v>
      </c>
      <c r="AE471" s="187"/>
      <c r="AF471" s="186"/>
      <c r="AG471" s="50">
        <v>0</v>
      </c>
      <c r="AH471" s="735">
        <f t="shared" si="138"/>
        <v>0</v>
      </c>
      <c r="AI471" s="75"/>
      <c r="AJ471" s="826">
        <f t="shared" si="146"/>
        <v>6501</v>
      </c>
      <c r="AK471" s="827">
        <v>0</v>
      </c>
      <c r="AL471" s="828">
        <v>0</v>
      </c>
      <c r="AM471" s="824">
        <f t="shared" si="139"/>
        <v>0</v>
      </c>
      <c r="AN471" s="823">
        <f t="shared" si="139"/>
        <v>0</v>
      </c>
      <c r="AO471" s="829">
        <v>0</v>
      </c>
      <c r="AP471" s="834">
        <f t="shared" si="141"/>
        <v>0</v>
      </c>
      <c r="AR471" s="878">
        <f t="shared" si="143"/>
        <v>0</v>
      </c>
      <c r="AS471" s="879">
        <f t="shared" si="144"/>
        <v>0</v>
      </c>
      <c r="AT471" s="880">
        <f t="shared" si="145"/>
        <v>0</v>
      </c>
    </row>
    <row r="472" spans="1:46" ht="15.75">
      <c r="A472" s="132">
        <v>6502</v>
      </c>
      <c r="B472" s="133" t="s">
        <v>7</v>
      </c>
      <c r="C472" s="133"/>
      <c r="D472" s="133"/>
      <c r="E472" s="133"/>
      <c r="F472" s="133"/>
      <c r="G472" s="133"/>
      <c r="H472" s="133"/>
      <c r="I472" s="133"/>
      <c r="J472" s="133"/>
      <c r="K472" s="133"/>
      <c r="L472" s="134"/>
      <c r="M472" s="75"/>
      <c r="N472" s="177">
        <f t="shared" si="142"/>
        <v>6502</v>
      </c>
      <c r="O472" s="18">
        <v>0</v>
      </c>
      <c r="P472" s="19">
        <v>0</v>
      </c>
      <c r="Q472" s="187"/>
      <c r="R472" s="186"/>
      <c r="S472" s="50">
        <v>0</v>
      </c>
      <c r="T472" s="735">
        <f t="shared" si="134"/>
        <v>0</v>
      </c>
      <c r="U472" s="75"/>
      <c r="V472" s="18">
        <v>0</v>
      </c>
      <c r="W472" s="19">
        <v>0</v>
      </c>
      <c r="X472" s="187"/>
      <c r="Y472" s="186"/>
      <c r="Z472" s="50">
        <v>0</v>
      </c>
      <c r="AA472" s="49">
        <f t="shared" si="136"/>
        <v>0</v>
      </c>
      <c r="AB472" s="75"/>
      <c r="AC472" s="18">
        <v>0</v>
      </c>
      <c r="AD472" s="19">
        <v>0</v>
      </c>
      <c r="AE472" s="187"/>
      <c r="AF472" s="186"/>
      <c r="AG472" s="50">
        <v>0</v>
      </c>
      <c r="AH472" s="735">
        <f t="shared" si="138"/>
        <v>0</v>
      </c>
      <c r="AI472" s="75"/>
      <c r="AJ472" s="826">
        <f t="shared" si="146"/>
        <v>6502</v>
      </c>
      <c r="AK472" s="827">
        <v>0</v>
      </c>
      <c r="AL472" s="828">
        <v>0</v>
      </c>
      <c r="AM472" s="824">
        <f t="shared" si="139"/>
        <v>0</v>
      </c>
      <c r="AN472" s="823">
        <f t="shared" si="139"/>
        <v>0</v>
      </c>
      <c r="AO472" s="829">
        <v>0</v>
      </c>
      <c r="AP472" s="834">
        <f t="shared" si="141"/>
        <v>0</v>
      </c>
      <c r="AR472" s="878">
        <f t="shared" si="143"/>
        <v>0</v>
      </c>
      <c r="AS472" s="879">
        <f t="shared" si="144"/>
        <v>0</v>
      </c>
      <c r="AT472" s="880">
        <f t="shared" si="145"/>
        <v>0</v>
      </c>
    </row>
    <row r="473" spans="1:46" ht="15.75">
      <c r="A473" s="132">
        <v>6503</v>
      </c>
      <c r="B473" s="133" t="s">
        <v>8</v>
      </c>
      <c r="C473" s="133"/>
      <c r="D473" s="133"/>
      <c r="E473" s="133"/>
      <c r="F473" s="133"/>
      <c r="G473" s="133"/>
      <c r="H473" s="133"/>
      <c r="I473" s="133"/>
      <c r="J473" s="133"/>
      <c r="K473" s="133"/>
      <c r="L473" s="134"/>
      <c r="M473" s="75"/>
      <c r="N473" s="177">
        <f t="shared" si="142"/>
        <v>6503</v>
      </c>
      <c r="O473" s="18">
        <v>0</v>
      </c>
      <c r="P473" s="19">
        <v>0</v>
      </c>
      <c r="Q473" s="187"/>
      <c r="R473" s="186"/>
      <c r="S473" s="50">
        <v>0</v>
      </c>
      <c r="T473" s="735">
        <f t="shared" si="134"/>
        <v>0</v>
      </c>
      <c r="U473" s="75"/>
      <c r="V473" s="18">
        <v>0</v>
      </c>
      <c r="W473" s="19">
        <v>0</v>
      </c>
      <c r="X473" s="187"/>
      <c r="Y473" s="186"/>
      <c r="Z473" s="50">
        <v>0</v>
      </c>
      <c r="AA473" s="49">
        <f t="shared" si="136"/>
        <v>0</v>
      </c>
      <c r="AB473" s="75"/>
      <c r="AC473" s="18">
        <v>0</v>
      </c>
      <c r="AD473" s="19">
        <v>0</v>
      </c>
      <c r="AE473" s="187"/>
      <c r="AF473" s="186"/>
      <c r="AG473" s="50">
        <v>0</v>
      </c>
      <c r="AH473" s="735">
        <f t="shared" si="138"/>
        <v>0</v>
      </c>
      <c r="AI473" s="75"/>
      <c r="AJ473" s="826">
        <f t="shared" si="146"/>
        <v>6503</v>
      </c>
      <c r="AK473" s="827">
        <v>0</v>
      </c>
      <c r="AL473" s="828">
        <v>0</v>
      </c>
      <c r="AM473" s="824">
        <f t="shared" si="139"/>
        <v>0</v>
      </c>
      <c r="AN473" s="823">
        <f t="shared" si="139"/>
        <v>0</v>
      </c>
      <c r="AO473" s="829">
        <v>0</v>
      </c>
      <c r="AP473" s="834">
        <f t="shared" si="141"/>
        <v>0</v>
      </c>
      <c r="AR473" s="878">
        <f t="shared" si="143"/>
        <v>0</v>
      </c>
      <c r="AS473" s="879">
        <f t="shared" si="144"/>
        <v>0</v>
      </c>
      <c r="AT473" s="880">
        <f t="shared" si="145"/>
        <v>0</v>
      </c>
    </row>
    <row r="474" spans="1:46" ht="15.75">
      <c r="A474" s="132">
        <v>6504</v>
      </c>
      <c r="B474" s="133" t="s">
        <v>548</v>
      </c>
      <c r="C474" s="133"/>
      <c r="D474" s="133"/>
      <c r="E474" s="133"/>
      <c r="F474" s="133"/>
      <c r="G474" s="133"/>
      <c r="H474" s="133"/>
      <c r="I474" s="133"/>
      <c r="J474" s="133"/>
      <c r="K474" s="133"/>
      <c r="L474" s="134"/>
      <c r="M474" s="75"/>
      <c r="N474" s="177">
        <f t="shared" si="142"/>
        <v>6504</v>
      </c>
      <c r="O474" s="18">
        <v>0</v>
      </c>
      <c r="P474" s="19">
        <v>0</v>
      </c>
      <c r="Q474" s="187"/>
      <c r="R474" s="186"/>
      <c r="S474" s="50">
        <v>0</v>
      </c>
      <c r="T474" s="51">
        <v>0</v>
      </c>
      <c r="U474" s="75"/>
      <c r="V474" s="18">
        <v>0</v>
      </c>
      <c r="W474" s="19">
        <v>0</v>
      </c>
      <c r="X474" s="187"/>
      <c r="Y474" s="186"/>
      <c r="Z474" s="50">
        <v>0</v>
      </c>
      <c r="AA474" s="51">
        <v>0</v>
      </c>
      <c r="AB474" s="75"/>
      <c r="AC474" s="18">
        <v>0</v>
      </c>
      <c r="AD474" s="19">
        <v>0</v>
      </c>
      <c r="AE474" s="187"/>
      <c r="AF474" s="186"/>
      <c r="AG474" s="50">
        <f>+IF(ABS(+AC474+AE474)&gt;=ABS(AD474+AF474),+AC474-AD474+AE474-AF474,0)</f>
        <v>0</v>
      </c>
      <c r="AH474" s="51">
        <v>0</v>
      </c>
      <c r="AI474" s="75"/>
      <c r="AJ474" s="826">
        <f t="shared" si="146"/>
        <v>6504</v>
      </c>
      <c r="AK474" s="827">
        <v>0</v>
      </c>
      <c r="AL474" s="828">
        <v>0</v>
      </c>
      <c r="AM474" s="824">
        <f aca="true" t="shared" si="147" ref="AM474:AN504">+ROUND(+Q474+X474+AE474,2)</f>
        <v>0</v>
      </c>
      <c r="AN474" s="823">
        <f t="shared" si="147"/>
        <v>0</v>
      </c>
      <c r="AO474" s="829">
        <v>0</v>
      </c>
      <c r="AP474" s="830">
        <v>0</v>
      </c>
      <c r="AR474" s="878">
        <f t="shared" si="143"/>
        <v>0</v>
      </c>
      <c r="AS474" s="879">
        <f t="shared" si="144"/>
        <v>0</v>
      </c>
      <c r="AT474" s="880">
        <f t="shared" si="145"/>
        <v>0</v>
      </c>
    </row>
    <row r="475" spans="1:46" ht="15.75">
      <c r="A475" s="132">
        <v>6506</v>
      </c>
      <c r="B475" s="145" t="s">
        <v>549</v>
      </c>
      <c r="C475" s="133"/>
      <c r="D475" s="133"/>
      <c r="E475" s="133"/>
      <c r="F475" s="133"/>
      <c r="G475" s="133"/>
      <c r="H475" s="133"/>
      <c r="I475" s="133"/>
      <c r="J475" s="133"/>
      <c r="K475" s="133"/>
      <c r="L475" s="134"/>
      <c r="M475" s="75"/>
      <c r="N475" s="177">
        <f t="shared" si="142"/>
        <v>6506</v>
      </c>
      <c r="O475" s="18">
        <v>0</v>
      </c>
      <c r="P475" s="19">
        <v>0</v>
      </c>
      <c r="Q475" s="187"/>
      <c r="R475" s="186"/>
      <c r="S475" s="50">
        <v>0</v>
      </c>
      <c r="T475" s="51">
        <v>0</v>
      </c>
      <c r="U475" s="75"/>
      <c r="V475" s="18">
        <v>0</v>
      </c>
      <c r="W475" s="19">
        <v>0</v>
      </c>
      <c r="X475" s="187"/>
      <c r="Y475" s="186"/>
      <c r="Z475" s="50">
        <v>0</v>
      </c>
      <c r="AA475" s="51">
        <v>0</v>
      </c>
      <c r="AB475" s="75"/>
      <c r="AC475" s="18">
        <v>0</v>
      </c>
      <c r="AD475" s="19">
        <v>0</v>
      </c>
      <c r="AE475" s="187"/>
      <c r="AF475" s="186"/>
      <c r="AG475" s="50">
        <f>+IF(ABS(+AC475+AE475)&gt;=ABS(AD475+AF475),+AC475-AD475+AE475-AF475,0)</f>
        <v>0</v>
      </c>
      <c r="AH475" s="51">
        <v>0</v>
      </c>
      <c r="AI475" s="75"/>
      <c r="AJ475" s="826">
        <f t="shared" si="146"/>
        <v>6506</v>
      </c>
      <c r="AK475" s="827">
        <v>0</v>
      </c>
      <c r="AL475" s="828">
        <v>0</v>
      </c>
      <c r="AM475" s="824">
        <f t="shared" si="147"/>
        <v>0</v>
      </c>
      <c r="AN475" s="823">
        <f t="shared" si="147"/>
        <v>0</v>
      </c>
      <c r="AO475" s="829">
        <v>0</v>
      </c>
      <c r="AP475" s="830">
        <v>0</v>
      </c>
      <c r="AR475" s="878">
        <f t="shared" si="143"/>
        <v>0</v>
      </c>
      <c r="AS475" s="879">
        <f t="shared" si="144"/>
        <v>0</v>
      </c>
      <c r="AT475" s="880">
        <f t="shared" si="145"/>
        <v>0</v>
      </c>
    </row>
    <row r="476" spans="1:46" ht="15.75">
      <c r="A476" s="132">
        <v>6507</v>
      </c>
      <c r="B476" s="145" t="s">
        <v>550</v>
      </c>
      <c r="C476" s="133"/>
      <c r="D476" s="133"/>
      <c r="E476" s="133"/>
      <c r="F476" s="133"/>
      <c r="G476" s="133"/>
      <c r="H476" s="133"/>
      <c r="I476" s="133"/>
      <c r="J476" s="133"/>
      <c r="K476" s="133"/>
      <c r="L476" s="134"/>
      <c r="M476" s="75"/>
      <c r="N476" s="177">
        <f t="shared" si="142"/>
        <v>6507</v>
      </c>
      <c r="O476" s="18">
        <v>0</v>
      </c>
      <c r="P476" s="19">
        <v>0</v>
      </c>
      <c r="Q476" s="187"/>
      <c r="R476" s="186"/>
      <c r="S476" s="50">
        <v>0</v>
      </c>
      <c r="T476" s="735">
        <f>+IF(ABS(+O476+Q476)&lt;=ABS(P476+R476),-O476+P476-Q476+R476,0)</f>
        <v>0</v>
      </c>
      <c r="U476" s="75"/>
      <c r="V476" s="18">
        <v>0</v>
      </c>
      <c r="W476" s="19">
        <v>0</v>
      </c>
      <c r="X476" s="187"/>
      <c r="Y476" s="186"/>
      <c r="Z476" s="50">
        <v>0</v>
      </c>
      <c r="AA476" s="49">
        <f>+IF(ABS(+V476+X476)&lt;=ABS(W476+Y476),-V476+W476-X476+Y476,0)</f>
        <v>0</v>
      </c>
      <c r="AB476" s="75"/>
      <c r="AC476" s="18">
        <v>0</v>
      </c>
      <c r="AD476" s="19">
        <v>0</v>
      </c>
      <c r="AE476" s="187"/>
      <c r="AF476" s="186"/>
      <c r="AG476" s="50">
        <v>0</v>
      </c>
      <c r="AH476" s="735">
        <f>+IF(ABS(+AC476+AE476)&lt;=ABS(AD476+AF476),-AC476+AD476-AE476+AF476,0)</f>
        <v>0</v>
      </c>
      <c r="AI476" s="75"/>
      <c r="AJ476" s="826">
        <f t="shared" si="146"/>
        <v>6507</v>
      </c>
      <c r="AK476" s="827">
        <v>0</v>
      </c>
      <c r="AL476" s="828">
        <v>0</v>
      </c>
      <c r="AM476" s="824">
        <f t="shared" si="147"/>
        <v>0</v>
      </c>
      <c r="AN476" s="823">
        <f t="shared" si="147"/>
        <v>0</v>
      </c>
      <c r="AO476" s="829">
        <v>0</v>
      </c>
      <c r="AP476" s="834">
        <f>+IF(ABS(+AK476+AM476)&lt;=ABS(AL476+AN476),-AK476+AL476-AM476+AN476,0)</f>
        <v>0</v>
      </c>
      <c r="AR476" s="878">
        <f t="shared" si="143"/>
        <v>0</v>
      </c>
      <c r="AS476" s="879">
        <f t="shared" si="144"/>
        <v>0</v>
      </c>
      <c r="AT476" s="880">
        <f t="shared" si="145"/>
        <v>0</v>
      </c>
    </row>
    <row r="477" spans="1:46" ht="15.75">
      <c r="A477" s="132">
        <v>6508</v>
      </c>
      <c r="B477" s="145" t="s">
        <v>551</v>
      </c>
      <c r="C477" s="133"/>
      <c r="D477" s="133"/>
      <c r="E477" s="133"/>
      <c r="F477" s="133"/>
      <c r="G477" s="133"/>
      <c r="H477" s="133"/>
      <c r="I477" s="133"/>
      <c r="J477" s="133"/>
      <c r="K477" s="133"/>
      <c r="L477" s="134"/>
      <c r="M477" s="75"/>
      <c r="N477" s="177">
        <f t="shared" si="142"/>
        <v>6508</v>
      </c>
      <c r="O477" s="18">
        <v>0</v>
      </c>
      <c r="P477" s="19">
        <v>0</v>
      </c>
      <c r="Q477" s="187"/>
      <c r="R477" s="186"/>
      <c r="S477" s="50">
        <v>0</v>
      </c>
      <c r="T477" s="51">
        <v>0</v>
      </c>
      <c r="U477" s="75"/>
      <c r="V477" s="18">
        <v>0</v>
      </c>
      <c r="W477" s="19">
        <v>0</v>
      </c>
      <c r="X477" s="187"/>
      <c r="Y477" s="186"/>
      <c r="Z477" s="50">
        <v>0</v>
      </c>
      <c r="AA477" s="51">
        <v>0</v>
      </c>
      <c r="AB477" s="75"/>
      <c r="AC477" s="18">
        <v>0</v>
      </c>
      <c r="AD477" s="19">
        <v>0</v>
      </c>
      <c r="AE477" s="187"/>
      <c r="AF477" s="186"/>
      <c r="AG477" s="50">
        <f>+IF(ABS(+AC477+AE477)&gt;=ABS(AD477+AF477),+AC477-AD477+AE477-AF477,0)</f>
        <v>0</v>
      </c>
      <c r="AH477" s="51">
        <v>0</v>
      </c>
      <c r="AI477" s="75"/>
      <c r="AJ477" s="826">
        <f t="shared" si="146"/>
        <v>6508</v>
      </c>
      <c r="AK477" s="827">
        <v>0</v>
      </c>
      <c r="AL477" s="828">
        <v>0</v>
      </c>
      <c r="AM477" s="824">
        <f t="shared" si="147"/>
        <v>0</v>
      </c>
      <c r="AN477" s="823">
        <f t="shared" si="147"/>
        <v>0</v>
      </c>
      <c r="AO477" s="829">
        <v>0</v>
      </c>
      <c r="AP477" s="830">
        <v>0</v>
      </c>
      <c r="AR477" s="878">
        <f t="shared" si="143"/>
        <v>0</v>
      </c>
      <c r="AS477" s="879">
        <f t="shared" si="144"/>
        <v>0</v>
      </c>
      <c r="AT477" s="880">
        <f t="shared" si="145"/>
        <v>0</v>
      </c>
    </row>
    <row r="478" spans="1:46" ht="15.75">
      <c r="A478" s="132">
        <v>6711</v>
      </c>
      <c r="B478" s="133" t="s">
        <v>552</v>
      </c>
      <c r="C478" s="133"/>
      <c r="D478" s="133"/>
      <c r="E478" s="133"/>
      <c r="F478" s="133"/>
      <c r="G478" s="133"/>
      <c r="H478" s="133"/>
      <c r="I478" s="133"/>
      <c r="J478" s="133"/>
      <c r="K478" s="133"/>
      <c r="L478" s="134"/>
      <c r="M478" s="75"/>
      <c r="N478" s="177">
        <f t="shared" si="142"/>
        <v>6711</v>
      </c>
      <c r="O478" s="18">
        <v>0</v>
      </c>
      <c r="P478" s="19">
        <v>0</v>
      </c>
      <c r="Q478" s="187"/>
      <c r="R478" s="186"/>
      <c r="S478" s="48">
        <f aca="true" t="shared" si="148" ref="S478:S483">+IF(ABS(+O478+Q478)&gt;=ABS(P478+R478),+O478-P478+Q478-R478,0)</f>
        <v>0</v>
      </c>
      <c r="T478" s="51">
        <v>0</v>
      </c>
      <c r="U478" s="75"/>
      <c r="V478" s="18">
        <v>0</v>
      </c>
      <c r="W478" s="19">
        <v>0</v>
      </c>
      <c r="X478" s="187"/>
      <c r="Y478" s="186"/>
      <c r="Z478" s="48">
        <f aca="true" t="shared" si="149" ref="Z478:Z483">+IF(ABS(+V478+X478)&gt;=ABS(W478+Y478),+V478-W478+X478-Y478,0)</f>
        <v>0</v>
      </c>
      <c r="AA478" s="51">
        <v>0</v>
      </c>
      <c r="AB478" s="75"/>
      <c r="AC478" s="18">
        <v>0</v>
      </c>
      <c r="AD478" s="19">
        <v>0</v>
      </c>
      <c r="AE478" s="187"/>
      <c r="AF478" s="186"/>
      <c r="AG478" s="48">
        <f aca="true" t="shared" si="150" ref="AG478:AG483">+IF(ABS(+AC478+AE478)&gt;=ABS(AD478+AF478),+AC478-AD478+AE478-AF478,0)</f>
        <v>0</v>
      </c>
      <c r="AH478" s="51">
        <v>0</v>
      </c>
      <c r="AI478" s="75"/>
      <c r="AJ478" s="826">
        <f t="shared" si="146"/>
        <v>6711</v>
      </c>
      <c r="AK478" s="827">
        <v>0</v>
      </c>
      <c r="AL478" s="828">
        <v>0</v>
      </c>
      <c r="AM478" s="824">
        <f t="shared" si="147"/>
        <v>0</v>
      </c>
      <c r="AN478" s="823">
        <f t="shared" si="147"/>
        <v>0</v>
      </c>
      <c r="AO478" s="832">
        <f aca="true" t="shared" si="151" ref="AO478:AO483">+IF(ABS(+AK478+AM478)&gt;=ABS(AL478+AN478),+AK478-AL478+AM478-AN478,0)</f>
        <v>0</v>
      </c>
      <c r="AP478" s="830">
        <v>0</v>
      </c>
      <c r="AR478" s="878">
        <f t="shared" si="143"/>
        <v>0</v>
      </c>
      <c r="AS478" s="879">
        <f t="shared" si="144"/>
        <v>0</v>
      </c>
      <c r="AT478" s="880">
        <f t="shared" si="145"/>
        <v>0</v>
      </c>
    </row>
    <row r="479" spans="1:46" ht="15.75">
      <c r="A479" s="132">
        <v>6712</v>
      </c>
      <c r="B479" s="133" t="s">
        <v>17</v>
      </c>
      <c r="C479" s="133"/>
      <c r="D479" s="133"/>
      <c r="E479" s="133"/>
      <c r="F479" s="133"/>
      <c r="G479" s="133"/>
      <c r="H479" s="133"/>
      <c r="I479" s="133"/>
      <c r="J479" s="133"/>
      <c r="K479" s="133"/>
      <c r="L479" s="134"/>
      <c r="M479" s="75"/>
      <c r="N479" s="177">
        <f t="shared" si="142"/>
        <v>6712</v>
      </c>
      <c r="O479" s="18">
        <v>0</v>
      </c>
      <c r="P479" s="19">
        <v>0</v>
      </c>
      <c r="Q479" s="187"/>
      <c r="R479" s="186"/>
      <c r="S479" s="48">
        <f t="shared" si="148"/>
        <v>0</v>
      </c>
      <c r="T479" s="51">
        <v>0</v>
      </c>
      <c r="U479" s="75"/>
      <c r="V479" s="18">
        <v>0</v>
      </c>
      <c r="W479" s="19">
        <v>0</v>
      </c>
      <c r="X479" s="187"/>
      <c r="Y479" s="186"/>
      <c r="Z479" s="48">
        <f t="shared" si="149"/>
        <v>0</v>
      </c>
      <c r="AA479" s="51">
        <v>0</v>
      </c>
      <c r="AB479" s="75"/>
      <c r="AC479" s="18">
        <v>0</v>
      </c>
      <c r="AD479" s="19">
        <v>0</v>
      </c>
      <c r="AE479" s="187"/>
      <c r="AF479" s="186"/>
      <c r="AG479" s="48">
        <f t="shared" si="150"/>
        <v>0</v>
      </c>
      <c r="AH479" s="51">
        <v>0</v>
      </c>
      <c r="AI479" s="75"/>
      <c r="AJ479" s="826">
        <f t="shared" si="146"/>
        <v>6712</v>
      </c>
      <c r="AK479" s="827">
        <v>0</v>
      </c>
      <c r="AL479" s="828">
        <v>0</v>
      </c>
      <c r="AM479" s="824">
        <f t="shared" si="147"/>
        <v>0</v>
      </c>
      <c r="AN479" s="823">
        <f t="shared" si="147"/>
        <v>0</v>
      </c>
      <c r="AO479" s="832">
        <f t="shared" si="151"/>
        <v>0</v>
      </c>
      <c r="AP479" s="830">
        <v>0</v>
      </c>
      <c r="AR479" s="878">
        <f t="shared" si="143"/>
        <v>0</v>
      </c>
      <c r="AS479" s="879">
        <f t="shared" si="144"/>
        <v>0</v>
      </c>
      <c r="AT479" s="880">
        <f t="shared" si="145"/>
        <v>0</v>
      </c>
    </row>
    <row r="480" spans="1:46" ht="15.75">
      <c r="A480" s="132">
        <v>6713</v>
      </c>
      <c r="B480" s="133" t="s">
        <v>18</v>
      </c>
      <c r="C480" s="133"/>
      <c r="D480" s="133"/>
      <c r="E480" s="133"/>
      <c r="F480" s="133"/>
      <c r="G480" s="133"/>
      <c r="H480" s="133"/>
      <c r="I480" s="133"/>
      <c r="J480" s="133"/>
      <c r="K480" s="133"/>
      <c r="L480" s="134"/>
      <c r="M480" s="75"/>
      <c r="N480" s="177">
        <f t="shared" si="142"/>
        <v>6713</v>
      </c>
      <c r="O480" s="18">
        <v>0</v>
      </c>
      <c r="P480" s="19">
        <v>0</v>
      </c>
      <c r="Q480" s="187"/>
      <c r="R480" s="186"/>
      <c r="S480" s="48">
        <f t="shared" si="148"/>
        <v>0</v>
      </c>
      <c r="T480" s="51">
        <v>0</v>
      </c>
      <c r="U480" s="75"/>
      <c r="V480" s="18">
        <v>0</v>
      </c>
      <c r="W480" s="19">
        <v>0</v>
      </c>
      <c r="X480" s="187"/>
      <c r="Y480" s="186"/>
      <c r="Z480" s="48">
        <f t="shared" si="149"/>
        <v>0</v>
      </c>
      <c r="AA480" s="51">
        <v>0</v>
      </c>
      <c r="AB480" s="75"/>
      <c r="AC480" s="18">
        <v>0</v>
      </c>
      <c r="AD480" s="19">
        <v>0</v>
      </c>
      <c r="AE480" s="187"/>
      <c r="AF480" s="186"/>
      <c r="AG480" s="48">
        <f t="shared" si="150"/>
        <v>0</v>
      </c>
      <c r="AH480" s="51">
        <v>0</v>
      </c>
      <c r="AI480" s="75"/>
      <c r="AJ480" s="826">
        <f t="shared" si="146"/>
        <v>6713</v>
      </c>
      <c r="AK480" s="827">
        <v>0</v>
      </c>
      <c r="AL480" s="828">
        <v>0</v>
      </c>
      <c r="AM480" s="824">
        <f t="shared" si="147"/>
        <v>0</v>
      </c>
      <c r="AN480" s="823">
        <f t="shared" si="147"/>
        <v>0</v>
      </c>
      <c r="AO480" s="832">
        <f t="shared" si="151"/>
        <v>0</v>
      </c>
      <c r="AP480" s="830">
        <v>0</v>
      </c>
      <c r="AR480" s="878">
        <f t="shared" si="143"/>
        <v>0</v>
      </c>
      <c r="AS480" s="879">
        <f t="shared" si="144"/>
        <v>0</v>
      </c>
      <c r="AT480" s="880">
        <f t="shared" si="145"/>
        <v>0</v>
      </c>
    </row>
    <row r="481" spans="1:46" ht="15.75">
      <c r="A481" s="132">
        <v>6714</v>
      </c>
      <c r="B481" s="133" t="s">
        <v>19</v>
      </c>
      <c r="C481" s="133"/>
      <c r="D481" s="133"/>
      <c r="E481" s="133"/>
      <c r="F481" s="133"/>
      <c r="G481" s="133"/>
      <c r="H481" s="133"/>
      <c r="I481" s="133"/>
      <c r="J481" s="133"/>
      <c r="K481" s="133"/>
      <c r="L481" s="134"/>
      <c r="M481" s="75"/>
      <c r="N481" s="177">
        <f t="shared" si="142"/>
        <v>6714</v>
      </c>
      <c r="O481" s="18">
        <v>0</v>
      </c>
      <c r="P481" s="19">
        <v>0</v>
      </c>
      <c r="Q481" s="187"/>
      <c r="R481" s="186"/>
      <c r="S481" s="48">
        <f t="shared" si="148"/>
        <v>0</v>
      </c>
      <c r="T481" s="51">
        <v>0</v>
      </c>
      <c r="U481" s="75"/>
      <c r="V481" s="18">
        <v>0</v>
      </c>
      <c r="W481" s="19">
        <v>0</v>
      </c>
      <c r="X481" s="187"/>
      <c r="Y481" s="186"/>
      <c r="Z481" s="48">
        <f t="shared" si="149"/>
        <v>0</v>
      </c>
      <c r="AA481" s="51">
        <v>0</v>
      </c>
      <c r="AB481" s="75"/>
      <c r="AC481" s="18">
        <v>0</v>
      </c>
      <c r="AD481" s="19">
        <v>0</v>
      </c>
      <c r="AE481" s="187"/>
      <c r="AF481" s="186"/>
      <c r="AG481" s="48">
        <f t="shared" si="150"/>
        <v>0</v>
      </c>
      <c r="AH481" s="51">
        <v>0</v>
      </c>
      <c r="AI481" s="75"/>
      <c r="AJ481" s="826">
        <f t="shared" si="146"/>
        <v>6714</v>
      </c>
      <c r="AK481" s="827">
        <v>0</v>
      </c>
      <c r="AL481" s="828">
        <v>0</v>
      </c>
      <c r="AM481" s="824">
        <f t="shared" si="147"/>
        <v>0</v>
      </c>
      <c r="AN481" s="823">
        <f t="shared" si="147"/>
        <v>0</v>
      </c>
      <c r="AO481" s="832">
        <f t="shared" si="151"/>
        <v>0</v>
      </c>
      <c r="AP481" s="830">
        <v>0</v>
      </c>
      <c r="AR481" s="878">
        <f t="shared" si="143"/>
        <v>0</v>
      </c>
      <c r="AS481" s="879">
        <f t="shared" si="144"/>
        <v>0</v>
      </c>
      <c r="AT481" s="880">
        <f t="shared" si="145"/>
        <v>0</v>
      </c>
    </row>
    <row r="482" spans="1:46" ht="15.75">
      <c r="A482" s="132">
        <v>6717</v>
      </c>
      <c r="B482" s="133" t="s">
        <v>20</v>
      </c>
      <c r="C482" s="133"/>
      <c r="D482" s="133"/>
      <c r="E482" s="133"/>
      <c r="F482" s="133"/>
      <c r="G482" s="133"/>
      <c r="H482" s="133"/>
      <c r="I482" s="133"/>
      <c r="J482" s="133"/>
      <c r="K482" s="133"/>
      <c r="L482" s="134"/>
      <c r="M482" s="75"/>
      <c r="N482" s="177">
        <f t="shared" si="142"/>
        <v>6717</v>
      </c>
      <c r="O482" s="18">
        <v>0</v>
      </c>
      <c r="P482" s="19">
        <v>0</v>
      </c>
      <c r="Q482" s="187"/>
      <c r="R482" s="186"/>
      <c r="S482" s="48">
        <f t="shared" si="148"/>
        <v>0</v>
      </c>
      <c r="T482" s="51">
        <v>0</v>
      </c>
      <c r="U482" s="75"/>
      <c r="V482" s="18">
        <v>0</v>
      </c>
      <c r="W482" s="19">
        <v>0</v>
      </c>
      <c r="X482" s="187"/>
      <c r="Y482" s="186"/>
      <c r="Z482" s="48">
        <f t="shared" si="149"/>
        <v>0</v>
      </c>
      <c r="AA482" s="51">
        <v>0</v>
      </c>
      <c r="AB482" s="75"/>
      <c r="AC482" s="18">
        <v>0</v>
      </c>
      <c r="AD482" s="19">
        <v>0</v>
      </c>
      <c r="AE482" s="187"/>
      <c r="AF482" s="186"/>
      <c r="AG482" s="48">
        <f t="shared" si="150"/>
        <v>0</v>
      </c>
      <c r="AH482" s="51">
        <v>0</v>
      </c>
      <c r="AI482" s="75"/>
      <c r="AJ482" s="826">
        <f t="shared" si="146"/>
        <v>6717</v>
      </c>
      <c r="AK482" s="827">
        <v>0</v>
      </c>
      <c r="AL482" s="828">
        <v>0</v>
      </c>
      <c r="AM482" s="824">
        <f t="shared" si="147"/>
        <v>0</v>
      </c>
      <c r="AN482" s="823">
        <f t="shared" si="147"/>
        <v>0</v>
      </c>
      <c r="AO482" s="832">
        <f t="shared" si="151"/>
        <v>0</v>
      </c>
      <c r="AP482" s="830">
        <v>0</v>
      </c>
      <c r="AR482" s="878">
        <f t="shared" si="143"/>
        <v>0</v>
      </c>
      <c r="AS482" s="879">
        <f t="shared" si="144"/>
        <v>0</v>
      </c>
      <c r="AT482" s="880">
        <f t="shared" si="145"/>
        <v>0</v>
      </c>
    </row>
    <row r="483" spans="1:46" ht="15.75">
      <c r="A483" s="132">
        <v>6718</v>
      </c>
      <c r="B483" s="133" t="s">
        <v>21</v>
      </c>
      <c r="C483" s="133"/>
      <c r="D483" s="133"/>
      <c r="E483" s="133"/>
      <c r="F483" s="133"/>
      <c r="G483" s="133"/>
      <c r="H483" s="133"/>
      <c r="I483" s="133"/>
      <c r="J483" s="133"/>
      <c r="K483" s="133"/>
      <c r="L483" s="134"/>
      <c r="M483" s="75"/>
      <c r="N483" s="177">
        <f t="shared" si="142"/>
        <v>6718</v>
      </c>
      <c r="O483" s="18">
        <v>0</v>
      </c>
      <c r="P483" s="19">
        <v>0</v>
      </c>
      <c r="Q483" s="187"/>
      <c r="R483" s="186"/>
      <c r="S483" s="48">
        <f t="shared" si="148"/>
        <v>0</v>
      </c>
      <c r="T483" s="51">
        <v>0</v>
      </c>
      <c r="U483" s="75"/>
      <c r="V483" s="18">
        <v>0</v>
      </c>
      <c r="W483" s="19">
        <v>0</v>
      </c>
      <c r="X483" s="187"/>
      <c r="Y483" s="186"/>
      <c r="Z483" s="48">
        <f t="shared" si="149"/>
        <v>0</v>
      </c>
      <c r="AA483" s="51">
        <v>0</v>
      </c>
      <c r="AB483" s="75"/>
      <c r="AC483" s="18">
        <v>0</v>
      </c>
      <c r="AD483" s="19">
        <v>0</v>
      </c>
      <c r="AE483" s="187"/>
      <c r="AF483" s="186"/>
      <c r="AG483" s="48">
        <f t="shared" si="150"/>
        <v>0</v>
      </c>
      <c r="AH483" s="51">
        <v>0</v>
      </c>
      <c r="AI483" s="75"/>
      <c r="AJ483" s="826">
        <f t="shared" si="146"/>
        <v>6718</v>
      </c>
      <c r="AK483" s="827">
        <v>0</v>
      </c>
      <c r="AL483" s="828">
        <v>0</v>
      </c>
      <c r="AM483" s="824">
        <f t="shared" si="147"/>
        <v>0</v>
      </c>
      <c r="AN483" s="823">
        <f t="shared" si="147"/>
        <v>0</v>
      </c>
      <c r="AO483" s="832">
        <f t="shared" si="151"/>
        <v>0</v>
      </c>
      <c r="AP483" s="830">
        <v>0</v>
      </c>
      <c r="AR483" s="878">
        <f t="shared" si="143"/>
        <v>0</v>
      </c>
      <c r="AS483" s="879">
        <f t="shared" si="144"/>
        <v>0</v>
      </c>
      <c r="AT483" s="880">
        <f t="shared" si="145"/>
        <v>0</v>
      </c>
    </row>
    <row r="484" spans="1:46" ht="15.75">
      <c r="A484" s="132">
        <v>6721</v>
      </c>
      <c r="B484" s="133" t="s">
        <v>22</v>
      </c>
      <c r="C484" s="133"/>
      <c r="D484" s="133"/>
      <c r="E484" s="133"/>
      <c r="F484" s="133"/>
      <c r="G484" s="133"/>
      <c r="H484" s="133"/>
      <c r="I484" s="133"/>
      <c r="J484" s="133"/>
      <c r="K484" s="133"/>
      <c r="L484" s="134"/>
      <c r="M484" s="75"/>
      <c r="N484" s="177">
        <f t="shared" si="142"/>
        <v>6721</v>
      </c>
      <c r="O484" s="18">
        <v>0</v>
      </c>
      <c r="P484" s="19">
        <v>0</v>
      </c>
      <c r="Q484" s="187"/>
      <c r="R484" s="186"/>
      <c r="S484" s="50">
        <v>0</v>
      </c>
      <c r="T484" s="49">
        <f aca="true" t="shared" si="152" ref="T484:T489">+IF(ABS(+O484+Q484)&lt;=ABS(P484+R484),-O484+P484-Q484+R484,0)</f>
        <v>0</v>
      </c>
      <c r="U484" s="75"/>
      <c r="V484" s="18">
        <v>0</v>
      </c>
      <c r="W484" s="19">
        <v>0</v>
      </c>
      <c r="X484" s="187"/>
      <c r="Y484" s="186"/>
      <c r="Z484" s="50">
        <v>0</v>
      </c>
      <c r="AA484" s="49">
        <f aca="true" t="shared" si="153" ref="AA484:AA489">+IF(ABS(+V484+X484)&lt;=ABS(W484+Y484),-V484+W484-X484+Y484,0)</f>
        <v>0</v>
      </c>
      <c r="AB484" s="75"/>
      <c r="AC484" s="18">
        <v>0</v>
      </c>
      <c r="AD484" s="19">
        <v>0</v>
      </c>
      <c r="AE484" s="187"/>
      <c r="AF484" s="186"/>
      <c r="AG484" s="50">
        <v>0</v>
      </c>
      <c r="AH484" s="49">
        <f aca="true" t="shared" si="154" ref="AH484:AH489">+IF(ABS(+AC484+AE484)&lt;=ABS(AD484+AF484),-AC484+AD484-AE484+AF484,0)</f>
        <v>0</v>
      </c>
      <c r="AI484" s="75"/>
      <c r="AJ484" s="826">
        <f t="shared" si="146"/>
        <v>6721</v>
      </c>
      <c r="AK484" s="827">
        <v>0</v>
      </c>
      <c r="AL484" s="828">
        <v>0</v>
      </c>
      <c r="AM484" s="824">
        <f t="shared" si="147"/>
        <v>0</v>
      </c>
      <c r="AN484" s="823">
        <f t="shared" si="147"/>
        <v>0</v>
      </c>
      <c r="AO484" s="829">
        <v>0</v>
      </c>
      <c r="AP484" s="833">
        <f aca="true" t="shared" si="155" ref="AP484:AP489">+IF(ABS(+AK484+AM484)&lt;=ABS(AL484+AN484),-AK484+AL484-AM484+AN484,0)</f>
        <v>0</v>
      </c>
      <c r="AR484" s="878">
        <f t="shared" si="143"/>
        <v>0</v>
      </c>
      <c r="AS484" s="879">
        <f t="shared" si="144"/>
        <v>0</v>
      </c>
      <c r="AT484" s="880">
        <f t="shared" si="145"/>
        <v>0</v>
      </c>
    </row>
    <row r="485" spans="1:46" ht="15.75">
      <c r="A485" s="132">
        <v>6722</v>
      </c>
      <c r="B485" s="133" t="s">
        <v>23</v>
      </c>
      <c r="C485" s="133"/>
      <c r="D485" s="133"/>
      <c r="E485" s="133"/>
      <c r="F485" s="133"/>
      <c r="G485" s="133"/>
      <c r="H485" s="133"/>
      <c r="I485" s="133"/>
      <c r="J485" s="133"/>
      <c r="K485" s="133"/>
      <c r="L485" s="134"/>
      <c r="M485" s="75"/>
      <c r="N485" s="177">
        <f t="shared" si="142"/>
        <v>6722</v>
      </c>
      <c r="O485" s="18">
        <v>0</v>
      </c>
      <c r="P485" s="19">
        <v>0</v>
      </c>
      <c r="Q485" s="187"/>
      <c r="R485" s="186"/>
      <c r="S485" s="50">
        <v>0</v>
      </c>
      <c r="T485" s="49">
        <f t="shared" si="152"/>
        <v>0</v>
      </c>
      <c r="U485" s="75"/>
      <c r="V485" s="18">
        <v>0</v>
      </c>
      <c r="W485" s="19">
        <v>0</v>
      </c>
      <c r="X485" s="187"/>
      <c r="Y485" s="186"/>
      <c r="Z485" s="50">
        <v>0</v>
      </c>
      <c r="AA485" s="49">
        <f t="shared" si="153"/>
        <v>0</v>
      </c>
      <c r="AB485" s="75"/>
      <c r="AC485" s="18">
        <v>0</v>
      </c>
      <c r="AD485" s="19">
        <v>0</v>
      </c>
      <c r="AE485" s="187"/>
      <c r="AF485" s="186"/>
      <c r="AG485" s="50">
        <v>0</v>
      </c>
      <c r="AH485" s="49">
        <f t="shared" si="154"/>
        <v>0</v>
      </c>
      <c r="AI485" s="75"/>
      <c r="AJ485" s="826">
        <f t="shared" si="146"/>
        <v>6722</v>
      </c>
      <c r="AK485" s="827">
        <v>0</v>
      </c>
      <c r="AL485" s="828">
        <v>0</v>
      </c>
      <c r="AM485" s="824">
        <f t="shared" si="147"/>
        <v>0</v>
      </c>
      <c r="AN485" s="823">
        <f t="shared" si="147"/>
        <v>0</v>
      </c>
      <c r="AO485" s="829">
        <v>0</v>
      </c>
      <c r="AP485" s="833">
        <f t="shared" si="155"/>
        <v>0</v>
      </c>
      <c r="AR485" s="878">
        <f t="shared" si="143"/>
        <v>0</v>
      </c>
      <c r="AS485" s="879">
        <f t="shared" si="144"/>
        <v>0</v>
      </c>
      <c r="AT485" s="880">
        <f t="shared" si="145"/>
        <v>0</v>
      </c>
    </row>
    <row r="486" spans="1:46" ht="15.75">
      <c r="A486" s="132">
        <v>6723</v>
      </c>
      <c r="B486" s="133" t="s">
        <v>561</v>
      </c>
      <c r="C486" s="133"/>
      <c r="D486" s="133"/>
      <c r="E486" s="133"/>
      <c r="F486" s="133"/>
      <c r="G486" s="133"/>
      <c r="H486" s="133"/>
      <c r="I486" s="133"/>
      <c r="J486" s="133"/>
      <c r="K486" s="133"/>
      <c r="L486" s="134"/>
      <c r="M486" s="75"/>
      <c r="N486" s="177">
        <f t="shared" si="142"/>
        <v>6723</v>
      </c>
      <c r="O486" s="18">
        <v>0</v>
      </c>
      <c r="P486" s="19">
        <v>0</v>
      </c>
      <c r="Q486" s="187"/>
      <c r="R486" s="186"/>
      <c r="S486" s="50">
        <v>0</v>
      </c>
      <c r="T486" s="49">
        <f t="shared" si="152"/>
        <v>0</v>
      </c>
      <c r="U486" s="75"/>
      <c r="V486" s="18">
        <v>0</v>
      </c>
      <c r="W486" s="19">
        <v>0</v>
      </c>
      <c r="X486" s="187"/>
      <c r="Y486" s="186"/>
      <c r="Z486" s="50">
        <v>0</v>
      </c>
      <c r="AA486" s="49">
        <f t="shared" si="153"/>
        <v>0</v>
      </c>
      <c r="AB486" s="75"/>
      <c r="AC486" s="18">
        <v>0</v>
      </c>
      <c r="AD486" s="19">
        <v>0</v>
      </c>
      <c r="AE486" s="187"/>
      <c r="AF486" s="186"/>
      <c r="AG486" s="50">
        <v>0</v>
      </c>
      <c r="AH486" s="49">
        <f t="shared" si="154"/>
        <v>0</v>
      </c>
      <c r="AI486" s="75"/>
      <c r="AJ486" s="826">
        <f t="shared" si="146"/>
        <v>6723</v>
      </c>
      <c r="AK486" s="827">
        <v>0</v>
      </c>
      <c r="AL486" s="828">
        <v>0</v>
      </c>
      <c r="AM486" s="824">
        <f t="shared" si="147"/>
        <v>0</v>
      </c>
      <c r="AN486" s="823">
        <f t="shared" si="147"/>
        <v>0</v>
      </c>
      <c r="AO486" s="829">
        <v>0</v>
      </c>
      <c r="AP486" s="833">
        <f t="shared" si="155"/>
        <v>0</v>
      </c>
      <c r="AR486" s="878">
        <f t="shared" si="143"/>
        <v>0</v>
      </c>
      <c r="AS486" s="879">
        <f t="shared" si="144"/>
        <v>0</v>
      </c>
      <c r="AT486" s="880">
        <f t="shared" si="145"/>
        <v>0</v>
      </c>
    </row>
    <row r="487" spans="1:46" ht="15.75">
      <c r="A487" s="132">
        <v>6724</v>
      </c>
      <c r="B487" s="133" t="s">
        <v>562</v>
      </c>
      <c r="C487" s="133"/>
      <c r="D487" s="133"/>
      <c r="E487" s="133"/>
      <c r="F487" s="133"/>
      <c r="G487" s="133"/>
      <c r="H487" s="133"/>
      <c r="I487" s="133"/>
      <c r="J487" s="133"/>
      <c r="K487" s="133"/>
      <c r="L487" s="134"/>
      <c r="M487" s="75"/>
      <c r="N487" s="177">
        <f t="shared" si="142"/>
        <v>6724</v>
      </c>
      <c r="O487" s="18">
        <v>0</v>
      </c>
      <c r="P487" s="19">
        <v>0</v>
      </c>
      <c r="Q487" s="187"/>
      <c r="R487" s="186"/>
      <c r="S487" s="50">
        <v>0</v>
      </c>
      <c r="T487" s="49">
        <f t="shared" si="152"/>
        <v>0</v>
      </c>
      <c r="U487" s="75"/>
      <c r="V487" s="18">
        <v>0</v>
      </c>
      <c r="W487" s="19">
        <v>0</v>
      </c>
      <c r="X487" s="187"/>
      <c r="Y487" s="186"/>
      <c r="Z487" s="50">
        <v>0</v>
      </c>
      <c r="AA487" s="49">
        <f t="shared" si="153"/>
        <v>0</v>
      </c>
      <c r="AB487" s="75"/>
      <c r="AC487" s="18">
        <v>0</v>
      </c>
      <c r="AD487" s="19">
        <v>0</v>
      </c>
      <c r="AE487" s="187"/>
      <c r="AF487" s="186"/>
      <c r="AG487" s="50">
        <v>0</v>
      </c>
      <c r="AH487" s="49">
        <f t="shared" si="154"/>
        <v>0</v>
      </c>
      <c r="AI487" s="75"/>
      <c r="AJ487" s="826">
        <f t="shared" si="146"/>
        <v>6724</v>
      </c>
      <c r="AK487" s="827">
        <v>0</v>
      </c>
      <c r="AL487" s="828">
        <v>0</v>
      </c>
      <c r="AM487" s="824">
        <f t="shared" si="147"/>
        <v>0</v>
      </c>
      <c r="AN487" s="823">
        <f t="shared" si="147"/>
        <v>0</v>
      </c>
      <c r="AO487" s="829">
        <v>0</v>
      </c>
      <c r="AP487" s="833">
        <f t="shared" si="155"/>
        <v>0</v>
      </c>
      <c r="AR487" s="878">
        <f t="shared" si="143"/>
        <v>0</v>
      </c>
      <c r="AS487" s="879">
        <f t="shared" si="144"/>
        <v>0</v>
      </c>
      <c r="AT487" s="880">
        <f t="shared" si="145"/>
        <v>0</v>
      </c>
    </row>
    <row r="488" spans="1:46" ht="15.75">
      <c r="A488" s="132">
        <v>6727</v>
      </c>
      <c r="B488" s="133" t="s">
        <v>563</v>
      </c>
      <c r="C488" s="133"/>
      <c r="D488" s="133"/>
      <c r="E488" s="133"/>
      <c r="F488" s="133"/>
      <c r="G488" s="133"/>
      <c r="H488" s="133"/>
      <c r="I488" s="133"/>
      <c r="J488" s="133"/>
      <c r="K488" s="133"/>
      <c r="L488" s="134"/>
      <c r="M488" s="75"/>
      <c r="N488" s="177">
        <f t="shared" si="142"/>
        <v>6727</v>
      </c>
      <c r="O488" s="18">
        <v>0</v>
      </c>
      <c r="P488" s="19">
        <v>0</v>
      </c>
      <c r="Q488" s="187"/>
      <c r="R488" s="186"/>
      <c r="S488" s="50">
        <v>0</v>
      </c>
      <c r="T488" s="49">
        <f t="shared" si="152"/>
        <v>0</v>
      </c>
      <c r="U488" s="75"/>
      <c r="V488" s="18">
        <v>0</v>
      </c>
      <c r="W488" s="19">
        <v>0</v>
      </c>
      <c r="X488" s="187"/>
      <c r="Y488" s="186"/>
      <c r="Z488" s="50">
        <v>0</v>
      </c>
      <c r="AA488" s="49">
        <f t="shared" si="153"/>
        <v>0</v>
      </c>
      <c r="AB488" s="75"/>
      <c r="AC488" s="18">
        <v>0</v>
      </c>
      <c r="AD488" s="19">
        <v>0</v>
      </c>
      <c r="AE488" s="187"/>
      <c r="AF488" s="186"/>
      <c r="AG488" s="50">
        <v>0</v>
      </c>
      <c r="AH488" s="49">
        <f t="shared" si="154"/>
        <v>0</v>
      </c>
      <c r="AI488" s="75"/>
      <c r="AJ488" s="826">
        <f t="shared" si="146"/>
        <v>6727</v>
      </c>
      <c r="AK488" s="827">
        <v>0</v>
      </c>
      <c r="AL488" s="828">
        <v>0</v>
      </c>
      <c r="AM488" s="824">
        <f t="shared" si="147"/>
        <v>0</v>
      </c>
      <c r="AN488" s="823">
        <f t="shared" si="147"/>
        <v>0</v>
      </c>
      <c r="AO488" s="829">
        <v>0</v>
      </c>
      <c r="AP488" s="833">
        <f t="shared" si="155"/>
        <v>0</v>
      </c>
      <c r="AR488" s="878">
        <f t="shared" si="143"/>
        <v>0</v>
      </c>
      <c r="AS488" s="879">
        <f t="shared" si="144"/>
        <v>0</v>
      </c>
      <c r="AT488" s="880">
        <f t="shared" si="145"/>
        <v>0</v>
      </c>
    </row>
    <row r="489" spans="1:46" ht="15.75">
      <c r="A489" s="132">
        <v>6728</v>
      </c>
      <c r="B489" s="133" t="s">
        <v>564</v>
      </c>
      <c r="C489" s="133"/>
      <c r="D489" s="133"/>
      <c r="E489" s="133"/>
      <c r="F489" s="133"/>
      <c r="G489" s="133"/>
      <c r="H489" s="133"/>
      <c r="I489" s="133"/>
      <c r="J489" s="133"/>
      <c r="K489" s="133"/>
      <c r="L489" s="134"/>
      <c r="M489" s="75"/>
      <c r="N489" s="177">
        <f t="shared" si="142"/>
        <v>6728</v>
      </c>
      <c r="O489" s="18">
        <v>0</v>
      </c>
      <c r="P489" s="19">
        <v>0</v>
      </c>
      <c r="Q489" s="187"/>
      <c r="R489" s="186"/>
      <c r="S489" s="50">
        <v>0</v>
      </c>
      <c r="T489" s="49">
        <f t="shared" si="152"/>
        <v>0</v>
      </c>
      <c r="U489" s="75"/>
      <c r="V489" s="18">
        <v>0</v>
      </c>
      <c r="W489" s="19">
        <v>0</v>
      </c>
      <c r="X489" s="187"/>
      <c r="Y489" s="186"/>
      <c r="Z489" s="50">
        <v>0</v>
      </c>
      <c r="AA489" s="49">
        <f t="shared" si="153"/>
        <v>0</v>
      </c>
      <c r="AB489" s="75"/>
      <c r="AC489" s="18">
        <v>0</v>
      </c>
      <c r="AD489" s="19">
        <v>0</v>
      </c>
      <c r="AE489" s="187"/>
      <c r="AF489" s="186"/>
      <c r="AG489" s="50">
        <v>0</v>
      </c>
      <c r="AH489" s="49">
        <f t="shared" si="154"/>
        <v>0</v>
      </c>
      <c r="AI489" s="75"/>
      <c r="AJ489" s="826">
        <f t="shared" si="146"/>
        <v>6728</v>
      </c>
      <c r="AK489" s="827">
        <v>0</v>
      </c>
      <c r="AL489" s="828">
        <v>0</v>
      </c>
      <c r="AM489" s="824">
        <f t="shared" si="147"/>
        <v>0</v>
      </c>
      <c r="AN489" s="823">
        <f t="shared" si="147"/>
        <v>0</v>
      </c>
      <c r="AO489" s="829">
        <v>0</v>
      </c>
      <c r="AP489" s="833">
        <f t="shared" si="155"/>
        <v>0</v>
      </c>
      <c r="AR489" s="878">
        <f t="shared" si="143"/>
        <v>0</v>
      </c>
      <c r="AS489" s="879">
        <f t="shared" si="144"/>
        <v>0</v>
      </c>
      <c r="AT489" s="880">
        <f t="shared" si="145"/>
        <v>0</v>
      </c>
    </row>
    <row r="490" spans="1:46" ht="15.75">
      <c r="A490" s="132">
        <v>6791</v>
      </c>
      <c r="B490" s="133" t="s">
        <v>565</v>
      </c>
      <c r="C490" s="133"/>
      <c r="D490" s="133"/>
      <c r="E490" s="133"/>
      <c r="F490" s="133"/>
      <c r="G490" s="133"/>
      <c r="H490" s="133"/>
      <c r="I490" s="133"/>
      <c r="J490" s="133"/>
      <c r="K490" s="133"/>
      <c r="L490" s="134"/>
      <c r="M490" s="75"/>
      <c r="N490" s="177">
        <f t="shared" si="142"/>
        <v>6791</v>
      </c>
      <c r="O490" s="18">
        <v>0</v>
      </c>
      <c r="P490" s="19">
        <v>0</v>
      </c>
      <c r="Q490" s="187"/>
      <c r="R490" s="186"/>
      <c r="S490" s="48">
        <f>+IF(ABS(+O490+Q490)&gt;=ABS(P490+R490),+O490-P490+Q490-R490,0)</f>
        <v>0</v>
      </c>
      <c r="T490" s="51">
        <v>0</v>
      </c>
      <c r="U490" s="75"/>
      <c r="V490" s="18">
        <v>0</v>
      </c>
      <c r="W490" s="19">
        <v>0</v>
      </c>
      <c r="X490" s="187"/>
      <c r="Y490" s="186"/>
      <c r="Z490" s="48">
        <f>+IF(ABS(+V490+X490)&gt;=ABS(W490+Y490),+V490-W490+X490-Y490,0)</f>
        <v>0</v>
      </c>
      <c r="AA490" s="51">
        <v>0</v>
      </c>
      <c r="AB490" s="75"/>
      <c r="AC490" s="18">
        <v>0</v>
      </c>
      <c r="AD490" s="19">
        <v>0</v>
      </c>
      <c r="AE490" s="187"/>
      <c r="AF490" s="186"/>
      <c r="AG490" s="48">
        <f>+IF(ABS(+AC490+AE490)&gt;=ABS(AD490+AF490),+AC490-AD490+AE490-AF490,0)</f>
        <v>0</v>
      </c>
      <c r="AH490" s="51">
        <v>0</v>
      </c>
      <c r="AI490" s="75"/>
      <c r="AJ490" s="826">
        <f t="shared" si="146"/>
        <v>6791</v>
      </c>
      <c r="AK490" s="827">
        <v>0</v>
      </c>
      <c r="AL490" s="828">
        <v>0</v>
      </c>
      <c r="AM490" s="824">
        <f t="shared" si="147"/>
        <v>0</v>
      </c>
      <c r="AN490" s="823">
        <f t="shared" si="147"/>
        <v>0</v>
      </c>
      <c r="AO490" s="832">
        <f>+IF(ABS(+AK490+AM490)&gt;=ABS(AL490+AN490),+AK490-AL490+AM490-AN490,0)</f>
        <v>0</v>
      </c>
      <c r="AP490" s="830">
        <v>0</v>
      </c>
      <c r="AR490" s="878">
        <f t="shared" si="143"/>
        <v>0</v>
      </c>
      <c r="AS490" s="879">
        <f t="shared" si="144"/>
        <v>0</v>
      </c>
      <c r="AT490" s="880">
        <f t="shared" si="145"/>
        <v>0</v>
      </c>
    </row>
    <row r="491" spans="1:46" ht="15.75">
      <c r="A491" s="132">
        <v>6799</v>
      </c>
      <c r="B491" s="145" t="s">
        <v>566</v>
      </c>
      <c r="C491" s="133"/>
      <c r="D491" s="133"/>
      <c r="E491" s="133"/>
      <c r="F491" s="133"/>
      <c r="G491" s="133"/>
      <c r="H491" s="133"/>
      <c r="I491" s="133"/>
      <c r="J491" s="133"/>
      <c r="K491" s="133"/>
      <c r="L491" s="134"/>
      <c r="M491" s="75"/>
      <c r="N491" s="177">
        <f t="shared" si="142"/>
        <v>6799</v>
      </c>
      <c r="O491" s="18">
        <v>0</v>
      </c>
      <c r="P491" s="19">
        <v>0</v>
      </c>
      <c r="Q491" s="187"/>
      <c r="R491" s="186"/>
      <c r="S491" s="50">
        <v>0</v>
      </c>
      <c r="T491" s="49">
        <f>+IF(ABS(+O491+Q491)&lt;=ABS(P491+R491),-O491+P491-Q491+R491,0)</f>
        <v>0</v>
      </c>
      <c r="U491" s="75"/>
      <c r="V491" s="18">
        <v>0</v>
      </c>
      <c r="W491" s="19">
        <v>0</v>
      </c>
      <c r="X491" s="187"/>
      <c r="Y491" s="186"/>
      <c r="Z491" s="50">
        <v>0</v>
      </c>
      <c r="AA491" s="49">
        <f>+IF(ABS(+V491+X491)&lt;=ABS(W491+Y491),-V491+W491-X491+Y491,0)</f>
        <v>0</v>
      </c>
      <c r="AB491" s="75"/>
      <c r="AC491" s="18">
        <v>0</v>
      </c>
      <c r="AD491" s="19">
        <v>0</v>
      </c>
      <c r="AE491" s="187"/>
      <c r="AF491" s="186"/>
      <c r="AG491" s="50">
        <v>0</v>
      </c>
      <c r="AH491" s="49">
        <f>+IF(ABS(+AC491+AE491)&lt;=ABS(AD491+AF491),-AC491+AD491-AE491+AF491,0)</f>
        <v>0</v>
      </c>
      <c r="AI491" s="75"/>
      <c r="AJ491" s="826">
        <f t="shared" si="146"/>
        <v>6799</v>
      </c>
      <c r="AK491" s="827">
        <v>0</v>
      </c>
      <c r="AL491" s="828">
        <v>0</v>
      </c>
      <c r="AM491" s="824">
        <f t="shared" si="147"/>
        <v>0</v>
      </c>
      <c r="AN491" s="823">
        <f t="shared" si="147"/>
        <v>0</v>
      </c>
      <c r="AO491" s="829">
        <v>0</v>
      </c>
      <c r="AP491" s="833">
        <f>+IF(ABS(+AK491+AM491)&lt;=ABS(AL491+AN491),-AK491+AL491-AM491+AN491,0)</f>
        <v>0</v>
      </c>
      <c r="AR491" s="878">
        <f t="shared" si="143"/>
        <v>0</v>
      </c>
      <c r="AS491" s="879">
        <f t="shared" si="144"/>
        <v>0</v>
      </c>
      <c r="AT491" s="880">
        <f t="shared" si="145"/>
        <v>0</v>
      </c>
    </row>
    <row r="492" spans="1:46" ht="15.75">
      <c r="A492" s="132">
        <v>6911</v>
      </c>
      <c r="B492" s="133" t="s">
        <v>567</v>
      </c>
      <c r="C492" s="133"/>
      <c r="D492" s="133"/>
      <c r="E492" s="133"/>
      <c r="F492" s="133"/>
      <c r="G492" s="133"/>
      <c r="H492" s="133"/>
      <c r="I492" s="133"/>
      <c r="J492" s="133"/>
      <c r="K492" s="133"/>
      <c r="L492" s="134"/>
      <c r="M492" s="75"/>
      <c r="N492" s="177">
        <f t="shared" si="142"/>
        <v>6911</v>
      </c>
      <c r="O492" s="18">
        <v>0</v>
      </c>
      <c r="P492" s="19">
        <v>0</v>
      </c>
      <c r="Q492" s="187"/>
      <c r="R492" s="186"/>
      <c r="S492" s="48">
        <f aca="true" t="shared" si="156" ref="S492:S504">+IF(ABS(+O492+Q492)&gt;=ABS(P492+R492),+O492-P492+Q492-R492,0)</f>
        <v>0</v>
      </c>
      <c r="T492" s="49">
        <f aca="true" t="shared" si="157" ref="T492:T504">+IF(ABS(+O492+Q492)&lt;=ABS(P492+R492),-O492+P492-Q492+R492,0)</f>
        <v>0</v>
      </c>
      <c r="U492" s="75"/>
      <c r="V492" s="18">
        <v>0</v>
      </c>
      <c r="W492" s="19">
        <v>0</v>
      </c>
      <c r="X492" s="187"/>
      <c r="Y492" s="186"/>
      <c r="Z492" s="48">
        <f aca="true" t="shared" si="158" ref="Z492:Z504">+IF(ABS(+V492+X492)&gt;=ABS(W492+Y492),+V492-W492+X492-Y492,0)</f>
        <v>0</v>
      </c>
      <c r="AA492" s="49">
        <f aca="true" t="shared" si="159" ref="AA492:AA504">+IF(ABS(+V492+X492)&lt;=ABS(W492+Y492),-V492+W492-X492+Y492,0)</f>
        <v>0</v>
      </c>
      <c r="AB492" s="75"/>
      <c r="AC492" s="18">
        <v>0</v>
      </c>
      <c r="AD492" s="19">
        <v>0</v>
      </c>
      <c r="AE492" s="187"/>
      <c r="AF492" s="186"/>
      <c r="AG492" s="48">
        <f aca="true" t="shared" si="160" ref="AG492:AG504">+IF(ABS(+AC492+AE492)&gt;=ABS(AD492+AF492),+AC492-AD492+AE492-AF492,0)</f>
        <v>0</v>
      </c>
      <c r="AH492" s="49">
        <f aca="true" t="shared" si="161" ref="AH492:AH504">+IF(ABS(+AC492+AE492)&lt;=ABS(AD492+AF492),-AC492+AD492-AE492+AF492,0)</f>
        <v>0</v>
      </c>
      <c r="AI492" s="75"/>
      <c r="AJ492" s="826">
        <f t="shared" si="146"/>
        <v>6911</v>
      </c>
      <c r="AK492" s="827">
        <v>0</v>
      </c>
      <c r="AL492" s="828">
        <v>0</v>
      </c>
      <c r="AM492" s="824">
        <f t="shared" si="147"/>
        <v>0</v>
      </c>
      <c r="AN492" s="823">
        <f t="shared" si="147"/>
        <v>0</v>
      </c>
      <c r="AO492" s="832">
        <f aca="true" t="shared" si="162" ref="AO492:AO504">+IF(ABS(+AK492+AM492)&gt;=ABS(AL492+AN492),+AK492-AL492+AM492-AN492,0)</f>
        <v>0</v>
      </c>
      <c r="AP492" s="833">
        <f aca="true" t="shared" si="163" ref="AP492:AP504">+IF(ABS(+AK492+AM492)&lt;=ABS(AL492+AN492),-AK492+AL492-AM492+AN492,0)</f>
        <v>0</v>
      </c>
      <c r="AR492" s="878">
        <f t="shared" si="143"/>
        <v>0</v>
      </c>
      <c r="AS492" s="879">
        <f t="shared" si="144"/>
        <v>0</v>
      </c>
      <c r="AT492" s="880">
        <f t="shared" si="145"/>
        <v>0</v>
      </c>
    </row>
    <row r="493" spans="1:46" ht="15.75">
      <c r="A493" s="132">
        <v>6912</v>
      </c>
      <c r="B493" s="133" t="s">
        <v>568</v>
      </c>
      <c r="C493" s="133"/>
      <c r="D493" s="133"/>
      <c r="E493" s="133"/>
      <c r="F493" s="133"/>
      <c r="G493" s="133"/>
      <c r="H493" s="133"/>
      <c r="I493" s="133"/>
      <c r="J493" s="133"/>
      <c r="K493" s="133"/>
      <c r="L493" s="134"/>
      <c r="M493" s="75"/>
      <c r="N493" s="177">
        <f t="shared" si="142"/>
        <v>6912</v>
      </c>
      <c r="O493" s="18">
        <v>0</v>
      </c>
      <c r="P493" s="19">
        <v>0</v>
      </c>
      <c r="Q493" s="187"/>
      <c r="R493" s="186"/>
      <c r="S493" s="48">
        <f t="shared" si="156"/>
        <v>0</v>
      </c>
      <c r="T493" s="49">
        <f t="shared" si="157"/>
        <v>0</v>
      </c>
      <c r="U493" s="75"/>
      <c r="V493" s="18">
        <v>0</v>
      </c>
      <c r="W493" s="19">
        <v>0</v>
      </c>
      <c r="X493" s="187"/>
      <c r="Y493" s="186"/>
      <c r="Z493" s="48">
        <f t="shared" si="158"/>
        <v>0</v>
      </c>
      <c r="AA493" s="49">
        <f t="shared" si="159"/>
        <v>0</v>
      </c>
      <c r="AB493" s="75"/>
      <c r="AC493" s="18">
        <v>0</v>
      </c>
      <c r="AD493" s="19">
        <v>0</v>
      </c>
      <c r="AE493" s="187"/>
      <c r="AF493" s="186"/>
      <c r="AG493" s="48">
        <f t="shared" si="160"/>
        <v>0</v>
      </c>
      <c r="AH493" s="49">
        <f t="shared" si="161"/>
        <v>0</v>
      </c>
      <c r="AI493" s="75"/>
      <c r="AJ493" s="826">
        <f t="shared" si="146"/>
        <v>6912</v>
      </c>
      <c r="AK493" s="827">
        <v>0</v>
      </c>
      <c r="AL493" s="828">
        <v>0</v>
      </c>
      <c r="AM493" s="824">
        <f t="shared" si="147"/>
        <v>0</v>
      </c>
      <c r="AN493" s="823">
        <f t="shared" si="147"/>
        <v>0</v>
      </c>
      <c r="AO493" s="832">
        <f t="shared" si="162"/>
        <v>0</v>
      </c>
      <c r="AP493" s="833">
        <f t="shared" si="163"/>
        <v>0</v>
      </c>
      <c r="AR493" s="878">
        <f t="shared" si="143"/>
        <v>0</v>
      </c>
      <c r="AS493" s="879">
        <f t="shared" si="144"/>
        <v>0</v>
      </c>
      <c r="AT493" s="880">
        <f t="shared" si="145"/>
        <v>0</v>
      </c>
    </row>
    <row r="494" spans="1:46" ht="15.75">
      <c r="A494" s="132">
        <v>6913</v>
      </c>
      <c r="B494" s="133" t="s">
        <v>569</v>
      </c>
      <c r="C494" s="133"/>
      <c r="D494" s="133"/>
      <c r="E494" s="133"/>
      <c r="F494" s="133"/>
      <c r="G494" s="133"/>
      <c r="H494" s="133"/>
      <c r="I494" s="133"/>
      <c r="J494" s="133"/>
      <c r="K494" s="133"/>
      <c r="L494" s="134"/>
      <c r="M494" s="75"/>
      <c r="N494" s="177">
        <f t="shared" si="142"/>
        <v>6913</v>
      </c>
      <c r="O494" s="18">
        <v>0</v>
      </c>
      <c r="P494" s="19">
        <v>0</v>
      </c>
      <c r="Q494" s="187"/>
      <c r="R494" s="186"/>
      <c r="S494" s="48">
        <f t="shared" si="156"/>
        <v>0</v>
      </c>
      <c r="T494" s="49">
        <f t="shared" si="157"/>
        <v>0</v>
      </c>
      <c r="U494" s="75"/>
      <c r="V494" s="18">
        <v>0</v>
      </c>
      <c r="W494" s="19">
        <v>0</v>
      </c>
      <c r="X494" s="187"/>
      <c r="Y494" s="186"/>
      <c r="Z494" s="48">
        <f t="shared" si="158"/>
        <v>0</v>
      </c>
      <c r="AA494" s="49">
        <f t="shared" si="159"/>
        <v>0</v>
      </c>
      <c r="AB494" s="75"/>
      <c r="AC494" s="18">
        <v>0</v>
      </c>
      <c r="AD494" s="19">
        <v>0</v>
      </c>
      <c r="AE494" s="187"/>
      <c r="AF494" s="186"/>
      <c r="AG494" s="48">
        <f t="shared" si="160"/>
        <v>0</v>
      </c>
      <c r="AH494" s="49">
        <f t="shared" si="161"/>
        <v>0</v>
      </c>
      <c r="AI494" s="75"/>
      <c r="AJ494" s="826">
        <f t="shared" si="146"/>
        <v>6913</v>
      </c>
      <c r="AK494" s="827">
        <v>0</v>
      </c>
      <c r="AL494" s="828">
        <v>0</v>
      </c>
      <c r="AM494" s="824">
        <f t="shared" si="147"/>
        <v>0</v>
      </c>
      <c r="AN494" s="823">
        <f t="shared" si="147"/>
        <v>0</v>
      </c>
      <c r="AO494" s="832">
        <f t="shared" si="162"/>
        <v>0</v>
      </c>
      <c r="AP494" s="833">
        <f t="shared" si="163"/>
        <v>0</v>
      </c>
      <c r="AR494" s="878">
        <f t="shared" si="143"/>
        <v>0</v>
      </c>
      <c r="AS494" s="879">
        <f t="shared" si="144"/>
        <v>0</v>
      </c>
      <c r="AT494" s="880">
        <f t="shared" si="145"/>
        <v>0</v>
      </c>
    </row>
    <row r="495" spans="1:46" ht="15.75">
      <c r="A495" s="132">
        <v>6914</v>
      </c>
      <c r="B495" s="133" t="s">
        <v>37</v>
      </c>
      <c r="C495" s="133"/>
      <c r="D495" s="133"/>
      <c r="E495" s="133"/>
      <c r="F495" s="133"/>
      <c r="G495" s="133"/>
      <c r="H495" s="133"/>
      <c r="I495" s="133"/>
      <c r="J495" s="133"/>
      <c r="K495" s="133"/>
      <c r="L495" s="134"/>
      <c r="M495" s="75"/>
      <c r="N495" s="177">
        <f t="shared" si="142"/>
        <v>6914</v>
      </c>
      <c r="O495" s="18">
        <v>0</v>
      </c>
      <c r="P495" s="19">
        <v>0</v>
      </c>
      <c r="Q495" s="187"/>
      <c r="R495" s="186"/>
      <c r="S495" s="48">
        <f t="shared" si="156"/>
        <v>0</v>
      </c>
      <c r="T495" s="49">
        <f t="shared" si="157"/>
        <v>0</v>
      </c>
      <c r="U495" s="75"/>
      <c r="V495" s="18">
        <v>0</v>
      </c>
      <c r="W495" s="19">
        <v>0</v>
      </c>
      <c r="X495" s="187"/>
      <c r="Y495" s="186"/>
      <c r="Z495" s="48">
        <f t="shared" si="158"/>
        <v>0</v>
      </c>
      <c r="AA495" s="49">
        <f t="shared" si="159"/>
        <v>0</v>
      </c>
      <c r="AB495" s="75"/>
      <c r="AC495" s="18">
        <v>0</v>
      </c>
      <c r="AD495" s="19">
        <v>0</v>
      </c>
      <c r="AE495" s="187"/>
      <c r="AF495" s="186"/>
      <c r="AG495" s="48">
        <f t="shared" si="160"/>
        <v>0</v>
      </c>
      <c r="AH495" s="49">
        <f t="shared" si="161"/>
        <v>0</v>
      </c>
      <c r="AI495" s="75"/>
      <c r="AJ495" s="826">
        <f t="shared" si="146"/>
        <v>6914</v>
      </c>
      <c r="AK495" s="827">
        <v>0</v>
      </c>
      <c r="AL495" s="828">
        <v>0</v>
      </c>
      <c r="AM495" s="824">
        <f t="shared" si="147"/>
        <v>0</v>
      </c>
      <c r="AN495" s="823">
        <f t="shared" si="147"/>
        <v>0</v>
      </c>
      <c r="AO495" s="832">
        <f t="shared" si="162"/>
        <v>0</v>
      </c>
      <c r="AP495" s="833">
        <f t="shared" si="163"/>
        <v>0</v>
      </c>
      <c r="AR495" s="878">
        <f t="shared" si="143"/>
        <v>0</v>
      </c>
      <c r="AS495" s="879">
        <f t="shared" si="144"/>
        <v>0</v>
      </c>
      <c r="AT495" s="880">
        <f t="shared" si="145"/>
        <v>0</v>
      </c>
    </row>
    <row r="496" spans="1:46" ht="15.75">
      <c r="A496" s="132">
        <v>6917</v>
      </c>
      <c r="B496" s="133" t="s">
        <v>38</v>
      </c>
      <c r="C496" s="133"/>
      <c r="D496" s="133"/>
      <c r="E496" s="133"/>
      <c r="F496" s="133"/>
      <c r="G496" s="133"/>
      <c r="H496" s="133"/>
      <c r="I496" s="133"/>
      <c r="J496" s="133"/>
      <c r="K496" s="133"/>
      <c r="L496" s="134"/>
      <c r="M496" s="75"/>
      <c r="N496" s="177">
        <f t="shared" si="142"/>
        <v>6917</v>
      </c>
      <c r="O496" s="18">
        <v>0</v>
      </c>
      <c r="P496" s="19">
        <v>0</v>
      </c>
      <c r="Q496" s="187"/>
      <c r="R496" s="186"/>
      <c r="S496" s="48">
        <f t="shared" si="156"/>
        <v>0</v>
      </c>
      <c r="T496" s="49">
        <f t="shared" si="157"/>
        <v>0</v>
      </c>
      <c r="U496" s="75"/>
      <c r="V496" s="18">
        <v>0</v>
      </c>
      <c r="W496" s="19">
        <v>0</v>
      </c>
      <c r="X496" s="187"/>
      <c r="Y496" s="186"/>
      <c r="Z496" s="48">
        <f t="shared" si="158"/>
        <v>0</v>
      </c>
      <c r="AA496" s="49">
        <f t="shared" si="159"/>
        <v>0</v>
      </c>
      <c r="AB496" s="75"/>
      <c r="AC496" s="18">
        <v>0</v>
      </c>
      <c r="AD496" s="19">
        <v>0</v>
      </c>
      <c r="AE496" s="187"/>
      <c r="AF496" s="186"/>
      <c r="AG496" s="48">
        <f t="shared" si="160"/>
        <v>0</v>
      </c>
      <c r="AH496" s="49">
        <f t="shared" si="161"/>
        <v>0</v>
      </c>
      <c r="AI496" s="75"/>
      <c r="AJ496" s="826">
        <f t="shared" si="146"/>
        <v>6917</v>
      </c>
      <c r="AK496" s="827">
        <v>0</v>
      </c>
      <c r="AL496" s="828">
        <v>0</v>
      </c>
      <c r="AM496" s="824">
        <f t="shared" si="147"/>
        <v>0</v>
      </c>
      <c r="AN496" s="823">
        <f t="shared" si="147"/>
        <v>0</v>
      </c>
      <c r="AO496" s="832">
        <f t="shared" si="162"/>
        <v>0</v>
      </c>
      <c r="AP496" s="833">
        <f t="shared" si="163"/>
        <v>0</v>
      </c>
      <c r="AR496" s="878">
        <f t="shared" si="143"/>
        <v>0</v>
      </c>
      <c r="AS496" s="879">
        <f t="shared" si="144"/>
        <v>0</v>
      </c>
      <c r="AT496" s="880">
        <f t="shared" si="145"/>
        <v>0</v>
      </c>
    </row>
    <row r="497" spans="1:46" ht="15.75">
      <c r="A497" s="132">
        <v>6918</v>
      </c>
      <c r="B497" s="133" t="s">
        <v>39</v>
      </c>
      <c r="C497" s="133"/>
      <c r="D497" s="133"/>
      <c r="E497" s="133"/>
      <c r="F497" s="133"/>
      <c r="G497" s="133"/>
      <c r="H497" s="133"/>
      <c r="I497" s="133"/>
      <c r="J497" s="133"/>
      <c r="K497" s="133"/>
      <c r="L497" s="134"/>
      <c r="M497" s="75"/>
      <c r="N497" s="177">
        <f t="shared" si="142"/>
        <v>6918</v>
      </c>
      <c r="O497" s="18">
        <v>0</v>
      </c>
      <c r="P497" s="19">
        <v>0</v>
      </c>
      <c r="Q497" s="187"/>
      <c r="R497" s="186"/>
      <c r="S497" s="48">
        <f t="shared" si="156"/>
        <v>0</v>
      </c>
      <c r="T497" s="49">
        <f t="shared" si="157"/>
        <v>0</v>
      </c>
      <c r="U497" s="75"/>
      <c r="V497" s="18">
        <v>0</v>
      </c>
      <c r="W497" s="19">
        <v>0</v>
      </c>
      <c r="X497" s="187"/>
      <c r="Y497" s="186"/>
      <c r="Z497" s="48">
        <f t="shared" si="158"/>
        <v>0</v>
      </c>
      <c r="AA497" s="49">
        <f t="shared" si="159"/>
        <v>0</v>
      </c>
      <c r="AB497" s="75"/>
      <c r="AC497" s="18">
        <v>0</v>
      </c>
      <c r="AD497" s="19">
        <v>0</v>
      </c>
      <c r="AE497" s="187"/>
      <c r="AF497" s="186"/>
      <c r="AG497" s="48">
        <f t="shared" si="160"/>
        <v>0</v>
      </c>
      <c r="AH497" s="49">
        <f t="shared" si="161"/>
        <v>0</v>
      </c>
      <c r="AI497" s="75"/>
      <c r="AJ497" s="826">
        <f t="shared" si="146"/>
        <v>6918</v>
      </c>
      <c r="AK497" s="827">
        <v>0</v>
      </c>
      <c r="AL497" s="828">
        <v>0</v>
      </c>
      <c r="AM497" s="824">
        <f t="shared" si="147"/>
        <v>0</v>
      </c>
      <c r="AN497" s="823">
        <f t="shared" si="147"/>
        <v>0</v>
      </c>
      <c r="AO497" s="832">
        <f t="shared" si="162"/>
        <v>0</v>
      </c>
      <c r="AP497" s="833">
        <f t="shared" si="163"/>
        <v>0</v>
      </c>
      <c r="AR497" s="878">
        <f t="shared" si="143"/>
        <v>0</v>
      </c>
      <c r="AS497" s="879">
        <f t="shared" si="144"/>
        <v>0</v>
      </c>
      <c r="AT497" s="880">
        <f t="shared" si="145"/>
        <v>0</v>
      </c>
    </row>
    <row r="498" spans="1:46" ht="15.75">
      <c r="A498" s="132">
        <v>6920</v>
      </c>
      <c r="B498" s="133" t="s">
        <v>40</v>
      </c>
      <c r="C498" s="133"/>
      <c r="D498" s="133"/>
      <c r="E498" s="133"/>
      <c r="F498" s="133"/>
      <c r="G498" s="133"/>
      <c r="H498" s="133"/>
      <c r="I498" s="133"/>
      <c r="J498" s="133"/>
      <c r="K498" s="133"/>
      <c r="L498" s="134"/>
      <c r="M498" s="75"/>
      <c r="N498" s="177">
        <f t="shared" si="142"/>
        <v>6920</v>
      </c>
      <c r="O498" s="18">
        <v>0</v>
      </c>
      <c r="P498" s="19">
        <v>0</v>
      </c>
      <c r="Q498" s="187"/>
      <c r="R498" s="186"/>
      <c r="S498" s="48">
        <f t="shared" si="156"/>
        <v>0</v>
      </c>
      <c r="T498" s="49">
        <f t="shared" si="157"/>
        <v>0</v>
      </c>
      <c r="U498" s="75"/>
      <c r="V498" s="18">
        <v>0</v>
      </c>
      <c r="W498" s="19">
        <v>0</v>
      </c>
      <c r="X498" s="187"/>
      <c r="Y498" s="186"/>
      <c r="Z498" s="48">
        <f t="shared" si="158"/>
        <v>0</v>
      </c>
      <c r="AA498" s="49">
        <f t="shared" si="159"/>
        <v>0</v>
      </c>
      <c r="AB498" s="75"/>
      <c r="AC498" s="18">
        <v>0</v>
      </c>
      <c r="AD498" s="19">
        <v>0</v>
      </c>
      <c r="AE498" s="187"/>
      <c r="AF498" s="186"/>
      <c r="AG498" s="48">
        <f t="shared" si="160"/>
        <v>0</v>
      </c>
      <c r="AH498" s="49">
        <f t="shared" si="161"/>
        <v>0</v>
      </c>
      <c r="AI498" s="75"/>
      <c r="AJ498" s="826">
        <f t="shared" si="146"/>
        <v>6920</v>
      </c>
      <c r="AK498" s="827">
        <v>0</v>
      </c>
      <c r="AL498" s="828">
        <v>0</v>
      </c>
      <c r="AM498" s="824">
        <f t="shared" si="147"/>
        <v>0</v>
      </c>
      <c r="AN498" s="823">
        <f t="shared" si="147"/>
        <v>0</v>
      </c>
      <c r="AO498" s="832">
        <f t="shared" si="162"/>
        <v>0</v>
      </c>
      <c r="AP498" s="833">
        <f t="shared" si="163"/>
        <v>0</v>
      </c>
      <c r="AR498" s="878">
        <f t="shared" si="143"/>
        <v>0</v>
      </c>
      <c r="AS498" s="879">
        <f t="shared" si="144"/>
        <v>0</v>
      </c>
      <c r="AT498" s="880">
        <f t="shared" si="145"/>
        <v>0</v>
      </c>
    </row>
    <row r="499" spans="1:46" ht="15.75">
      <c r="A499" s="132">
        <v>6932</v>
      </c>
      <c r="B499" s="136" t="s">
        <v>41</v>
      </c>
      <c r="C499" s="133"/>
      <c r="D499" s="133"/>
      <c r="E499" s="133"/>
      <c r="F499" s="133"/>
      <c r="G499" s="133"/>
      <c r="H499" s="133"/>
      <c r="I499" s="133"/>
      <c r="J499" s="133"/>
      <c r="K499" s="133"/>
      <c r="L499" s="134"/>
      <c r="M499" s="75"/>
      <c r="N499" s="177">
        <f t="shared" si="142"/>
        <v>6932</v>
      </c>
      <c r="O499" s="18">
        <v>0</v>
      </c>
      <c r="P499" s="19">
        <v>0</v>
      </c>
      <c r="Q499" s="187"/>
      <c r="R499" s="186"/>
      <c r="S499" s="48">
        <f t="shared" si="156"/>
        <v>0</v>
      </c>
      <c r="T499" s="49">
        <f t="shared" si="157"/>
        <v>0</v>
      </c>
      <c r="U499" s="75"/>
      <c r="V499" s="18">
        <v>0</v>
      </c>
      <c r="W499" s="19">
        <v>0</v>
      </c>
      <c r="X499" s="187"/>
      <c r="Y499" s="186"/>
      <c r="Z499" s="48">
        <f t="shared" si="158"/>
        <v>0</v>
      </c>
      <c r="AA499" s="49">
        <f t="shared" si="159"/>
        <v>0</v>
      </c>
      <c r="AB499" s="75"/>
      <c r="AC499" s="18">
        <v>0</v>
      </c>
      <c r="AD499" s="19">
        <v>0</v>
      </c>
      <c r="AE499" s="187"/>
      <c r="AF499" s="186"/>
      <c r="AG499" s="48">
        <f t="shared" si="160"/>
        <v>0</v>
      </c>
      <c r="AH499" s="49">
        <f t="shared" si="161"/>
        <v>0</v>
      </c>
      <c r="AI499" s="75"/>
      <c r="AJ499" s="826">
        <f t="shared" si="146"/>
        <v>6932</v>
      </c>
      <c r="AK499" s="827">
        <v>0</v>
      </c>
      <c r="AL499" s="828">
        <v>0</v>
      </c>
      <c r="AM499" s="824">
        <f t="shared" si="147"/>
        <v>0</v>
      </c>
      <c r="AN499" s="823">
        <f t="shared" si="147"/>
        <v>0</v>
      </c>
      <c r="AO499" s="832">
        <f t="shared" si="162"/>
        <v>0</v>
      </c>
      <c r="AP499" s="833">
        <f t="shared" si="163"/>
        <v>0</v>
      </c>
      <c r="AR499" s="878">
        <f t="shared" si="143"/>
        <v>0</v>
      </c>
      <c r="AS499" s="879">
        <f t="shared" si="144"/>
        <v>0</v>
      </c>
      <c r="AT499" s="880">
        <f t="shared" si="145"/>
        <v>0</v>
      </c>
    </row>
    <row r="500" spans="1:46" ht="15.75">
      <c r="A500" s="132">
        <v>6933</v>
      </c>
      <c r="B500" s="136" t="s">
        <v>42</v>
      </c>
      <c r="C500" s="133"/>
      <c r="D500" s="133"/>
      <c r="E500" s="133"/>
      <c r="F500" s="133"/>
      <c r="G500" s="133"/>
      <c r="H500" s="133"/>
      <c r="I500" s="133"/>
      <c r="J500" s="133"/>
      <c r="K500" s="133"/>
      <c r="L500" s="134"/>
      <c r="M500" s="75"/>
      <c r="N500" s="177">
        <f t="shared" si="142"/>
        <v>6933</v>
      </c>
      <c r="O500" s="18">
        <v>0</v>
      </c>
      <c r="P500" s="19">
        <v>0</v>
      </c>
      <c r="Q500" s="187"/>
      <c r="R500" s="186"/>
      <c r="S500" s="48">
        <f t="shared" si="156"/>
        <v>0</v>
      </c>
      <c r="T500" s="49">
        <f t="shared" si="157"/>
        <v>0</v>
      </c>
      <c r="U500" s="75"/>
      <c r="V500" s="18">
        <v>0</v>
      </c>
      <c r="W500" s="19">
        <v>0</v>
      </c>
      <c r="X500" s="187"/>
      <c r="Y500" s="186"/>
      <c r="Z500" s="48">
        <f t="shared" si="158"/>
        <v>0</v>
      </c>
      <c r="AA500" s="49">
        <f t="shared" si="159"/>
        <v>0</v>
      </c>
      <c r="AB500" s="75"/>
      <c r="AC500" s="18">
        <v>0</v>
      </c>
      <c r="AD500" s="19">
        <v>0</v>
      </c>
      <c r="AE500" s="187"/>
      <c r="AF500" s="186"/>
      <c r="AG500" s="48">
        <f t="shared" si="160"/>
        <v>0</v>
      </c>
      <c r="AH500" s="49">
        <f t="shared" si="161"/>
        <v>0</v>
      </c>
      <c r="AI500" s="75"/>
      <c r="AJ500" s="826">
        <f t="shared" si="146"/>
        <v>6933</v>
      </c>
      <c r="AK500" s="827">
        <v>0</v>
      </c>
      <c r="AL500" s="828">
        <v>0</v>
      </c>
      <c r="AM500" s="824">
        <f t="shared" si="147"/>
        <v>0</v>
      </c>
      <c r="AN500" s="823">
        <f t="shared" si="147"/>
        <v>0</v>
      </c>
      <c r="AO500" s="832">
        <f t="shared" si="162"/>
        <v>0</v>
      </c>
      <c r="AP500" s="833">
        <f t="shared" si="163"/>
        <v>0</v>
      </c>
      <c r="AR500" s="878">
        <f t="shared" si="143"/>
        <v>0</v>
      </c>
      <c r="AS500" s="879">
        <f t="shared" si="144"/>
        <v>0</v>
      </c>
      <c r="AT500" s="880">
        <f t="shared" si="145"/>
        <v>0</v>
      </c>
    </row>
    <row r="501" spans="1:46" ht="15.75">
      <c r="A501" s="132">
        <v>6934</v>
      </c>
      <c r="B501" s="133" t="s">
        <v>43</v>
      </c>
      <c r="C501" s="133"/>
      <c r="D501" s="133"/>
      <c r="E501" s="133"/>
      <c r="F501" s="133"/>
      <c r="G501" s="133"/>
      <c r="H501" s="133"/>
      <c r="I501" s="133"/>
      <c r="J501" s="133"/>
      <c r="K501" s="133"/>
      <c r="L501" s="134"/>
      <c r="M501" s="75"/>
      <c r="N501" s="177">
        <f t="shared" si="142"/>
        <v>6934</v>
      </c>
      <c r="O501" s="18">
        <v>0</v>
      </c>
      <c r="P501" s="19">
        <v>0</v>
      </c>
      <c r="Q501" s="187"/>
      <c r="R501" s="186"/>
      <c r="S501" s="48">
        <f t="shared" si="156"/>
        <v>0</v>
      </c>
      <c r="T501" s="49">
        <f t="shared" si="157"/>
        <v>0</v>
      </c>
      <c r="U501" s="75"/>
      <c r="V501" s="18">
        <v>0</v>
      </c>
      <c r="W501" s="19">
        <v>0</v>
      </c>
      <c r="X501" s="187"/>
      <c r="Y501" s="186"/>
      <c r="Z501" s="48">
        <f t="shared" si="158"/>
        <v>0</v>
      </c>
      <c r="AA501" s="49">
        <f t="shared" si="159"/>
        <v>0</v>
      </c>
      <c r="AB501" s="75"/>
      <c r="AC501" s="18">
        <v>0</v>
      </c>
      <c r="AD501" s="19">
        <v>0</v>
      </c>
      <c r="AE501" s="187"/>
      <c r="AF501" s="186"/>
      <c r="AG501" s="48">
        <f t="shared" si="160"/>
        <v>0</v>
      </c>
      <c r="AH501" s="49">
        <f t="shared" si="161"/>
        <v>0</v>
      </c>
      <c r="AI501" s="75"/>
      <c r="AJ501" s="826">
        <f t="shared" si="146"/>
        <v>6934</v>
      </c>
      <c r="AK501" s="827">
        <v>0</v>
      </c>
      <c r="AL501" s="828">
        <v>0</v>
      </c>
      <c r="AM501" s="824">
        <f t="shared" si="147"/>
        <v>0</v>
      </c>
      <c r="AN501" s="823">
        <f t="shared" si="147"/>
        <v>0</v>
      </c>
      <c r="AO501" s="832">
        <f t="shared" si="162"/>
        <v>0</v>
      </c>
      <c r="AP501" s="833">
        <f t="shared" si="163"/>
        <v>0</v>
      </c>
      <c r="AR501" s="878">
        <f t="shared" si="143"/>
        <v>0</v>
      </c>
      <c r="AS501" s="879">
        <f t="shared" si="144"/>
        <v>0</v>
      </c>
      <c r="AT501" s="880">
        <f t="shared" si="145"/>
        <v>0</v>
      </c>
    </row>
    <row r="502" spans="1:46" ht="15.75">
      <c r="A502" s="132">
        <v>6935</v>
      </c>
      <c r="B502" s="133" t="s">
        <v>44</v>
      </c>
      <c r="C502" s="133"/>
      <c r="D502" s="133"/>
      <c r="E502" s="133"/>
      <c r="F502" s="133"/>
      <c r="G502" s="133"/>
      <c r="H502" s="133"/>
      <c r="I502" s="133"/>
      <c r="J502" s="133"/>
      <c r="K502" s="133"/>
      <c r="L502" s="134"/>
      <c r="M502" s="75"/>
      <c r="N502" s="177">
        <f t="shared" si="142"/>
        <v>6935</v>
      </c>
      <c r="O502" s="18">
        <v>0</v>
      </c>
      <c r="P502" s="19">
        <v>0</v>
      </c>
      <c r="Q502" s="187"/>
      <c r="R502" s="186"/>
      <c r="S502" s="48">
        <f t="shared" si="156"/>
        <v>0</v>
      </c>
      <c r="T502" s="49">
        <f t="shared" si="157"/>
        <v>0</v>
      </c>
      <c r="U502" s="75"/>
      <c r="V502" s="18">
        <v>0</v>
      </c>
      <c r="W502" s="19">
        <v>0</v>
      </c>
      <c r="X502" s="187"/>
      <c r="Y502" s="186"/>
      <c r="Z502" s="48">
        <f t="shared" si="158"/>
        <v>0</v>
      </c>
      <c r="AA502" s="49">
        <f t="shared" si="159"/>
        <v>0</v>
      </c>
      <c r="AB502" s="75"/>
      <c r="AC502" s="18">
        <v>0</v>
      </c>
      <c r="AD502" s="19">
        <v>0</v>
      </c>
      <c r="AE502" s="187"/>
      <c r="AF502" s="186"/>
      <c r="AG502" s="48">
        <f t="shared" si="160"/>
        <v>0</v>
      </c>
      <c r="AH502" s="49">
        <f t="shared" si="161"/>
        <v>0</v>
      </c>
      <c r="AI502" s="75"/>
      <c r="AJ502" s="826">
        <f t="shared" si="146"/>
        <v>6935</v>
      </c>
      <c r="AK502" s="827">
        <v>0</v>
      </c>
      <c r="AL502" s="828">
        <v>0</v>
      </c>
      <c r="AM502" s="824">
        <f t="shared" si="147"/>
        <v>0</v>
      </c>
      <c r="AN502" s="823">
        <f t="shared" si="147"/>
        <v>0</v>
      </c>
      <c r="AO502" s="832">
        <f t="shared" si="162"/>
        <v>0</v>
      </c>
      <c r="AP502" s="833">
        <f t="shared" si="163"/>
        <v>0</v>
      </c>
      <c r="AR502" s="878">
        <f t="shared" si="143"/>
        <v>0</v>
      </c>
      <c r="AS502" s="879">
        <f t="shared" si="144"/>
        <v>0</v>
      </c>
      <c r="AT502" s="880">
        <f t="shared" si="145"/>
        <v>0</v>
      </c>
    </row>
    <row r="503" spans="1:46" ht="15.75">
      <c r="A503" s="132">
        <v>6939</v>
      </c>
      <c r="B503" s="133" t="s">
        <v>45</v>
      </c>
      <c r="C503" s="133"/>
      <c r="D503" s="133"/>
      <c r="E503" s="133"/>
      <c r="F503" s="133"/>
      <c r="G503" s="133"/>
      <c r="H503" s="133"/>
      <c r="I503" s="133"/>
      <c r="J503" s="133"/>
      <c r="K503" s="133"/>
      <c r="L503" s="134"/>
      <c r="M503" s="75"/>
      <c r="N503" s="177">
        <f t="shared" si="142"/>
        <v>6939</v>
      </c>
      <c r="O503" s="18">
        <v>0</v>
      </c>
      <c r="P503" s="19">
        <v>0</v>
      </c>
      <c r="Q503" s="187"/>
      <c r="R503" s="186"/>
      <c r="S503" s="48">
        <f t="shared" si="156"/>
        <v>0</v>
      </c>
      <c r="T503" s="49">
        <f t="shared" si="157"/>
        <v>0</v>
      </c>
      <c r="U503" s="75"/>
      <c r="V503" s="18">
        <v>0</v>
      </c>
      <c r="W503" s="19">
        <v>0</v>
      </c>
      <c r="X503" s="187"/>
      <c r="Y503" s="186"/>
      <c r="Z503" s="48">
        <f t="shared" si="158"/>
        <v>0</v>
      </c>
      <c r="AA503" s="49">
        <f t="shared" si="159"/>
        <v>0</v>
      </c>
      <c r="AB503" s="75"/>
      <c r="AC503" s="18">
        <v>0</v>
      </c>
      <c r="AD503" s="19">
        <v>0</v>
      </c>
      <c r="AE503" s="187"/>
      <c r="AF503" s="186"/>
      <c r="AG503" s="48">
        <f t="shared" si="160"/>
        <v>0</v>
      </c>
      <c r="AH503" s="49">
        <f t="shared" si="161"/>
        <v>0</v>
      </c>
      <c r="AI503" s="75"/>
      <c r="AJ503" s="826">
        <f t="shared" si="146"/>
        <v>6939</v>
      </c>
      <c r="AK503" s="827">
        <v>0</v>
      </c>
      <c r="AL503" s="828">
        <v>0</v>
      </c>
      <c r="AM503" s="824">
        <f t="shared" si="147"/>
        <v>0</v>
      </c>
      <c r="AN503" s="823">
        <f t="shared" si="147"/>
        <v>0</v>
      </c>
      <c r="AO503" s="832">
        <f t="shared" si="162"/>
        <v>0</v>
      </c>
      <c r="AP503" s="833">
        <f t="shared" si="163"/>
        <v>0</v>
      </c>
      <c r="AR503" s="878">
        <f t="shared" si="143"/>
        <v>0</v>
      </c>
      <c r="AS503" s="879">
        <f t="shared" si="144"/>
        <v>0</v>
      </c>
      <c r="AT503" s="880">
        <f t="shared" si="145"/>
        <v>0</v>
      </c>
    </row>
    <row r="504" spans="1:46" ht="15.75">
      <c r="A504" s="132">
        <v>6990</v>
      </c>
      <c r="B504" s="133" t="s">
        <v>46</v>
      </c>
      <c r="C504" s="133"/>
      <c r="D504" s="133"/>
      <c r="E504" s="133"/>
      <c r="F504" s="133"/>
      <c r="G504" s="133"/>
      <c r="H504" s="133"/>
      <c r="I504" s="133"/>
      <c r="J504" s="133"/>
      <c r="K504" s="133"/>
      <c r="L504" s="134"/>
      <c r="M504" s="75"/>
      <c r="N504" s="177">
        <f t="shared" si="142"/>
        <v>6990</v>
      </c>
      <c r="O504" s="18">
        <v>0</v>
      </c>
      <c r="P504" s="19">
        <v>0</v>
      </c>
      <c r="Q504" s="187"/>
      <c r="R504" s="186"/>
      <c r="S504" s="48">
        <f t="shared" si="156"/>
        <v>0</v>
      </c>
      <c r="T504" s="49">
        <f t="shared" si="157"/>
        <v>0</v>
      </c>
      <c r="U504" s="75"/>
      <c r="V504" s="18">
        <v>0</v>
      </c>
      <c r="W504" s="19">
        <v>0</v>
      </c>
      <c r="X504" s="187"/>
      <c r="Y504" s="186"/>
      <c r="Z504" s="48">
        <f t="shared" si="158"/>
        <v>0</v>
      </c>
      <c r="AA504" s="49">
        <f t="shared" si="159"/>
        <v>0</v>
      </c>
      <c r="AB504" s="75"/>
      <c r="AC504" s="18">
        <v>0</v>
      </c>
      <c r="AD504" s="19">
        <v>0</v>
      </c>
      <c r="AE504" s="187"/>
      <c r="AF504" s="186"/>
      <c r="AG504" s="48">
        <f t="shared" si="160"/>
        <v>0</v>
      </c>
      <c r="AH504" s="49">
        <f t="shared" si="161"/>
        <v>0</v>
      </c>
      <c r="AI504" s="75"/>
      <c r="AJ504" s="826">
        <f t="shared" si="146"/>
        <v>6990</v>
      </c>
      <c r="AK504" s="827">
        <v>0</v>
      </c>
      <c r="AL504" s="828">
        <v>0</v>
      </c>
      <c r="AM504" s="824">
        <f t="shared" si="147"/>
        <v>0</v>
      </c>
      <c r="AN504" s="823">
        <f t="shared" si="147"/>
        <v>0</v>
      </c>
      <c r="AO504" s="832">
        <f t="shared" si="162"/>
        <v>0</v>
      </c>
      <c r="AP504" s="833">
        <f t="shared" si="163"/>
        <v>0</v>
      </c>
      <c r="AR504" s="878">
        <f t="shared" si="143"/>
        <v>0</v>
      </c>
      <c r="AS504" s="879">
        <f t="shared" si="144"/>
        <v>0</v>
      </c>
      <c r="AT504" s="880">
        <f t="shared" si="145"/>
        <v>0</v>
      </c>
    </row>
    <row r="505" spans="1:46" ht="15.75">
      <c r="A505" s="152" t="s">
        <v>47</v>
      </c>
      <c r="B505" s="153"/>
      <c r="C505" s="153"/>
      <c r="D505" s="153"/>
      <c r="E505" s="153"/>
      <c r="F505" s="153"/>
      <c r="G505" s="153"/>
      <c r="H505" s="153"/>
      <c r="I505" s="153"/>
      <c r="J505" s="153"/>
      <c r="K505" s="153"/>
      <c r="L505" s="149"/>
      <c r="M505" s="75"/>
      <c r="N505" s="209">
        <v>7</v>
      </c>
      <c r="O505" s="16"/>
      <c r="P505" s="17"/>
      <c r="Q505" s="46"/>
      <c r="R505" s="17"/>
      <c r="S505" s="46"/>
      <c r="T505" s="47"/>
      <c r="U505" s="75"/>
      <c r="V505" s="16"/>
      <c r="W505" s="17"/>
      <c r="X505" s="46"/>
      <c r="Y505" s="17"/>
      <c r="Z505" s="46"/>
      <c r="AA505" s="47"/>
      <c r="AB505" s="75"/>
      <c r="AC505" s="16"/>
      <c r="AD505" s="17"/>
      <c r="AE505" s="46"/>
      <c r="AF505" s="17"/>
      <c r="AG505" s="46"/>
      <c r="AH505" s="47"/>
      <c r="AI505" s="75"/>
      <c r="AJ505" s="831">
        <f t="shared" si="146"/>
        <v>7</v>
      </c>
      <c r="AK505" s="16"/>
      <c r="AL505" s="17"/>
      <c r="AM505" s="46"/>
      <c r="AN505" s="17"/>
      <c r="AO505" s="46"/>
      <c r="AP505" s="47"/>
      <c r="AR505" s="859"/>
      <c r="AS505" s="860"/>
      <c r="AT505" s="861"/>
    </row>
    <row r="506" spans="1:46" ht="15.75">
      <c r="A506" s="132">
        <v>7011</v>
      </c>
      <c r="B506" s="145" t="s">
        <v>48</v>
      </c>
      <c r="C506" s="133"/>
      <c r="D506" s="133"/>
      <c r="E506" s="133"/>
      <c r="F506" s="133"/>
      <c r="G506" s="133"/>
      <c r="H506" s="133"/>
      <c r="I506" s="133"/>
      <c r="J506" s="133"/>
      <c r="K506" s="133"/>
      <c r="L506" s="134"/>
      <c r="M506" s="75"/>
      <c r="N506" s="177">
        <f aca="true" t="shared" si="164" ref="N506:N571">+A506</f>
        <v>7011</v>
      </c>
      <c r="O506" s="18">
        <v>0</v>
      </c>
      <c r="P506" s="19">
        <v>0</v>
      </c>
      <c r="Q506" s="187"/>
      <c r="R506" s="186"/>
      <c r="S506" s="48">
        <f aca="true" t="shared" si="165" ref="S506:S542">+IF(ABS(+O506+Q506)&gt;=ABS(P506+R506),+O506-P506+Q506-R506,0)</f>
        <v>0</v>
      </c>
      <c r="T506" s="49">
        <f>+IF(ABS(+O506+Q506)&lt;=ABS(P506+R506),-O506+P506-Q506+R506,0)</f>
        <v>0</v>
      </c>
      <c r="U506" s="75"/>
      <c r="V506" s="18">
        <v>0</v>
      </c>
      <c r="W506" s="19">
        <v>0</v>
      </c>
      <c r="X506" s="187"/>
      <c r="Y506" s="186"/>
      <c r="Z506" s="48">
        <f aca="true" t="shared" si="166" ref="Z506:Z542">+IF(ABS(+V506+X506)&gt;=ABS(W506+Y506),+V506-W506+X506-Y506,0)</f>
        <v>0</v>
      </c>
      <c r="AA506" s="49">
        <f>+IF(ABS(+V506+X506)&lt;=ABS(W506+Y506),-V506+W506-X506+Y506,0)</f>
        <v>0</v>
      </c>
      <c r="AB506" s="75"/>
      <c r="AC506" s="18">
        <v>0</v>
      </c>
      <c r="AD506" s="19">
        <v>0</v>
      </c>
      <c r="AE506" s="187"/>
      <c r="AF506" s="186"/>
      <c r="AG506" s="48">
        <f aca="true" t="shared" si="167" ref="AG506:AG542">+IF(ABS(+AC506+AE506)&gt;=ABS(AD506+AF506),+AC506-AD506+AE506-AF506,0)</f>
        <v>0</v>
      </c>
      <c r="AH506" s="49">
        <f>+IF(ABS(+AC506+AE506)&lt;=ABS(AD506+AF506),-AC506+AD506-AE506+AF506,0)</f>
        <v>0</v>
      </c>
      <c r="AI506" s="75"/>
      <c r="AJ506" s="826">
        <f t="shared" si="146"/>
        <v>7011</v>
      </c>
      <c r="AK506" s="827">
        <v>0</v>
      </c>
      <c r="AL506" s="828">
        <v>0</v>
      </c>
      <c r="AM506" s="824">
        <f aca="true" t="shared" si="168" ref="AM506:AN542">+ROUND(+Q506+X506+AE506,2)</f>
        <v>0</v>
      </c>
      <c r="AN506" s="823">
        <f t="shared" si="168"/>
        <v>0</v>
      </c>
      <c r="AO506" s="832">
        <f aca="true" t="shared" si="169" ref="AO506:AO542">+IF(ABS(+AK506+AM506)&gt;=ABS(AL506+AN506),+AK506-AL506+AM506-AN506,0)</f>
        <v>0</v>
      </c>
      <c r="AP506" s="833">
        <f>+IF(ABS(+AK506+AM506)&lt;=ABS(AL506+AN506),-AK506+AL506-AM506+AN506,0)</f>
        <v>0</v>
      </c>
      <c r="AR506" s="878">
        <f aca="true" t="shared" si="170" ref="AR506:AR570">+ROUND(+SUM(AK506-AL506)-SUM(O506-P506)-SUM(V506-W506)-SUM(AC506-AD506),2)</f>
        <v>0</v>
      </c>
      <c r="AS506" s="879">
        <f aca="true" t="shared" si="171" ref="AS506:AS570">+ROUND(+SUM(AM506-AN506)-SUM(Q506-R506)-SUM(X506-Y506)-SUM(AE506-AF506),2)</f>
        <v>0</v>
      </c>
      <c r="AT506" s="880">
        <f aca="true" t="shared" si="172" ref="AT506:AT570">+ROUND(+SUM(AO506-AP506)-SUM(S506-T506)-SUM(Z506-AA506)-SUM(AG506-AH506),2)</f>
        <v>0</v>
      </c>
    </row>
    <row r="507" spans="1:46" ht="15.75">
      <c r="A507" s="132">
        <v>7012</v>
      </c>
      <c r="B507" s="145" t="s">
        <v>49</v>
      </c>
      <c r="C507" s="133"/>
      <c r="D507" s="133"/>
      <c r="E507" s="133"/>
      <c r="F507" s="133"/>
      <c r="G507" s="133"/>
      <c r="H507" s="133"/>
      <c r="I507" s="133"/>
      <c r="J507" s="133"/>
      <c r="K507" s="133"/>
      <c r="L507" s="134"/>
      <c r="M507" s="75"/>
      <c r="N507" s="177">
        <f t="shared" si="164"/>
        <v>7012</v>
      </c>
      <c r="O507" s="18">
        <v>0</v>
      </c>
      <c r="P507" s="19">
        <v>0</v>
      </c>
      <c r="Q507" s="187"/>
      <c r="R507" s="186"/>
      <c r="S507" s="48">
        <f t="shared" si="165"/>
        <v>0</v>
      </c>
      <c r="T507" s="49">
        <f>+IF(ABS(+O507+Q507)&lt;=ABS(P507+R507),-O507+P507-Q507+R507,0)</f>
        <v>0</v>
      </c>
      <c r="U507" s="75"/>
      <c r="V507" s="18">
        <v>0</v>
      </c>
      <c r="W507" s="19">
        <v>0</v>
      </c>
      <c r="X507" s="187"/>
      <c r="Y507" s="186"/>
      <c r="Z507" s="48">
        <f t="shared" si="166"/>
        <v>0</v>
      </c>
      <c r="AA507" s="49">
        <f>+IF(ABS(+V507+X507)&lt;=ABS(W507+Y507),-V507+W507-X507+Y507,0)</f>
        <v>0</v>
      </c>
      <c r="AB507" s="75"/>
      <c r="AC507" s="18">
        <v>0</v>
      </c>
      <c r="AD507" s="19">
        <v>0</v>
      </c>
      <c r="AE507" s="187"/>
      <c r="AF507" s="186"/>
      <c r="AG507" s="48">
        <f t="shared" si="167"/>
        <v>0</v>
      </c>
      <c r="AH507" s="49">
        <f>+IF(ABS(+AC507+AE507)&lt;=ABS(AD507+AF507),-AC507+AD507-AE507+AF507,0)</f>
        <v>0</v>
      </c>
      <c r="AI507" s="75"/>
      <c r="AJ507" s="826">
        <f t="shared" si="146"/>
        <v>7012</v>
      </c>
      <c r="AK507" s="827">
        <v>0</v>
      </c>
      <c r="AL507" s="828">
        <v>0</v>
      </c>
      <c r="AM507" s="824">
        <f t="shared" si="168"/>
        <v>0</v>
      </c>
      <c r="AN507" s="823">
        <f t="shared" si="168"/>
        <v>0</v>
      </c>
      <c r="AO507" s="832">
        <f t="shared" si="169"/>
        <v>0</v>
      </c>
      <c r="AP507" s="833">
        <f>+IF(ABS(+AK507+AM507)&lt;=ABS(AL507+AN507),-AK507+AL507-AM507+AN507,0)</f>
        <v>0</v>
      </c>
      <c r="AR507" s="878">
        <f t="shared" si="170"/>
        <v>0</v>
      </c>
      <c r="AS507" s="879">
        <f t="shared" si="171"/>
        <v>0</v>
      </c>
      <c r="AT507" s="880">
        <f t="shared" si="172"/>
        <v>0</v>
      </c>
    </row>
    <row r="508" spans="1:46" ht="15.75">
      <c r="A508" s="132">
        <v>7013</v>
      </c>
      <c r="B508" s="145" t="s">
        <v>50</v>
      </c>
      <c r="C508" s="133"/>
      <c r="D508" s="133"/>
      <c r="E508" s="133"/>
      <c r="F508" s="133"/>
      <c r="G508" s="133"/>
      <c r="H508" s="133"/>
      <c r="I508" s="133"/>
      <c r="J508" s="133"/>
      <c r="K508" s="133"/>
      <c r="L508" s="134"/>
      <c r="M508" s="75"/>
      <c r="N508" s="177">
        <f t="shared" si="164"/>
        <v>7013</v>
      </c>
      <c r="O508" s="18">
        <v>0</v>
      </c>
      <c r="P508" s="19">
        <v>0</v>
      </c>
      <c r="Q508" s="187"/>
      <c r="R508" s="186"/>
      <c r="S508" s="48">
        <f t="shared" si="165"/>
        <v>0</v>
      </c>
      <c r="T508" s="51">
        <v>0</v>
      </c>
      <c r="U508" s="75"/>
      <c r="V508" s="18">
        <v>0</v>
      </c>
      <c r="W508" s="19">
        <v>0</v>
      </c>
      <c r="X508" s="187"/>
      <c r="Y508" s="186"/>
      <c r="Z508" s="48">
        <f t="shared" si="166"/>
        <v>0</v>
      </c>
      <c r="AA508" s="51">
        <v>0</v>
      </c>
      <c r="AB508" s="75"/>
      <c r="AC508" s="18">
        <v>0</v>
      </c>
      <c r="AD508" s="19">
        <v>0</v>
      </c>
      <c r="AE508" s="187"/>
      <c r="AF508" s="186"/>
      <c r="AG508" s="48">
        <f t="shared" si="167"/>
        <v>0</v>
      </c>
      <c r="AH508" s="51">
        <v>0</v>
      </c>
      <c r="AI508" s="75"/>
      <c r="AJ508" s="826">
        <f t="shared" si="146"/>
        <v>7013</v>
      </c>
      <c r="AK508" s="827">
        <v>0</v>
      </c>
      <c r="AL508" s="828">
        <v>0</v>
      </c>
      <c r="AM508" s="824">
        <f t="shared" si="168"/>
        <v>0</v>
      </c>
      <c r="AN508" s="823">
        <f t="shared" si="168"/>
        <v>0</v>
      </c>
      <c r="AO508" s="832">
        <f t="shared" si="169"/>
        <v>0</v>
      </c>
      <c r="AP508" s="830">
        <v>0</v>
      </c>
      <c r="AR508" s="878">
        <f t="shared" si="170"/>
        <v>0</v>
      </c>
      <c r="AS508" s="879">
        <f t="shared" si="171"/>
        <v>0</v>
      </c>
      <c r="AT508" s="880">
        <f t="shared" si="172"/>
        <v>0</v>
      </c>
    </row>
    <row r="509" spans="1:46" ht="15.75">
      <c r="A509" s="132">
        <v>7014</v>
      </c>
      <c r="B509" s="145" t="s">
        <v>580</v>
      </c>
      <c r="C509" s="133"/>
      <c r="D509" s="133"/>
      <c r="E509" s="133"/>
      <c r="F509" s="133"/>
      <c r="G509" s="133"/>
      <c r="H509" s="133"/>
      <c r="I509" s="133"/>
      <c r="J509" s="133"/>
      <c r="K509" s="133"/>
      <c r="L509" s="134"/>
      <c r="M509" s="75"/>
      <c r="N509" s="177">
        <f t="shared" si="164"/>
        <v>7014</v>
      </c>
      <c r="O509" s="18">
        <v>0</v>
      </c>
      <c r="P509" s="19">
        <v>0</v>
      </c>
      <c r="Q509" s="187"/>
      <c r="R509" s="186"/>
      <c r="S509" s="48">
        <f t="shared" si="165"/>
        <v>0</v>
      </c>
      <c r="T509" s="49">
        <f>+IF(ABS(+O509+Q509)&lt;=ABS(P509+R509),-O509+P509-Q509+R509,0)</f>
        <v>0</v>
      </c>
      <c r="U509" s="75"/>
      <c r="V509" s="18">
        <v>0</v>
      </c>
      <c r="W509" s="19">
        <v>0</v>
      </c>
      <c r="X509" s="187"/>
      <c r="Y509" s="186"/>
      <c r="Z509" s="48">
        <f t="shared" si="166"/>
        <v>0</v>
      </c>
      <c r="AA509" s="49">
        <f>+IF(ABS(+V509+X509)&lt;=ABS(W509+Y509),-V509+W509-X509+Y509,0)</f>
        <v>0</v>
      </c>
      <c r="AB509" s="75"/>
      <c r="AC509" s="18">
        <v>0</v>
      </c>
      <c r="AD509" s="19">
        <v>0</v>
      </c>
      <c r="AE509" s="187"/>
      <c r="AF509" s="186"/>
      <c r="AG509" s="48">
        <f t="shared" si="167"/>
        <v>0</v>
      </c>
      <c r="AH509" s="49">
        <f>+IF(ABS(+AC509+AE509)&lt;=ABS(AD509+AF509),-AC509+AD509-AE509+AF509,0)</f>
        <v>0</v>
      </c>
      <c r="AI509" s="75"/>
      <c r="AJ509" s="826">
        <f t="shared" si="146"/>
        <v>7014</v>
      </c>
      <c r="AK509" s="827">
        <v>0</v>
      </c>
      <c r="AL509" s="828">
        <v>0</v>
      </c>
      <c r="AM509" s="824">
        <f t="shared" si="168"/>
        <v>0</v>
      </c>
      <c r="AN509" s="823">
        <f t="shared" si="168"/>
        <v>0</v>
      </c>
      <c r="AO509" s="832">
        <f t="shared" si="169"/>
        <v>0</v>
      </c>
      <c r="AP509" s="833">
        <f>+IF(ABS(+AK509+AM509)&lt;=ABS(AL509+AN509),-AK509+AL509-AM509+AN509,0)</f>
        <v>0</v>
      </c>
      <c r="AR509" s="878">
        <f t="shared" si="170"/>
        <v>0</v>
      </c>
      <c r="AS509" s="879">
        <f t="shared" si="171"/>
        <v>0</v>
      </c>
      <c r="AT509" s="880">
        <f t="shared" si="172"/>
        <v>0</v>
      </c>
    </row>
    <row r="510" spans="1:46" ht="15.75">
      <c r="A510" s="132">
        <v>7041</v>
      </c>
      <c r="B510" s="145" t="s">
        <v>581</v>
      </c>
      <c r="C510" s="133"/>
      <c r="D510" s="133"/>
      <c r="E510" s="133"/>
      <c r="F510" s="133"/>
      <c r="G510" s="133"/>
      <c r="H510" s="133"/>
      <c r="I510" s="133"/>
      <c r="J510" s="133"/>
      <c r="K510" s="133"/>
      <c r="L510" s="134"/>
      <c r="M510" s="75"/>
      <c r="N510" s="177">
        <f t="shared" si="164"/>
        <v>7041</v>
      </c>
      <c r="O510" s="18">
        <v>0</v>
      </c>
      <c r="P510" s="19">
        <v>0</v>
      </c>
      <c r="Q510" s="187"/>
      <c r="R510" s="186"/>
      <c r="S510" s="48">
        <f t="shared" si="165"/>
        <v>0</v>
      </c>
      <c r="T510" s="49">
        <f>+IF(ABS(+O510+Q510)&lt;=ABS(P510+R510),-O510+P510-Q510+R510,0)</f>
        <v>0</v>
      </c>
      <c r="U510" s="75"/>
      <c r="V510" s="18">
        <v>0</v>
      </c>
      <c r="W510" s="19">
        <v>0</v>
      </c>
      <c r="X510" s="187"/>
      <c r="Y510" s="186"/>
      <c r="Z510" s="48">
        <f t="shared" si="166"/>
        <v>0</v>
      </c>
      <c r="AA510" s="49">
        <f>+IF(ABS(+V510+X510)&lt;=ABS(W510+Y510),-V510+W510-X510+Y510,0)</f>
        <v>0</v>
      </c>
      <c r="AB510" s="75"/>
      <c r="AC510" s="18">
        <v>0</v>
      </c>
      <c r="AD510" s="19">
        <v>0</v>
      </c>
      <c r="AE510" s="187"/>
      <c r="AF510" s="186"/>
      <c r="AG510" s="48">
        <f t="shared" si="167"/>
        <v>0</v>
      </c>
      <c r="AH510" s="49">
        <f>+IF(ABS(+AC510+AE510)&lt;=ABS(AD510+AF510),-AC510+AD510-AE510+AF510,0)</f>
        <v>0</v>
      </c>
      <c r="AI510" s="75"/>
      <c r="AJ510" s="826">
        <f t="shared" si="146"/>
        <v>7041</v>
      </c>
      <c r="AK510" s="827">
        <v>0</v>
      </c>
      <c r="AL510" s="828">
        <v>0</v>
      </c>
      <c r="AM510" s="824">
        <f t="shared" si="168"/>
        <v>0</v>
      </c>
      <c r="AN510" s="823">
        <f t="shared" si="168"/>
        <v>0</v>
      </c>
      <c r="AO510" s="832">
        <f t="shared" si="169"/>
        <v>0</v>
      </c>
      <c r="AP510" s="833">
        <f>+IF(ABS(+AK510+AM510)&lt;=ABS(AL510+AN510),-AK510+AL510-AM510+AN510,0)</f>
        <v>0</v>
      </c>
      <c r="AR510" s="878">
        <f t="shared" si="170"/>
        <v>0</v>
      </c>
      <c r="AS510" s="879">
        <f t="shared" si="171"/>
        <v>0</v>
      </c>
      <c r="AT510" s="880">
        <f t="shared" si="172"/>
        <v>0</v>
      </c>
    </row>
    <row r="511" spans="1:46" ht="15.75">
      <c r="A511" s="132">
        <v>7042</v>
      </c>
      <c r="B511" s="145" t="s">
        <v>582</v>
      </c>
      <c r="C511" s="133"/>
      <c r="D511" s="133"/>
      <c r="E511" s="133"/>
      <c r="F511" s="133"/>
      <c r="G511" s="133"/>
      <c r="H511" s="133"/>
      <c r="I511" s="133"/>
      <c r="J511" s="133"/>
      <c r="K511" s="133"/>
      <c r="L511" s="134"/>
      <c r="M511" s="75"/>
      <c r="N511" s="177">
        <f t="shared" si="164"/>
        <v>7042</v>
      </c>
      <c r="O511" s="18">
        <v>0</v>
      </c>
      <c r="P511" s="19">
        <v>0</v>
      </c>
      <c r="Q511" s="187"/>
      <c r="R511" s="186"/>
      <c r="S511" s="48">
        <f t="shared" si="165"/>
        <v>0</v>
      </c>
      <c r="T511" s="49">
        <f>+IF(ABS(+O511+Q511)&lt;=ABS(P511+R511),-O511+P511-Q511+R511,0)</f>
        <v>0</v>
      </c>
      <c r="U511" s="75"/>
      <c r="V511" s="18">
        <v>0</v>
      </c>
      <c r="W511" s="19">
        <v>0</v>
      </c>
      <c r="X511" s="187"/>
      <c r="Y511" s="186"/>
      <c r="Z511" s="48">
        <f t="shared" si="166"/>
        <v>0</v>
      </c>
      <c r="AA511" s="49">
        <f>+IF(ABS(+V511+X511)&lt;=ABS(W511+Y511),-V511+W511-X511+Y511,0)</f>
        <v>0</v>
      </c>
      <c r="AB511" s="75"/>
      <c r="AC511" s="18">
        <v>0</v>
      </c>
      <c r="AD511" s="19">
        <v>0</v>
      </c>
      <c r="AE511" s="187"/>
      <c r="AF511" s="186"/>
      <c r="AG511" s="48">
        <f t="shared" si="167"/>
        <v>0</v>
      </c>
      <c r="AH511" s="49">
        <f>+IF(ABS(+AC511+AE511)&lt;=ABS(AD511+AF511),-AC511+AD511-AE511+AF511,0)</f>
        <v>0</v>
      </c>
      <c r="AI511" s="75"/>
      <c r="AJ511" s="826">
        <f t="shared" si="146"/>
        <v>7042</v>
      </c>
      <c r="AK511" s="827">
        <v>0</v>
      </c>
      <c r="AL511" s="828">
        <v>0</v>
      </c>
      <c r="AM511" s="824">
        <f t="shared" si="168"/>
        <v>0</v>
      </c>
      <c r="AN511" s="823">
        <f t="shared" si="168"/>
        <v>0</v>
      </c>
      <c r="AO511" s="832">
        <f t="shared" si="169"/>
        <v>0</v>
      </c>
      <c r="AP511" s="833">
        <f>+IF(ABS(+AK511+AM511)&lt;=ABS(AL511+AN511),-AK511+AL511-AM511+AN511,0)</f>
        <v>0</v>
      </c>
      <c r="AR511" s="878">
        <f t="shared" si="170"/>
        <v>0</v>
      </c>
      <c r="AS511" s="879">
        <f t="shared" si="171"/>
        <v>0</v>
      </c>
      <c r="AT511" s="880">
        <f t="shared" si="172"/>
        <v>0</v>
      </c>
    </row>
    <row r="512" spans="1:46" ht="15.75">
      <c r="A512" s="132">
        <v>7043</v>
      </c>
      <c r="B512" s="145" t="s">
        <v>583</v>
      </c>
      <c r="C512" s="133"/>
      <c r="D512" s="133"/>
      <c r="E512" s="133"/>
      <c r="F512" s="133"/>
      <c r="G512" s="133"/>
      <c r="H512" s="133"/>
      <c r="I512" s="133"/>
      <c r="J512" s="133"/>
      <c r="K512" s="133"/>
      <c r="L512" s="134"/>
      <c r="M512" s="75"/>
      <c r="N512" s="177">
        <f t="shared" si="164"/>
        <v>7043</v>
      </c>
      <c r="O512" s="18">
        <v>0</v>
      </c>
      <c r="P512" s="19">
        <v>0</v>
      </c>
      <c r="Q512" s="187"/>
      <c r="R512" s="186"/>
      <c r="S512" s="48">
        <f t="shared" si="165"/>
        <v>0</v>
      </c>
      <c r="T512" s="51">
        <v>0</v>
      </c>
      <c r="U512" s="75"/>
      <c r="V512" s="18">
        <v>0</v>
      </c>
      <c r="W512" s="19">
        <v>0</v>
      </c>
      <c r="X512" s="187"/>
      <c r="Y512" s="186"/>
      <c r="Z512" s="48">
        <f t="shared" si="166"/>
        <v>0</v>
      </c>
      <c r="AA512" s="51">
        <v>0</v>
      </c>
      <c r="AB512" s="75"/>
      <c r="AC512" s="18">
        <v>0</v>
      </c>
      <c r="AD512" s="19">
        <v>0</v>
      </c>
      <c r="AE512" s="187"/>
      <c r="AF512" s="186"/>
      <c r="AG512" s="48">
        <f t="shared" si="167"/>
        <v>0</v>
      </c>
      <c r="AH512" s="51">
        <v>0</v>
      </c>
      <c r="AI512" s="75"/>
      <c r="AJ512" s="826">
        <f t="shared" si="146"/>
        <v>7043</v>
      </c>
      <c r="AK512" s="827">
        <v>0</v>
      </c>
      <c r="AL512" s="828">
        <v>0</v>
      </c>
      <c r="AM512" s="824">
        <f t="shared" si="168"/>
        <v>0</v>
      </c>
      <c r="AN512" s="823">
        <f t="shared" si="168"/>
        <v>0</v>
      </c>
      <c r="AO512" s="832">
        <f t="shared" si="169"/>
        <v>0</v>
      </c>
      <c r="AP512" s="830">
        <v>0</v>
      </c>
      <c r="AR512" s="878">
        <f t="shared" si="170"/>
        <v>0</v>
      </c>
      <c r="AS512" s="879">
        <f t="shared" si="171"/>
        <v>0</v>
      </c>
      <c r="AT512" s="880">
        <f t="shared" si="172"/>
        <v>0</v>
      </c>
    </row>
    <row r="513" spans="1:46" ht="15.75">
      <c r="A513" s="132">
        <v>7044</v>
      </c>
      <c r="B513" s="145" t="s">
        <v>584</v>
      </c>
      <c r="C513" s="133"/>
      <c r="D513" s="133"/>
      <c r="E513" s="133"/>
      <c r="F513" s="133"/>
      <c r="G513" s="133"/>
      <c r="H513" s="133"/>
      <c r="I513" s="133"/>
      <c r="J513" s="133"/>
      <c r="K513" s="133"/>
      <c r="L513" s="134"/>
      <c r="M513" s="75"/>
      <c r="N513" s="177">
        <f t="shared" si="164"/>
        <v>7044</v>
      </c>
      <c r="O513" s="18">
        <v>0</v>
      </c>
      <c r="P513" s="19">
        <v>0</v>
      </c>
      <c r="Q513" s="187"/>
      <c r="R513" s="186"/>
      <c r="S513" s="48">
        <f t="shared" si="165"/>
        <v>0</v>
      </c>
      <c r="T513" s="49">
        <f aca="true" t="shared" si="173" ref="T513:T542">+IF(ABS(+O513+Q513)&lt;=ABS(P513+R513),-O513+P513-Q513+R513,0)</f>
        <v>0</v>
      </c>
      <c r="U513" s="75"/>
      <c r="V513" s="18">
        <v>0</v>
      </c>
      <c r="W513" s="19">
        <v>0</v>
      </c>
      <c r="X513" s="187"/>
      <c r="Y513" s="186"/>
      <c r="Z513" s="48">
        <f t="shared" si="166"/>
        <v>0</v>
      </c>
      <c r="AA513" s="49">
        <f aca="true" t="shared" si="174" ref="AA513:AA542">+IF(ABS(+V513+X513)&lt;=ABS(W513+Y513),-V513+W513-X513+Y513,0)</f>
        <v>0</v>
      </c>
      <c r="AB513" s="75"/>
      <c r="AC513" s="18">
        <v>0</v>
      </c>
      <c r="AD513" s="19">
        <v>0</v>
      </c>
      <c r="AE513" s="187"/>
      <c r="AF513" s="186"/>
      <c r="AG513" s="48">
        <f t="shared" si="167"/>
        <v>0</v>
      </c>
      <c r="AH513" s="49">
        <f aca="true" t="shared" si="175" ref="AH513:AH542">+IF(ABS(+AC513+AE513)&lt;=ABS(AD513+AF513),-AC513+AD513-AE513+AF513,0)</f>
        <v>0</v>
      </c>
      <c r="AI513" s="75"/>
      <c r="AJ513" s="826">
        <f t="shared" si="146"/>
        <v>7044</v>
      </c>
      <c r="AK513" s="827">
        <v>0</v>
      </c>
      <c r="AL513" s="828">
        <v>0</v>
      </c>
      <c r="AM513" s="824">
        <f t="shared" si="168"/>
        <v>0</v>
      </c>
      <c r="AN513" s="823">
        <f t="shared" si="168"/>
        <v>0</v>
      </c>
      <c r="AO513" s="832">
        <f t="shared" si="169"/>
        <v>0</v>
      </c>
      <c r="AP513" s="833">
        <f aca="true" t="shared" si="176" ref="AP513:AP542">+IF(ABS(+AK513+AM513)&lt;=ABS(AL513+AN513),-AK513+AL513-AM513+AN513,0)</f>
        <v>0</v>
      </c>
      <c r="AR513" s="878">
        <f t="shared" si="170"/>
        <v>0</v>
      </c>
      <c r="AS513" s="879">
        <f t="shared" si="171"/>
        <v>0</v>
      </c>
      <c r="AT513" s="880">
        <f t="shared" si="172"/>
        <v>0</v>
      </c>
    </row>
    <row r="514" spans="1:46" ht="15.75">
      <c r="A514" s="132">
        <v>7051</v>
      </c>
      <c r="B514" s="133" t="s">
        <v>585</v>
      </c>
      <c r="C514" s="133"/>
      <c r="D514" s="133"/>
      <c r="E514" s="133"/>
      <c r="F514" s="133"/>
      <c r="G514" s="133"/>
      <c r="H514" s="133"/>
      <c r="I514" s="133"/>
      <c r="J514" s="133"/>
      <c r="K514" s="133"/>
      <c r="L514" s="134"/>
      <c r="M514" s="75"/>
      <c r="N514" s="177">
        <f t="shared" si="164"/>
        <v>7051</v>
      </c>
      <c r="O514" s="18">
        <v>0</v>
      </c>
      <c r="P514" s="19">
        <v>0</v>
      </c>
      <c r="Q514" s="187"/>
      <c r="R514" s="186"/>
      <c r="S514" s="48">
        <f t="shared" si="165"/>
        <v>0</v>
      </c>
      <c r="T514" s="49">
        <f t="shared" si="173"/>
        <v>0</v>
      </c>
      <c r="U514" s="75"/>
      <c r="V514" s="18">
        <v>0</v>
      </c>
      <c r="W514" s="19">
        <v>0</v>
      </c>
      <c r="X514" s="187"/>
      <c r="Y514" s="186"/>
      <c r="Z514" s="48">
        <f t="shared" si="166"/>
        <v>0</v>
      </c>
      <c r="AA514" s="49">
        <f t="shared" si="174"/>
        <v>0</v>
      </c>
      <c r="AB514" s="75"/>
      <c r="AC514" s="18">
        <v>0</v>
      </c>
      <c r="AD514" s="19">
        <v>0</v>
      </c>
      <c r="AE514" s="187"/>
      <c r="AF514" s="186"/>
      <c r="AG514" s="48">
        <f t="shared" si="167"/>
        <v>0</v>
      </c>
      <c r="AH514" s="49">
        <f t="shared" si="175"/>
        <v>0</v>
      </c>
      <c r="AI514" s="75"/>
      <c r="AJ514" s="826">
        <f t="shared" si="146"/>
        <v>7051</v>
      </c>
      <c r="AK514" s="827">
        <v>0</v>
      </c>
      <c r="AL514" s="828">
        <v>0</v>
      </c>
      <c r="AM514" s="824">
        <f t="shared" si="168"/>
        <v>0</v>
      </c>
      <c r="AN514" s="823">
        <f t="shared" si="168"/>
        <v>0</v>
      </c>
      <c r="AO514" s="832">
        <f t="shared" si="169"/>
        <v>0</v>
      </c>
      <c r="AP514" s="833">
        <f t="shared" si="176"/>
        <v>0</v>
      </c>
      <c r="AR514" s="878">
        <f t="shared" si="170"/>
        <v>0</v>
      </c>
      <c r="AS514" s="879">
        <f t="shared" si="171"/>
        <v>0</v>
      </c>
      <c r="AT514" s="880">
        <f t="shared" si="172"/>
        <v>0</v>
      </c>
    </row>
    <row r="515" spans="1:46" ht="15.75">
      <c r="A515" s="132">
        <v>7052</v>
      </c>
      <c r="B515" s="133" t="s">
        <v>586</v>
      </c>
      <c r="C515" s="133"/>
      <c r="D515" s="133"/>
      <c r="E515" s="133"/>
      <c r="F515" s="133"/>
      <c r="G515" s="133"/>
      <c r="H515" s="133"/>
      <c r="I515" s="133"/>
      <c r="J515" s="133"/>
      <c r="K515" s="133"/>
      <c r="L515" s="134"/>
      <c r="M515" s="75"/>
      <c r="N515" s="177">
        <f t="shared" si="164"/>
        <v>7052</v>
      </c>
      <c r="O515" s="18">
        <v>0</v>
      </c>
      <c r="P515" s="19">
        <v>0</v>
      </c>
      <c r="Q515" s="187"/>
      <c r="R515" s="186"/>
      <c r="S515" s="48">
        <f t="shared" si="165"/>
        <v>0</v>
      </c>
      <c r="T515" s="49">
        <f t="shared" si="173"/>
        <v>0</v>
      </c>
      <c r="U515" s="75"/>
      <c r="V515" s="18">
        <v>0</v>
      </c>
      <c r="W515" s="19">
        <v>0</v>
      </c>
      <c r="X515" s="187"/>
      <c r="Y515" s="186"/>
      <c r="Z515" s="48">
        <f t="shared" si="166"/>
        <v>0</v>
      </c>
      <c r="AA515" s="49">
        <f t="shared" si="174"/>
        <v>0</v>
      </c>
      <c r="AB515" s="75"/>
      <c r="AC515" s="18">
        <v>0</v>
      </c>
      <c r="AD515" s="19">
        <v>0</v>
      </c>
      <c r="AE515" s="187"/>
      <c r="AF515" s="186"/>
      <c r="AG515" s="48">
        <f t="shared" si="167"/>
        <v>0</v>
      </c>
      <c r="AH515" s="49">
        <f t="shared" si="175"/>
        <v>0</v>
      </c>
      <c r="AI515" s="75"/>
      <c r="AJ515" s="826">
        <f t="shared" si="146"/>
        <v>7052</v>
      </c>
      <c r="AK515" s="827">
        <v>0</v>
      </c>
      <c r="AL515" s="828">
        <v>0</v>
      </c>
      <c r="AM515" s="824">
        <f t="shared" si="168"/>
        <v>0</v>
      </c>
      <c r="AN515" s="823">
        <f t="shared" si="168"/>
        <v>0</v>
      </c>
      <c r="AO515" s="832">
        <f t="shared" si="169"/>
        <v>0</v>
      </c>
      <c r="AP515" s="833">
        <f t="shared" si="176"/>
        <v>0</v>
      </c>
      <c r="AR515" s="878">
        <f t="shared" si="170"/>
        <v>0</v>
      </c>
      <c r="AS515" s="879">
        <f t="shared" si="171"/>
        <v>0</v>
      </c>
      <c r="AT515" s="880">
        <f t="shared" si="172"/>
        <v>0</v>
      </c>
    </row>
    <row r="516" spans="1:46" ht="15.75">
      <c r="A516" s="132">
        <v>7090</v>
      </c>
      <c r="B516" s="730" t="s">
        <v>143</v>
      </c>
      <c r="C516" s="133"/>
      <c r="D516" s="133"/>
      <c r="E516" s="133"/>
      <c r="F516" s="133"/>
      <c r="G516" s="133"/>
      <c r="H516" s="133"/>
      <c r="I516" s="133"/>
      <c r="J516" s="133"/>
      <c r="K516" s="133"/>
      <c r="L516" s="134"/>
      <c r="M516" s="75"/>
      <c r="N516" s="177">
        <f t="shared" si="164"/>
        <v>7090</v>
      </c>
      <c r="O516" s="18">
        <v>0</v>
      </c>
      <c r="P516" s="19">
        <v>0</v>
      </c>
      <c r="Q516" s="187"/>
      <c r="R516" s="186"/>
      <c r="S516" s="48">
        <f t="shared" si="165"/>
        <v>0</v>
      </c>
      <c r="T516" s="49">
        <f t="shared" si="173"/>
        <v>0</v>
      </c>
      <c r="U516" s="75"/>
      <c r="V516" s="18">
        <v>0</v>
      </c>
      <c r="W516" s="19">
        <v>0</v>
      </c>
      <c r="X516" s="187"/>
      <c r="Y516" s="186"/>
      <c r="Z516" s="48">
        <f t="shared" si="166"/>
        <v>0</v>
      </c>
      <c r="AA516" s="49">
        <f t="shared" si="174"/>
        <v>0</v>
      </c>
      <c r="AB516" s="75"/>
      <c r="AC516" s="18">
        <v>0</v>
      </c>
      <c r="AD516" s="19">
        <v>0</v>
      </c>
      <c r="AE516" s="187"/>
      <c r="AF516" s="186"/>
      <c r="AG516" s="48">
        <f t="shared" si="167"/>
        <v>0</v>
      </c>
      <c r="AH516" s="49">
        <f t="shared" si="175"/>
        <v>0</v>
      </c>
      <c r="AI516" s="75"/>
      <c r="AJ516" s="826">
        <f t="shared" si="146"/>
        <v>7090</v>
      </c>
      <c r="AK516" s="827">
        <v>0</v>
      </c>
      <c r="AL516" s="828">
        <v>0</v>
      </c>
      <c r="AM516" s="824">
        <f t="shared" si="168"/>
        <v>0</v>
      </c>
      <c r="AN516" s="823">
        <f t="shared" si="168"/>
        <v>0</v>
      </c>
      <c r="AO516" s="832">
        <f t="shared" si="169"/>
        <v>0</v>
      </c>
      <c r="AP516" s="833">
        <f t="shared" si="176"/>
        <v>0</v>
      </c>
      <c r="AR516" s="878">
        <f t="shared" si="170"/>
        <v>0</v>
      </c>
      <c r="AS516" s="879">
        <f t="shared" si="171"/>
        <v>0</v>
      </c>
      <c r="AT516" s="880">
        <f t="shared" si="172"/>
        <v>0</v>
      </c>
    </row>
    <row r="517" spans="1:46" ht="15.75">
      <c r="A517" s="132">
        <v>7110</v>
      </c>
      <c r="B517" s="133" t="s">
        <v>587</v>
      </c>
      <c r="C517" s="133"/>
      <c r="D517" s="133"/>
      <c r="E517" s="133"/>
      <c r="F517" s="133"/>
      <c r="G517" s="133"/>
      <c r="H517" s="133"/>
      <c r="I517" s="133"/>
      <c r="J517" s="133"/>
      <c r="K517" s="133"/>
      <c r="L517" s="134"/>
      <c r="M517" s="75"/>
      <c r="N517" s="177">
        <f t="shared" si="164"/>
        <v>7110</v>
      </c>
      <c r="O517" s="18">
        <v>0</v>
      </c>
      <c r="P517" s="19">
        <v>0</v>
      </c>
      <c r="Q517" s="187"/>
      <c r="R517" s="186"/>
      <c r="S517" s="48">
        <f t="shared" si="165"/>
        <v>0</v>
      </c>
      <c r="T517" s="49">
        <f t="shared" si="173"/>
        <v>0</v>
      </c>
      <c r="U517" s="75"/>
      <c r="V517" s="18">
        <v>0</v>
      </c>
      <c r="W517" s="19">
        <v>0</v>
      </c>
      <c r="X517" s="187"/>
      <c r="Y517" s="186"/>
      <c r="Z517" s="48">
        <f t="shared" si="166"/>
        <v>0</v>
      </c>
      <c r="AA517" s="49">
        <f t="shared" si="174"/>
        <v>0</v>
      </c>
      <c r="AB517" s="75"/>
      <c r="AC517" s="18">
        <v>0</v>
      </c>
      <c r="AD517" s="19">
        <v>0</v>
      </c>
      <c r="AE517" s="187"/>
      <c r="AF517" s="186"/>
      <c r="AG517" s="48">
        <f t="shared" si="167"/>
        <v>0</v>
      </c>
      <c r="AH517" s="49">
        <f t="shared" si="175"/>
        <v>0</v>
      </c>
      <c r="AI517" s="75"/>
      <c r="AJ517" s="826">
        <f t="shared" si="146"/>
        <v>7110</v>
      </c>
      <c r="AK517" s="827">
        <v>0</v>
      </c>
      <c r="AL517" s="828">
        <v>0</v>
      </c>
      <c r="AM517" s="824">
        <f t="shared" si="168"/>
        <v>0</v>
      </c>
      <c r="AN517" s="823">
        <f t="shared" si="168"/>
        <v>0</v>
      </c>
      <c r="AO517" s="832">
        <f t="shared" si="169"/>
        <v>0</v>
      </c>
      <c r="AP517" s="833">
        <f t="shared" si="176"/>
        <v>0</v>
      </c>
      <c r="AR517" s="878">
        <f t="shared" si="170"/>
        <v>0</v>
      </c>
      <c r="AS517" s="879">
        <f t="shared" si="171"/>
        <v>0</v>
      </c>
      <c r="AT517" s="880">
        <f t="shared" si="172"/>
        <v>0</v>
      </c>
    </row>
    <row r="518" spans="1:46" ht="15.75">
      <c r="A518" s="132">
        <v>7111</v>
      </c>
      <c r="B518" s="133" t="s">
        <v>588</v>
      </c>
      <c r="C518" s="133"/>
      <c r="D518" s="133"/>
      <c r="E518" s="133"/>
      <c r="F518" s="133"/>
      <c r="G518" s="133"/>
      <c r="H518" s="133"/>
      <c r="I518" s="133"/>
      <c r="J518" s="133"/>
      <c r="K518" s="133"/>
      <c r="L518" s="134"/>
      <c r="M518" s="75"/>
      <c r="N518" s="177">
        <f t="shared" si="164"/>
        <v>7111</v>
      </c>
      <c r="O518" s="18">
        <v>0</v>
      </c>
      <c r="P518" s="19">
        <v>0</v>
      </c>
      <c r="Q518" s="187"/>
      <c r="R518" s="186"/>
      <c r="S518" s="48">
        <f t="shared" si="165"/>
        <v>0</v>
      </c>
      <c r="T518" s="49">
        <f t="shared" si="173"/>
        <v>0</v>
      </c>
      <c r="U518" s="75"/>
      <c r="V518" s="18">
        <v>0</v>
      </c>
      <c r="W518" s="19">
        <v>0</v>
      </c>
      <c r="X518" s="187"/>
      <c r="Y518" s="186"/>
      <c r="Z518" s="48">
        <f t="shared" si="166"/>
        <v>0</v>
      </c>
      <c r="AA518" s="49">
        <f t="shared" si="174"/>
        <v>0</v>
      </c>
      <c r="AB518" s="75"/>
      <c r="AC518" s="18">
        <v>0</v>
      </c>
      <c r="AD518" s="19">
        <v>0</v>
      </c>
      <c r="AE518" s="187"/>
      <c r="AF518" s="186"/>
      <c r="AG518" s="48">
        <f t="shared" si="167"/>
        <v>0</v>
      </c>
      <c r="AH518" s="49">
        <f t="shared" si="175"/>
        <v>0</v>
      </c>
      <c r="AI518" s="75"/>
      <c r="AJ518" s="826">
        <f t="shared" si="146"/>
        <v>7111</v>
      </c>
      <c r="AK518" s="827">
        <v>0</v>
      </c>
      <c r="AL518" s="828">
        <v>0</v>
      </c>
      <c r="AM518" s="824">
        <f t="shared" si="168"/>
        <v>0</v>
      </c>
      <c r="AN518" s="823">
        <f t="shared" si="168"/>
        <v>0</v>
      </c>
      <c r="AO518" s="832">
        <f t="shared" si="169"/>
        <v>0</v>
      </c>
      <c r="AP518" s="833">
        <f t="shared" si="176"/>
        <v>0</v>
      </c>
      <c r="AR518" s="878">
        <f t="shared" si="170"/>
        <v>0</v>
      </c>
      <c r="AS518" s="879">
        <f t="shared" si="171"/>
        <v>0</v>
      </c>
      <c r="AT518" s="880">
        <f t="shared" si="172"/>
        <v>0</v>
      </c>
    </row>
    <row r="519" spans="1:46" ht="15.75">
      <c r="A519" s="132">
        <v>7112</v>
      </c>
      <c r="B519" s="133" t="s">
        <v>589</v>
      </c>
      <c r="C519" s="133"/>
      <c r="D519" s="133"/>
      <c r="E519" s="133"/>
      <c r="F519" s="133"/>
      <c r="G519" s="133"/>
      <c r="H519" s="133"/>
      <c r="I519" s="133"/>
      <c r="J519" s="133"/>
      <c r="K519" s="133"/>
      <c r="L519" s="134"/>
      <c r="M519" s="75"/>
      <c r="N519" s="177">
        <f t="shared" si="164"/>
        <v>7112</v>
      </c>
      <c r="O519" s="18">
        <v>0</v>
      </c>
      <c r="P519" s="19">
        <v>0</v>
      </c>
      <c r="Q519" s="187"/>
      <c r="R519" s="186"/>
      <c r="S519" s="48">
        <f t="shared" si="165"/>
        <v>0</v>
      </c>
      <c r="T519" s="49">
        <f t="shared" si="173"/>
        <v>0</v>
      </c>
      <c r="U519" s="75"/>
      <c r="V519" s="18">
        <v>0</v>
      </c>
      <c r="W519" s="19">
        <v>0</v>
      </c>
      <c r="X519" s="187"/>
      <c r="Y519" s="186"/>
      <c r="Z519" s="48">
        <f t="shared" si="166"/>
        <v>0</v>
      </c>
      <c r="AA519" s="49">
        <f t="shared" si="174"/>
        <v>0</v>
      </c>
      <c r="AB519" s="75"/>
      <c r="AC519" s="18">
        <v>0</v>
      </c>
      <c r="AD519" s="19">
        <v>0</v>
      </c>
      <c r="AE519" s="187"/>
      <c r="AF519" s="186"/>
      <c r="AG519" s="48">
        <f t="shared" si="167"/>
        <v>0</v>
      </c>
      <c r="AH519" s="49">
        <f t="shared" si="175"/>
        <v>0</v>
      </c>
      <c r="AI519" s="75"/>
      <c r="AJ519" s="826">
        <f t="shared" si="146"/>
        <v>7112</v>
      </c>
      <c r="AK519" s="827">
        <v>0</v>
      </c>
      <c r="AL519" s="828">
        <v>0</v>
      </c>
      <c r="AM519" s="824">
        <f t="shared" si="168"/>
        <v>0</v>
      </c>
      <c r="AN519" s="823">
        <f t="shared" si="168"/>
        <v>0</v>
      </c>
      <c r="AO519" s="832">
        <f t="shared" si="169"/>
        <v>0</v>
      </c>
      <c r="AP519" s="833">
        <f t="shared" si="176"/>
        <v>0</v>
      </c>
      <c r="AR519" s="878">
        <f t="shared" si="170"/>
        <v>0</v>
      </c>
      <c r="AS519" s="879">
        <f t="shared" si="171"/>
        <v>0</v>
      </c>
      <c r="AT519" s="880">
        <f t="shared" si="172"/>
        <v>0</v>
      </c>
    </row>
    <row r="520" spans="1:46" ht="15.75">
      <c r="A520" s="132">
        <v>7113</v>
      </c>
      <c r="B520" s="133" t="s">
        <v>590</v>
      </c>
      <c r="C520" s="133"/>
      <c r="D520" s="133"/>
      <c r="E520" s="133"/>
      <c r="F520" s="133"/>
      <c r="G520" s="133"/>
      <c r="H520" s="133"/>
      <c r="I520" s="133"/>
      <c r="J520" s="133"/>
      <c r="K520" s="133"/>
      <c r="L520" s="134"/>
      <c r="M520" s="75"/>
      <c r="N520" s="177">
        <f t="shared" si="164"/>
        <v>7113</v>
      </c>
      <c r="O520" s="18">
        <v>0</v>
      </c>
      <c r="P520" s="19">
        <v>0</v>
      </c>
      <c r="Q520" s="187"/>
      <c r="R520" s="186"/>
      <c r="S520" s="48">
        <f t="shared" si="165"/>
        <v>0</v>
      </c>
      <c r="T520" s="49">
        <f t="shared" si="173"/>
        <v>0</v>
      </c>
      <c r="U520" s="75"/>
      <c r="V520" s="18">
        <v>0</v>
      </c>
      <c r="W520" s="19">
        <v>0</v>
      </c>
      <c r="X520" s="187"/>
      <c r="Y520" s="186"/>
      <c r="Z520" s="48">
        <f t="shared" si="166"/>
        <v>0</v>
      </c>
      <c r="AA520" s="49">
        <f t="shared" si="174"/>
        <v>0</v>
      </c>
      <c r="AB520" s="75"/>
      <c r="AC520" s="18">
        <v>0</v>
      </c>
      <c r="AD520" s="19">
        <v>0</v>
      </c>
      <c r="AE520" s="187"/>
      <c r="AF520" s="186"/>
      <c r="AG520" s="48">
        <f t="shared" si="167"/>
        <v>0</v>
      </c>
      <c r="AH520" s="49">
        <f t="shared" si="175"/>
        <v>0</v>
      </c>
      <c r="AI520" s="75"/>
      <c r="AJ520" s="826">
        <f t="shared" si="146"/>
        <v>7113</v>
      </c>
      <c r="AK520" s="827">
        <v>0</v>
      </c>
      <c r="AL520" s="828">
        <v>0</v>
      </c>
      <c r="AM520" s="824">
        <f t="shared" si="168"/>
        <v>0</v>
      </c>
      <c r="AN520" s="823">
        <f t="shared" si="168"/>
        <v>0</v>
      </c>
      <c r="AO520" s="832">
        <f t="shared" si="169"/>
        <v>0</v>
      </c>
      <c r="AP520" s="833">
        <f t="shared" si="176"/>
        <v>0</v>
      </c>
      <c r="AR520" s="878">
        <f t="shared" si="170"/>
        <v>0</v>
      </c>
      <c r="AS520" s="879">
        <f t="shared" si="171"/>
        <v>0</v>
      </c>
      <c r="AT520" s="880">
        <f t="shared" si="172"/>
        <v>0</v>
      </c>
    </row>
    <row r="521" spans="1:46" ht="15.75">
      <c r="A521" s="132">
        <v>7114</v>
      </c>
      <c r="B521" s="133" t="s">
        <v>591</v>
      </c>
      <c r="C521" s="133"/>
      <c r="D521" s="133"/>
      <c r="E521" s="133"/>
      <c r="F521" s="133"/>
      <c r="G521" s="133"/>
      <c r="H521" s="133"/>
      <c r="I521" s="133"/>
      <c r="J521" s="133"/>
      <c r="K521" s="133"/>
      <c r="L521" s="134"/>
      <c r="M521" s="75"/>
      <c r="N521" s="177">
        <f t="shared" si="164"/>
        <v>7114</v>
      </c>
      <c r="O521" s="18">
        <v>0</v>
      </c>
      <c r="P521" s="19">
        <v>0</v>
      </c>
      <c r="Q521" s="187"/>
      <c r="R521" s="186"/>
      <c r="S521" s="48">
        <f t="shared" si="165"/>
        <v>0</v>
      </c>
      <c r="T521" s="49">
        <f t="shared" si="173"/>
        <v>0</v>
      </c>
      <c r="U521" s="75"/>
      <c r="V521" s="18">
        <v>0</v>
      </c>
      <c r="W521" s="19">
        <v>0</v>
      </c>
      <c r="X521" s="187"/>
      <c r="Y521" s="186"/>
      <c r="Z521" s="48">
        <f t="shared" si="166"/>
        <v>0</v>
      </c>
      <c r="AA521" s="49">
        <f t="shared" si="174"/>
        <v>0</v>
      </c>
      <c r="AB521" s="75"/>
      <c r="AC521" s="18">
        <v>0</v>
      </c>
      <c r="AD521" s="19">
        <v>0</v>
      </c>
      <c r="AE521" s="187"/>
      <c r="AF521" s="186"/>
      <c r="AG521" s="48">
        <f t="shared" si="167"/>
        <v>0</v>
      </c>
      <c r="AH521" s="49">
        <f t="shared" si="175"/>
        <v>0</v>
      </c>
      <c r="AI521" s="75"/>
      <c r="AJ521" s="826">
        <f t="shared" si="146"/>
        <v>7114</v>
      </c>
      <c r="AK521" s="827">
        <v>0</v>
      </c>
      <c r="AL521" s="828">
        <v>0</v>
      </c>
      <c r="AM521" s="824">
        <f t="shared" si="168"/>
        <v>0</v>
      </c>
      <c r="AN521" s="823">
        <f t="shared" si="168"/>
        <v>0</v>
      </c>
      <c r="AO521" s="832">
        <f t="shared" si="169"/>
        <v>0</v>
      </c>
      <c r="AP521" s="833">
        <f t="shared" si="176"/>
        <v>0</v>
      </c>
      <c r="AR521" s="878">
        <f t="shared" si="170"/>
        <v>0</v>
      </c>
      <c r="AS521" s="879">
        <f t="shared" si="171"/>
        <v>0</v>
      </c>
      <c r="AT521" s="880">
        <f t="shared" si="172"/>
        <v>0</v>
      </c>
    </row>
    <row r="522" spans="1:46" ht="15.75">
      <c r="A522" s="132">
        <v>7115</v>
      </c>
      <c r="B522" s="133" t="s">
        <v>592</v>
      </c>
      <c r="C522" s="133"/>
      <c r="D522" s="133"/>
      <c r="E522" s="133"/>
      <c r="F522" s="133"/>
      <c r="G522" s="133"/>
      <c r="H522" s="133"/>
      <c r="I522" s="133"/>
      <c r="J522" s="133"/>
      <c r="K522" s="133"/>
      <c r="L522" s="134"/>
      <c r="M522" s="75"/>
      <c r="N522" s="177">
        <f t="shared" si="164"/>
        <v>7115</v>
      </c>
      <c r="O522" s="18">
        <v>0</v>
      </c>
      <c r="P522" s="19">
        <v>0</v>
      </c>
      <c r="Q522" s="187"/>
      <c r="R522" s="186"/>
      <c r="S522" s="48">
        <f t="shared" si="165"/>
        <v>0</v>
      </c>
      <c r="T522" s="49">
        <f t="shared" si="173"/>
        <v>0</v>
      </c>
      <c r="U522" s="75"/>
      <c r="V522" s="18">
        <v>0</v>
      </c>
      <c r="W522" s="19">
        <v>0</v>
      </c>
      <c r="X522" s="187"/>
      <c r="Y522" s="186"/>
      <c r="Z522" s="48">
        <f t="shared" si="166"/>
        <v>0</v>
      </c>
      <c r="AA522" s="49">
        <f t="shared" si="174"/>
        <v>0</v>
      </c>
      <c r="AB522" s="75"/>
      <c r="AC522" s="18">
        <v>0</v>
      </c>
      <c r="AD522" s="19">
        <v>0</v>
      </c>
      <c r="AE522" s="187"/>
      <c r="AF522" s="186"/>
      <c r="AG522" s="48">
        <f t="shared" si="167"/>
        <v>0</v>
      </c>
      <c r="AH522" s="49">
        <f t="shared" si="175"/>
        <v>0</v>
      </c>
      <c r="AI522" s="75"/>
      <c r="AJ522" s="826">
        <f t="shared" si="146"/>
        <v>7115</v>
      </c>
      <c r="AK522" s="827">
        <v>0</v>
      </c>
      <c r="AL522" s="828">
        <v>0</v>
      </c>
      <c r="AM522" s="824">
        <f t="shared" si="168"/>
        <v>0</v>
      </c>
      <c r="AN522" s="823">
        <f t="shared" si="168"/>
        <v>0</v>
      </c>
      <c r="AO522" s="832">
        <f t="shared" si="169"/>
        <v>0</v>
      </c>
      <c r="AP522" s="833">
        <f t="shared" si="176"/>
        <v>0</v>
      </c>
      <c r="AR522" s="878">
        <f t="shared" si="170"/>
        <v>0</v>
      </c>
      <c r="AS522" s="879">
        <f t="shared" si="171"/>
        <v>0</v>
      </c>
      <c r="AT522" s="880">
        <f t="shared" si="172"/>
        <v>0</v>
      </c>
    </row>
    <row r="523" spans="1:46" ht="15.75">
      <c r="A523" s="132">
        <v>7121</v>
      </c>
      <c r="B523" s="133" t="s">
        <v>64</v>
      </c>
      <c r="C523" s="133"/>
      <c r="D523" s="133"/>
      <c r="E523" s="133"/>
      <c r="F523" s="133"/>
      <c r="G523" s="133"/>
      <c r="H523" s="133"/>
      <c r="I523" s="133"/>
      <c r="J523" s="133"/>
      <c r="K523" s="133"/>
      <c r="L523" s="134"/>
      <c r="M523" s="75"/>
      <c r="N523" s="177">
        <f t="shared" si="164"/>
        <v>7121</v>
      </c>
      <c r="O523" s="18">
        <v>0</v>
      </c>
      <c r="P523" s="19">
        <v>0</v>
      </c>
      <c r="Q523" s="187"/>
      <c r="R523" s="186"/>
      <c r="S523" s="48">
        <f t="shared" si="165"/>
        <v>0</v>
      </c>
      <c r="T523" s="49">
        <f t="shared" si="173"/>
        <v>0</v>
      </c>
      <c r="U523" s="75"/>
      <c r="V523" s="18">
        <v>0</v>
      </c>
      <c r="W523" s="19">
        <v>0</v>
      </c>
      <c r="X523" s="187"/>
      <c r="Y523" s="186"/>
      <c r="Z523" s="48">
        <f t="shared" si="166"/>
        <v>0</v>
      </c>
      <c r="AA523" s="49">
        <f t="shared" si="174"/>
        <v>0</v>
      </c>
      <c r="AB523" s="75"/>
      <c r="AC523" s="18">
        <v>0</v>
      </c>
      <c r="AD523" s="19">
        <v>0</v>
      </c>
      <c r="AE523" s="187"/>
      <c r="AF523" s="186"/>
      <c r="AG523" s="48">
        <f t="shared" si="167"/>
        <v>0</v>
      </c>
      <c r="AH523" s="49">
        <f t="shared" si="175"/>
        <v>0</v>
      </c>
      <c r="AI523" s="75"/>
      <c r="AJ523" s="826">
        <f t="shared" si="146"/>
        <v>7121</v>
      </c>
      <c r="AK523" s="827">
        <v>0</v>
      </c>
      <c r="AL523" s="828">
        <v>0</v>
      </c>
      <c r="AM523" s="824">
        <f t="shared" si="168"/>
        <v>0</v>
      </c>
      <c r="AN523" s="823">
        <f t="shared" si="168"/>
        <v>0</v>
      </c>
      <c r="AO523" s="832">
        <f t="shared" si="169"/>
        <v>0</v>
      </c>
      <c r="AP523" s="833">
        <f t="shared" si="176"/>
        <v>0</v>
      </c>
      <c r="AR523" s="878">
        <f t="shared" si="170"/>
        <v>0</v>
      </c>
      <c r="AS523" s="879">
        <f t="shared" si="171"/>
        <v>0</v>
      </c>
      <c r="AT523" s="880">
        <f t="shared" si="172"/>
        <v>0</v>
      </c>
    </row>
    <row r="524" spans="1:46" ht="15.75">
      <c r="A524" s="132">
        <v>7122</v>
      </c>
      <c r="B524" s="133" t="s">
        <v>65</v>
      </c>
      <c r="C524" s="133"/>
      <c r="D524" s="133"/>
      <c r="E524" s="133"/>
      <c r="F524" s="133"/>
      <c r="G524" s="133"/>
      <c r="H524" s="133"/>
      <c r="I524" s="133"/>
      <c r="J524" s="133"/>
      <c r="K524" s="133"/>
      <c r="L524" s="134"/>
      <c r="M524" s="75"/>
      <c r="N524" s="177">
        <f t="shared" si="164"/>
        <v>7122</v>
      </c>
      <c r="O524" s="18">
        <v>0</v>
      </c>
      <c r="P524" s="19">
        <v>0</v>
      </c>
      <c r="Q524" s="187"/>
      <c r="R524" s="186"/>
      <c r="S524" s="48">
        <f t="shared" si="165"/>
        <v>0</v>
      </c>
      <c r="T524" s="49">
        <f t="shared" si="173"/>
        <v>0</v>
      </c>
      <c r="U524" s="75"/>
      <c r="V524" s="18">
        <v>0</v>
      </c>
      <c r="W524" s="19">
        <v>0</v>
      </c>
      <c r="X524" s="187"/>
      <c r="Y524" s="186"/>
      <c r="Z524" s="48">
        <f t="shared" si="166"/>
        <v>0</v>
      </c>
      <c r="AA524" s="49">
        <f t="shared" si="174"/>
        <v>0</v>
      </c>
      <c r="AB524" s="75"/>
      <c r="AC524" s="18">
        <v>0</v>
      </c>
      <c r="AD524" s="19">
        <v>0</v>
      </c>
      <c r="AE524" s="187"/>
      <c r="AF524" s="186"/>
      <c r="AG524" s="48">
        <f t="shared" si="167"/>
        <v>0</v>
      </c>
      <c r="AH524" s="49">
        <f t="shared" si="175"/>
        <v>0</v>
      </c>
      <c r="AI524" s="75"/>
      <c r="AJ524" s="826">
        <f t="shared" si="146"/>
        <v>7122</v>
      </c>
      <c r="AK524" s="827">
        <v>0</v>
      </c>
      <c r="AL524" s="828">
        <v>0</v>
      </c>
      <c r="AM524" s="824">
        <f t="shared" si="168"/>
        <v>0</v>
      </c>
      <c r="AN524" s="823">
        <f t="shared" si="168"/>
        <v>0</v>
      </c>
      <c r="AO524" s="832">
        <f t="shared" si="169"/>
        <v>0</v>
      </c>
      <c r="AP524" s="833">
        <f t="shared" si="176"/>
        <v>0</v>
      </c>
      <c r="AR524" s="878">
        <f t="shared" si="170"/>
        <v>0</v>
      </c>
      <c r="AS524" s="879">
        <f t="shared" si="171"/>
        <v>0</v>
      </c>
      <c r="AT524" s="880">
        <f t="shared" si="172"/>
        <v>0</v>
      </c>
    </row>
    <row r="525" spans="1:46" ht="15.75">
      <c r="A525" s="132">
        <v>7123</v>
      </c>
      <c r="B525" s="133" t="s">
        <v>66</v>
      </c>
      <c r="C525" s="133"/>
      <c r="D525" s="133"/>
      <c r="E525" s="133"/>
      <c r="F525" s="133"/>
      <c r="G525" s="133"/>
      <c r="H525" s="133"/>
      <c r="I525" s="133"/>
      <c r="J525" s="133"/>
      <c r="K525" s="133"/>
      <c r="L525" s="134"/>
      <c r="M525" s="75"/>
      <c r="N525" s="177">
        <f t="shared" si="164"/>
        <v>7123</v>
      </c>
      <c r="O525" s="18">
        <v>0</v>
      </c>
      <c r="P525" s="19">
        <v>0</v>
      </c>
      <c r="Q525" s="187"/>
      <c r="R525" s="186"/>
      <c r="S525" s="48">
        <f t="shared" si="165"/>
        <v>0</v>
      </c>
      <c r="T525" s="49">
        <f t="shared" si="173"/>
        <v>0</v>
      </c>
      <c r="U525" s="75"/>
      <c r="V525" s="18">
        <v>0</v>
      </c>
      <c r="W525" s="19">
        <v>0</v>
      </c>
      <c r="X525" s="187"/>
      <c r="Y525" s="186"/>
      <c r="Z525" s="48">
        <f t="shared" si="166"/>
        <v>0</v>
      </c>
      <c r="AA525" s="49">
        <f t="shared" si="174"/>
        <v>0</v>
      </c>
      <c r="AB525" s="75"/>
      <c r="AC525" s="18">
        <v>0</v>
      </c>
      <c r="AD525" s="19">
        <v>0</v>
      </c>
      <c r="AE525" s="187"/>
      <c r="AF525" s="186"/>
      <c r="AG525" s="48">
        <f t="shared" si="167"/>
        <v>0</v>
      </c>
      <c r="AH525" s="49">
        <f t="shared" si="175"/>
        <v>0</v>
      </c>
      <c r="AI525" s="75"/>
      <c r="AJ525" s="826">
        <f t="shared" si="146"/>
        <v>7123</v>
      </c>
      <c r="AK525" s="827">
        <v>0</v>
      </c>
      <c r="AL525" s="828">
        <v>0</v>
      </c>
      <c r="AM525" s="824">
        <f t="shared" si="168"/>
        <v>0</v>
      </c>
      <c r="AN525" s="823">
        <f t="shared" si="168"/>
        <v>0</v>
      </c>
      <c r="AO525" s="832">
        <f t="shared" si="169"/>
        <v>0</v>
      </c>
      <c r="AP525" s="833">
        <f t="shared" si="176"/>
        <v>0</v>
      </c>
      <c r="AR525" s="878">
        <f t="shared" si="170"/>
        <v>0</v>
      </c>
      <c r="AS525" s="879">
        <f t="shared" si="171"/>
        <v>0</v>
      </c>
      <c r="AT525" s="880">
        <f t="shared" si="172"/>
        <v>0</v>
      </c>
    </row>
    <row r="526" spans="1:46" ht="15.75">
      <c r="A526" s="132">
        <v>7124</v>
      </c>
      <c r="B526" s="133" t="s">
        <v>67</v>
      </c>
      <c r="C526" s="133"/>
      <c r="D526" s="133"/>
      <c r="E526" s="133"/>
      <c r="F526" s="133"/>
      <c r="G526" s="133"/>
      <c r="H526" s="133"/>
      <c r="I526" s="133"/>
      <c r="J526" s="133"/>
      <c r="K526" s="133"/>
      <c r="L526" s="134"/>
      <c r="M526" s="75"/>
      <c r="N526" s="177">
        <f t="shared" si="164"/>
        <v>7124</v>
      </c>
      <c r="O526" s="18">
        <v>0</v>
      </c>
      <c r="P526" s="19">
        <v>0</v>
      </c>
      <c r="Q526" s="187"/>
      <c r="R526" s="186"/>
      <c r="S526" s="48">
        <f t="shared" si="165"/>
        <v>0</v>
      </c>
      <c r="T526" s="49">
        <f t="shared" si="173"/>
        <v>0</v>
      </c>
      <c r="U526" s="75"/>
      <c r="V526" s="18">
        <v>0</v>
      </c>
      <c r="W526" s="19">
        <v>0</v>
      </c>
      <c r="X526" s="187"/>
      <c r="Y526" s="186"/>
      <c r="Z526" s="48">
        <f t="shared" si="166"/>
        <v>0</v>
      </c>
      <c r="AA526" s="49">
        <f t="shared" si="174"/>
        <v>0</v>
      </c>
      <c r="AB526" s="75"/>
      <c r="AC526" s="18">
        <v>0</v>
      </c>
      <c r="AD526" s="19">
        <v>0</v>
      </c>
      <c r="AE526" s="187"/>
      <c r="AF526" s="186"/>
      <c r="AG526" s="48">
        <f t="shared" si="167"/>
        <v>0</v>
      </c>
      <c r="AH526" s="49">
        <f t="shared" si="175"/>
        <v>0</v>
      </c>
      <c r="AI526" s="75"/>
      <c r="AJ526" s="826">
        <f t="shared" si="146"/>
        <v>7124</v>
      </c>
      <c r="AK526" s="827">
        <v>0</v>
      </c>
      <c r="AL526" s="828">
        <v>0</v>
      </c>
      <c r="AM526" s="824">
        <f t="shared" si="168"/>
        <v>0</v>
      </c>
      <c r="AN526" s="823">
        <f t="shared" si="168"/>
        <v>0</v>
      </c>
      <c r="AO526" s="832">
        <f t="shared" si="169"/>
        <v>0</v>
      </c>
      <c r="AP526" s="833">
        <f t="shared" si="176"/>
        <v>0</v>
      </c>
      <c r="AR526" s="878">
        <f t="shared" si="170"/>
        <v>0</v>
      </c>
      <c r="AS526" s="879">
        <f t="shared" si="171"/>
        <v>0</v>
      </c>
      <c r="AT526" s="880">
        <f t="shared" si="172"/>
        <v>0</v>
      </c>
    </row>
    <row r="527" spans="1:46" ht="15.75">
      <c r="A527" s="132">
        <v>7131</v>
      </c>
      <c r="B527" s="133" t="s">
        <v>68</v>
      </c>
      <c r="C527" s="133"/>
      <c r="D527" s="133"/>
      <c r="E527" s="133"/>
      <c r="F527" s="133"/>
      <c r="G527" s="133"/>
      <c r="H527" s="133"/>
      <c r="I527" s="133"/>
      <c r="J527" s="133"/>
      <c r="K527" s="133"/>
      <c r="L527" s="134"/>
      <c r="M527" s="75"/>
      <c r="N527" s="177">
        <f t="shared" si="164"/>
        <v>7131</v>
      </c>
      <c r="O527" s="18">
        <v>0</v>
      </c>
      <c r="P527" s="19">
        <v>0</v>
      </c>
      <c r="Q527" s="187"/>
      <c r="R527" s="186"/>
      <c r="S527" s="48">
        <f t="shared" si="165"/>
        <v>0</v>
      </c>
      <c r="T527" s="49">
        <f t="shared" si="173"/>
        <v>0</v>
      </c>
      <c r="U527" s="75"/>
      <c r="V527" s="18">
        <v>0</v>
      </c>
      <c r="W527" s="19">
        <v>0</v>
      </c>
      <c r="X527" s="187"/>
      <c r="Y527" s="186"/>
      <c r="Z527" s="48">
        <f t="shared" si="166"/>
        <v>0</v>
      </c>
      <c r="AA527" s="49">
        <f t="shared" si="174"/>
        <v>0</v>
      </c>
      <c r="AB527" s="75"/>
      <c r="AC527" s="18">
        <v>0</v>
      </c>
      <c r="AD527" s="19">
        <v>0</v>
      </c>
      <c r="AE527" s="187"/>
      <c r="AF527" s="186"/>
      <c r="AG527" s="48">
        <f t="shared" si="167"/>
        <v>0</v>
      </c>
      <c r="AH527" s="49">
        <f t="shared" si="175"/>
        <v>0</v>
      </c>
      <c r="AI527" s="75"/>
      <c r="AJ527" s="826">
        <f t="shared" si="146"/>
        <v>7131</v>
      </c>
      <c r="AK527" s="827">
        <v>0</v>
      </c>
      <c r="AL527" s="828">
        <v>0</v>
      </c>
      <c r="AM527" s="824">
        <f t="shared" si="168"/>
        <v>0</v>
      </c>
      <c r="AN527" s="823">
        <f t="shared" si="168"/>
        <v>0</v>
      </c>
      <c r="AO527" s="832">
        <f t="shared" si="169"/>
        <v>0</v>
      </c>
      <c r="AP527" s="833">
        <f t="shared" si="176"/>
        <v>0</v>
      </c>
      <c r="AR527" s="878">
        <f t="shared" si="170"/>
        <v>0</v>
      </c>
      <c r="AS527" s="879">
        <f t="shared" si="171"/>
        <v>0</v>
      </c>
      <c r="AT527" s="880">
        <f t="shared" si="172"/>
        <v>0</v>
      </c>
    </row>
    <row r="528" spans="1:46" ht="15.75">
      <c r="A528" s="132">
        <f>1+A527</f>
        <v>7132</v>
      </c>
      <c r="B528" s="133" t="s">
        <v>69</v>
      </c>
      <c r="C528" s="133"/>
      <c r="D528" s="133"/>
      <c r="E528" s="133"/>
      <c r="F528" s="133"/>
      <c r="G528" s="133"/>
      <c r="H528" s="133"/>
      <c r="I528" s="133"/>
      <c r="J528" s="133"/>
      <c r="K528" s="133"/>
      <c r="L528" s="134"/>
      <c r="M528" s="75"/>
      <c r="N528" s="177">
        <f t="shared" si="164"/>
        <v>7132</v>
      </c>
      <c r="O528" s="18">
        <v>0</v>
      </c>
      <c r="P528" s="19">
        <v>0</v>
      </c>
      <c r="Q528" s="187"/>
      <c r="R528" s="186"/>
      <c r="S528" s="48">
        <f t="shared" si="165"/>
        <v>0</v>
      </c>
      <c r="T528" s="49">
        <f t="shared" si="173"/>
        <v>0</v>
      </c>
      <c r="U528" s="75"/>
      <c r="V528" s="18">
        <v>0</v>
      </c>
      <c r="W528" s="19">
        <v>0</v>
      </c>
      <c r="X528" s="187"/>
      <c r="Y528" s="186"/>
      <c r="Z528" s="48">
        <f t="shared" si="166"/>
        <v>0</v>
      </c>
      <c r="AA528" s="49">
        <f t="shared" si="174"/>
        <v>0</v>
      </c>
      <c r="AB528" s="75"/>
      <c r="AC528" s="18">
        <v>0</v>
      </c>
      <c r="AD528" s="19">
        <v>0</v>
      </c>
      <c r="AE528" s="187"/>
      <c r="AF528" s="186"/>
      <c r="AG528" s="48">
        <f t="shared" si="167"/>
        <v>0</v>
      </c>
      <c r="AH528" s="49">
        <f t="shared" si="175"/>
        <v>0</v>
      </c>
      <c r="AI528" s="75"/>
      <c r="AJ528" s="826">
        <f t="shared" si="146"/>
        <v>7132</v>
      </c>
      <c r="AK528" s="827">
        <v>0</v>
      </c>
      <c r="AL528" s="828">
        <v>0</v>
      </c>
      <c r="AM528" s="824">
        <f t="shared" si="168"/>
        <v>0</v>
      </c>
      <c r="AN528" s="823">
        <f t="shared" si="168"/>
        <v>0</v>
      </c>
      <c r="AO528" s="832">
        <f t="shared" si="169"/>
        <v>0</v>
      </c>
      <c r="AP528" s="833">
        <f t="shared" si="176"/>
        <v>0</v>
      </c>
      <c r="AR528" s="878">
        <f t="shared" si="170"/>
        <v>0</v>
      </c>
      <c r="AS528" s="879">
        <f t="shared" si="171"/>
        <v>0</v>
      </c>
      <c r="AT528" s="880">
        <f t="shared" si="172"/>
        <v>0</v>
      </c>
    </row>
    <row r="529" spans="1:46" ht="15.75">
      <c r="A529" s="132">
        <v>7133</v>
      </c>
      <c r="B529" s="133" t="s">
        <v>70</v>
      </c>
      <c r="C529" s="133"/>
      <c r="D529" s="133"/>
      <c r="E529" s="133"/>
      <c r="F529" s="133"/>
      <c r="G529" s="133"/>
      <c r="H529" s="133"/>
      <c r="I529" s="133"/>
      <c r="J529" s="133"/>
      <c r="K529" s="133"/>
      <c r="L529" s="134"/>
      <c r="M529" s="75"/>
      <c r="N529" s="177">
        <f t="shared" si="164"/>
        <v>7133</v>
      </c>
      <c r="O529" s="18">
        <v>0</v>
      </c>
      <c r="P529" s="19">
        <v>0</v>
      </c>
      <c r="Q529" s="187"/>
      <c r="R529" s="186"/>
      <c r="S529" s="48">
        <f t="shared" si="165"/>
        <v>0</v>
      </c>
      <c r="T529" s="49">
        <f t="shared" si="173"/>
        <v>0</v>
      </c>
      <c r="U529" s="75"/>
      <c r="V529" s="18">
        <v>0</v>
      </c>
      <c r="W529" s="19">
        <v>0</v>
      </c>
      <c r="X529" s="187"/>
      <c r="Y529" s="186"/>
      <c r="Z529" s="48">
        <f t="shared" si="166"/>
        <v>0</v>
      </c>
      <c r="AA529" s="49">
        <f t="shared" si="174"/>
        <v>0</v>
      </c>
      <c r="AB529" s="75"/>
      <c r="AC529" s="18">
        <v>0</v>
      </c>
      <c r="AD529" s="19">
        <v>0</v>
      </c>
      <c r="AE529" s="187"/>
      <c r="AF529" s="186"/>
      <c r="AG529" s="48">
        <f t="shared" si="167"/>
        <v>0</v>
      </c>
      <c r="AH529" s="49">
        <f t="shared" si="175"/>
        <v>0</v>
      </c>
      <c r="AI529" s="75"/>
      <c r="AJ529" s="826">
        <f aca="true" t="shared" si="177" ref="AJ529:AJ593">+N529</f>
        <v>7133</v>
      </c>
      <c r="AK529" s="827">
        <v>0</v>
      </c>
      <c r="AL529" s="828">
        <v>0</v>
      </c>
      <c r="AM529" s="824">
        <f t="shared" si="168"/>
        <v>0</v>
      </c>
      <c r="AN529" s="823">
        <f t="shared" si="168"/>
        <v>0</v>
      </c>
      <c r="AO529" s="832">
        <f t="shared" si="169"/>
        <v>0</v>
      </c>
      <c r="AP529" s="833">
        <f t="shared" si="176"/>
        <v>0</v>
      </c>
      <c r="AR529" s="878">
        <f t="shared" si="170"/>
        <v>0</v>
      </c>
      <c r="AS529" s="879">
        <f t="shared" si="171"/>
        <v>0</v>
      </c>
      <c r="AT529" s="880">
        <f t="shared" si="172"/>
        <v>0</v>
      </c>
    </row>
    <row r="530" spans="1:46" ht="15.75">
      <c r="A530" s="132">
        <v>7140</v>
      </c>
      <c r="B530" s="133" t="s">
        <v>71</v>
      </c>
      <c r="C530" s="133"/>
      <c r="D530" s="133"/>
      <c r="E530" s="133"/>
      <c r="F530" s="133"/>
      <c r="G530" s="133"/>
      <c r="H530" s="133"/>
      <c r="I530" s="133"/>
      <c r="J530" s="133"/>
      <c r="K530" s="133"/>
      <c r="L530" s="134"/>
      <c r="M530" s="75"/>
      <c r="N530" s="177">
        <f t="shared" si="164"/>
        <v>7140</v>
      </c>
      <c r="O530" s="18">
        <v>0</v>
      </c>
      <c r="P530" s="19">
        <v>0</v>
      </c>
      <c r="Q530" s="187"/>
      <c r="R530" s="186"/>
      <c r="S530" s="48">
        <f t="shared" si="165"/>
        <v>0</v>
      </c>
      <c r="T530" s="49">
        <f t="shared" si="173"/>
        <v>0</v>
      </c>
      <c r="U530" s="75"/>
      <c r="V530" s="18">
        <v>0</v>
      </c>
      <c r="W530" s="19">
        <v>0</v>
      </c>
      <c r="X530" s="187"/>
      <c r="Y530" s="186"/>
      <c r="Z530" s="48">
        <f t="shared" si="166"/>
        <v>0</v>
      </c>
      <c r="AA530" s="49">
        <f t="shared" si="174"/>
        <v>0</v>
      </c>
      <c r="AB530" s="75"/>
      <c r="AC530" s="18">
        <v>0</v>
      </c>
      <c r="AD530" s="19">
        <v>0</v>
      </c>
      <c r="AE530" s="187"/>
      <c r="AF530" s="186"/>
      <c r="AG530" s="48">
        <f t="shared" si="167"/>
        <v>0</v>
      </c>
      <c r="AH530" s="49">
        <f t="shared" si="175"/>
        <v>0</v>
      </c>
      <c r="AI530" s="75"/>
      <c r="AJ530" s="826">
        <f t="shared" si="177"/>
        <v>7140</v>
      </c>
      <c r="AK530" s="827">
        <v>0</v>
      </c>
      <c r="AL530" s="828">
        <v>0</v>
      </c>
      <c r="AM530" s="824">
        <f t="shared" si="168"/>
        <v>0</v>
      </c>
      <c r="AN530" s="823">
        <f t="shared" si="168"/>
        <v>0</v>
      </c>
      <c r="AO530" s="832">
        <f t="shared" si="169"/>
        <v>0</v>
      </c>
      <c r="AP530" s="833">
        <f t="shared" si="176"/>
        <v>0</v>
      </c>
      <c r="AR530" s="878">
        <f t="shared" si="170"/>
        <v>0</v>
      </c>
      <c r="AS530" s="879">
        <f t="shared" si="171"/>
        <v>0</v>
      </c>
      <c r="AT530" s="880">
        <f t="shared" si="172"/>
        <v>0</v>
      </c>
    </row>
    <row r="531" spans="1:46" ht="15.75">
      <c r="A531" s="132">
        <v>7142</v>
      </c>
      <c r="B531" s="133" t="s">
        <v>72</v>
      </c>
      <c r="C531" s="133"/>
      <c r="D531" s="133"/>
      <c r="E531" s="133"/>
      <c r="F531" s="133"/>
      <c r="G531" s="133"/>
      <c r="H531" s="133"/>
      <c r="I531" s="133"/>
      <c r="J531" s="133"/>
      <c r="K531" s="133"/>
      <c r="L531" s="134"/>
      <c r="M531" s="75"/>
      <c r="N531" s="177">
        <f t="shared" si="164"/>
        <v>7142</v>
      </c>
      <c r="O531" s="18">
        <v>0</v>
      </c>
      <c r="P531" s="19">
        <v>0</v>
      </c>
      <c r="Q531" s="187"/>
      <c r="R531" s="186"/>
      <c r="S531" s="48">
        <f t="shared" si="165"/>
        <v>0</v>
      </c>
      <c r="T531" s="49">
        <f t="shared" si="173"/>
        <v>0</v>
      </c>
      <c r="U531" s="75"/>
      <c r="V531" s="18">
        <v>0</v>
      </c>
      <c r="W531" s="19">
        <v>0</v>
      </c>
      <c r="X531" s="187"/>
      <c r="Y531" s="186"/>
      <c r="Z531" s="48">
        <f t="shared" si="166"/>
        <v>0</v>
      </c>
      <c r="AA531" s="49">
        <f t="shared" si="174"/>
        <v>0</v>
      </c>
      <c r="AB531" s="75"/>
      <c r="AC531" s="18">
        <v>0</v>
      </c>
      <c r="AD531" s="19">
        <v>0</v>
      </c>
      <c r="AE531" s="187"/>
      <c r="AF531" s="186"/>
      <c r="AG531" s="48">
        <f t="shared" si="167"/>
        <v>0</v>
      </c>
      <c r="AH531" s="49">
        <f t="shared" si="175"/>
        <v>0</v>
      </c>
      <c r="AI531" s="75"/>
      <c r="AJ531" s="826">
        <f t="shared" si="177"/>
        <v>7142</v>
      </c>
      <c r="AK531" s="827">
        <v>0</v>
      </c>
      <c r="AL531" s="828">
        <v>0</v>
      </c>
      <c r="AM531" s="824">
        <f t="shared" si="168"/>
        <v>0</v>
      </c>
      <c r="AN531" s="823">
        <f t="shared" si="168"/>
        <v>0</v>
      </c>
      <c r="AO531" s="832">
        <f t="shared" si="169"/>
        <v>0</v>
      </c>
      <c r="AP531" s="833">
        <f t="shared" si="176"/>
        <v>0</v>
      </c>
      <c r="AR531" s="878">
        <f t="shared" si="170"/>
        <v>0</v>
      </c>
      <c r="AS531" s="879">
        <f t="shared" si="171"/>
        <v>0</v>
      </c>
      <c r="AT531" s="880">
        <f t="shared" si="172"/>
        <v>0</v>
      </c>
    </row>
    <row r="532" spans="1:46" ht="15.75">
      <c r="A532" s="132">
        <v>7143</v>
      </c>
      <c r="B532" s="133" t="s">
        <v>613</v>
      </c>
      <c r="C532" s="133"/>
      <c r="D532" s="133"/>
      <c r="E532" s="133"/>
      <c r="F532" s="133"/>
      <c r="G532" s="133"/>
      <c r="H532" s="133"/>
      <c r="I532" s="133"/>
      <c r="J532" s="133"/>
      <c r="K532" s="133"/>
      <c r="L532" s="134"/>
      <c r="M532" s="75"/>
      <c r="N532" s="177">
        <f t="shared" si="164"/>
        <v>7143</v>
      </c>
      <c r="O532" s="18">
        <v>0</v>
      </c>
      <c r="P532" s="19">
        <v>0</v>
      </c>
      <c r="Q532" s="187"/>
      <c r="R532" s="186"/>
      <c r="S532" s="48">
        <f t="shared" si="165"/>
        <v>0</v>
      </c>
      <c r="T532" s="49">
        <f t="shared" si="173"/>
        <v>0</v>
      </c>
      <c r="U532" s="75"/>
      <c r="V532" s="18">
        <v>0</v>
      </c>
      <c r="W532" s="19">
        <v>0</v>
      </c>
      <c r="X532" s="187"/>
      <c r="Y532" s="186"/>
      <c r="Z532" s="48">
        <f t="shared" si="166"/>
        <v>0</v>
      </c>
      <c r="AA532" s="49">
        <f t="shared" si="174"/>
        <v>0</v>
      </c>
      <c r="AB532" s="75"/>
      <c r="AC532" s="18">
        <v>0</v>
      </c>
      <c r="AD532" s="19">
        <v>0</v>
      </c>
      <c r="AE532" s="187"/>
      <c r="AF532" s="186"/>
      <c r="AG532" s="48">
        <f t="shared" si="167"/>
        <v>0</v>
      </c>
      <c r="AH532" s="49">
        <f t="shared" si="175"/>
        <v>0</v>
      </c>
      <c r="AI532" s="75"/>
      <c r="AJ532" s="826">
        <f t="shared" si="177"/>
        <v>7143</v>
      </c>
      <c r="AK532" s="827">
        <v>0</v>
      </c>
      <c r="AL532" s="828">
        <v>0</v>
      </c>
      <c r="AM532" s="824">
        <f t="shared" si="168"/>
        <v>0</v>
      </c>
      <c r="AN532" s="823">
        <f t="shared" si="168"/>
        <v>0</v>
      </c>
      <c r="AO532" s="832">
        <f t="shared" si="169"/>
        <v>0</v>
      </c>
      <c r="AP532" s="833">
        <f t="shared" si="176"/>
        <v>0</v>
      </c>
      <c r="AR532" s="878">
        <f t="shared" si="170"/>
        <v>0</v>
      </c>
      <c r="AS532" s="879">
        <f t="shared" si="171"/>
        <v>0</v>
      </c>
      <c r="AT532" s="880">
        <f t="shared" si="172"/>
        <v>0</v>
      </c>
    </row>
    <row r="533" spans="1:46" ht="15.75">
      <c r="A533" s="132">
        <v>7144</v>
      </c>
      <c r="B533" s="133" t="s">
        <v>614</v>
      </c>
      <c r="C533" s="133"/>
      <c r="D533" s="133"/>
      <c r="E533" s="133"/>
      <c r="F533" s="133"/>
      <c r="G533" s="133"/>
      <c r="H533" s="133"/>
      <c r="I533" s="133"/>
      <c r="J533" s="133"/>
      <c r="K533" s="133"/>
      <c r="L533" s="134"/>
      <c r="M533" s="75"/>
      <c r="N533" s="177">
        <f t="shared" si="164"/>
        <v>7144</v>
      </c>
      <c r="O533" s="18">
        <v>0</v>
      </c>
      <c r="P533" s="19">
        <v>0</v>
      </c>
      <c r="Q533" s="187"/>
      <c r="R533" s="186"/>
      <c r="S533" s="48">
        <f t="shared" si="165"/>
        <v>0</v>
      </c>
      <c r="T533" s="49">
        <f t="shared" si="173"/>
        <v>0</v>
      </c>
      <c r="U533" s="75"/>
      <c r="V533" s="18">
        <v>0</v>
      </c>
      <c r="W533" s="19">
        <v>0</v>
      </c>
      <c r="X533" s="187"/>
      <c r="Y533" s="186"/>
      <c r="Z533" s="48">
        <f t="shared" si="166"/>
        <v>0</v>
      </c>
      <c r="AA533" s="49">
        <f t="shared" si="174"/>
        <v>0</v>
      </c>
      <c r="AB533" s="75"/>
      <c r="AC533" s="18">
        <v>0</v>
      </c>
      <c r="AD533" s="19">
        <v>0</v>
      </c>
      <c r="AE533" s="187"/>
      <c r="AF533" s="186"/>
      <c r="AG533" s="48">
        <f t="shared" si="167"/>
        <v>0</v>
      </c>
      <c r="AH533" s="49">
        <f t="shared" si="175"/>
        <v>0</v>
      </c>
      <c r="AI533" s="75"/>
      <c r="AJ533" s="826">
        <f t="shared" si="177"/>
        <v>7144</v>
      </c>
      <c r="AK533" s="827">
        <v>0</v>
      </c>
      <c r="AL533" s="828">
        <v>0</v>
      </c>
      <c r="AM533" s="824">
        <f t="shared" si="168"/>
        <v>0</v>
      </c>
      <c r="AN533" s="823">
        <f t="shared" si="168"/>
        <v>0</v>
      </c>
      <c r="AO533" s="832">
        <f t="shared" si="169"/>
        <v>0</v>
      </c>
      <c r="AP533" s="833">
        <f t="shared" si="176"/>
        <v>0</v>
      </c>
      <c r="AR533" s="878">
        <f t="shared" si="170"/>
        <v>0</v>
      </c>
      <c r="AS533" s="879">
        <f t="shared" si="171"/>
        <v>0</v>
      </c>
      <c r="AT533" s="880">
        <f t="shared" si="172"/>
        <v>0</v>
      </c>
    </row>
    <row r="534" spans="1:46" ht="15.75">
      <c r="A534" s="132">
        <v>7145</v>
      </c>
      <c r="B534" s="133" t="s">
        <v>83</v>
      </c>
      <c r="C534" s="133"/>
      <c r="D534" s="133"/>
      <c r="E534" s="133"/>
      <c r="F534" s="133"/>
      <c r="G534" s="133"/>
      <c r="H534" s="133"/>
      <c r="I534" s="133"/>
      <c r="J534" s="133"/>
      <c r="K534" s="133"/>
      <c r="L534" s="134"/>
      <c r="M534" s="75"/>
      <c r="N534" s="177">
        <f t="shared" si="164"/>
        <v>7145</v>
      </c>
      <c r="O534" s="18">
        <v>0</v>
      </c>
      <c r="P534" s="19">
        <v>0</v>
      </c>
      <c r="Q534" s="187"/>
      <c r="R534" s="186"/>
      <c r="S534" s="48">
        <f t="shared" si="165"/>
        <v>0</v>
      </c>
      <c r="T534" s="49">
        <f t="shared" si="173"/>
        <v>0</v>
      </c>
      <c r="U534" s="75"/>
      <c r="V534" s="18">
        <v>0</v>
      </c>
      <c r="W534" s="19">
        <v>0</v>
      </c>
      <c r="X534" s="187"/>
      <c r="Y534" s="186"/>
      <c r="Z534" s="48">
        <f t="shared" si="166"/>
        <v>0</v>
      </c>
      <c r="AA534" s="49">
        <f t="shared" si="174"/>
        <v>0</v>
      </c>
      <c r="AB534" s="75"/>
      <c r="AC534" s="18">
        <v>0</v>
      </c>
      <c r="AD534" s="19">
        <v>0</v>
      </c>
      <c r="AE534" s="187"/>
      <c r="AF534" s="186"/>
      <c r="AG534" s="48">
        <f t="shared" si="167"/>
        <v>0</v>
      </c>
      <c r="AH534" s="49">
        <f t="shared" si="175"/>
        <v>0</v>
      </c>
      <c r="AI534" s="75"/>
      <c r="AJ534" s="826">
        <f t="shared" si="177"/>
        <v>7145</v>
      </c>
      <c r="AK534" s="827">
        <v>0</v>
      </c>
      <c r="AL534" s="828">
        <v>0</v>
      </c>
      <c r="AM534" s="824">
        <f t="shared" si="168"/>
        <v>0</v>
      </c>
      <c r="AN534" s="823">
        <f t="shared" si="168"/>
        <v>0</v>
      </c>
      <c r="AO534" s="832">
        <f t="shared" si="169"/>
        <v>0</v>
      </c>
      <c r="AP534" s="833">
        <f t="shared" si="176"/>
        <v>0</v>
      </c>
      <c r="AR534" s="878">
        <f t="shared" si="170"/>
        <v>0</v>
      </c>
      <c r="AS534" s="879">
        <f t="shared" si="171"/>
        <v>0</v>
      </c>
      <c r="AT534" s="880">
        <f t="shared" si="172"/>
        <v>0</v>
      </c>
    </row>
    <row r="535" spans="1:46" ht="15.75">
      <c r="A535" s="132">
        <v>7146</v>
      </c>
      <c r="B535" s="133" t="s">
        <v>84</v>
      </c>
      <c r="C535" s="133"/>
      <c r="D535" s="133"/>
      <c r="E535" s="133"/>
      <c r="F535" s="133"/>
      <c r="G535" s="133"/>
      <c r="H535" s="133"/>
      <c r="I535" s="133"/>
      <c r="J535" s="133"/>
      <c r="K535" s="133"/>
      <c r="L535" s="134"/>
      <c r="M535" s="75"/>
      <c r="N535" s="177">
        <f t="shared" si="164"/>
        <v>7146</v>
      </c>
      <c r="O535" s="18">
        <v>0</v>
      </c>
      <c r="P535" s="19">
        <v>0</v>
      </c>
      <c r="Q535" s="187"/>
      <c r="R535" s="186"/>
      <c r="S535" s="48">
        <f t="shared" si="165"/>
        <v>0</v>
      </c>
      <c r="T535" s="49">
        <f t="shared" si="173"/>
        <v>0</v>
      </c>
      <c r="U535" s="75"/>
      <c r="V535" s="18">
        <v>0</v>
      </c>
      <c r="W535" s="19">
        <v>0</v>
      </c>
      <c r="X535" s="187"/>
      <c r="Y535" s="186"/>
      <c r="Z535" s="48">
        <f t="shared" si="166"/>
        <v>0</v>
      </c>
      <c r="AA535" s="49">
        <f t="shared" si="174"/>
        <v>0</v>
      </c>
      <c r="AB535" s="75"/>
      <c r="AC535" s="18">
        <v>0</v>
      </c>
      <c r="AD535" s="19">
        <v>0</v>
      </c>
      <c r="AE535" s="187"/>
      <c r="AF535" s="186"/>
      <c r="AG535" s="48">
        <f t="shared" si="167"/>
        <v>0</v>
      </c>
      <c r="AH535" s="49">
        <f t="shared" si="175"/>
        <v>0</v>
      </c>
      <c r="AI535" s="75"/>
      <c r="AJ535" s="826">
        <f t="shared" si="177"/>
        <v>7146</v>
      </c>
      <c r="AK535" s="827">
        <v>0</v>
      </c>
      <c r="AL535" s="828">
        <v>0</v>
      </c>
      <c r="AM535" s="824">
        <f t="shared" si="168"/>
        <v>0</v>
      </c>
      <c r="AN535" s="823">
        <f t="shared" si="168"/>
        <v>0</v>
      </c>
      <c r="AO535" s="832">
        <f t="shared" si="169"/>
        <v>0</v>
      </c>
      <c r="AP535" s="833">
        <f t="shared" si="176"/>
        <v>0</v>
      </c>
      <c r="AR535" s="878">
        <f t="shared" si="170"/>
        <v>0</v>
      </c>
      <c r="AS535" s="879">
        <f t="shared" si="171"/>
        <v>0</v>
      </c>
      <c r="AT535" s="880">
        <f t="shared" si="172"/>
        <v>0</v>
      </c>
    </row>
    <row r="536" spans="1:46" ht="15.75">
      <c r="A536" s="132">
        <v>7147</v>
      </c>
      <c r="B536" s="133" t="s">
        <v>85</v>
      </c>
      <c r="C536" s="133"/>
      <c r="D536" s="133"/>
      <c r="E536" s="133"/>
      <c r="F536" s="133"/>
      <c r="G536" s="133"/>
      <c r="H536" s="133"/>
      <c r="I536" s="133"/>
      <c r="J536" s="133"/>
      <c r="K536" s="133"/>
      <c r="L536" s="134"/>
      <c r="M536" s="75"/>
      <c r="N536" s="177">
        <f t="shared" si="164"/>
        <v>7147</v>
      </c>
      <c r="O536" s="18">
        <v>0</v>
      </c>
      <c r="P536" s="19">
        <v>0</v>
      </c>
      <c r="Q536" s="187"/>
      <c r="R536" s="186"/>
      <c r="S536" s="48">
        <f t="shared" si="165"/>
        <v>0</v>
      </c>
      <c r="T536" s="49">
        <f t="shared" si="173"/>
        <v>0</v>
      </c>
      <c r="U536" s="75"/>
      <c r="V536" s="18">
        <v>0</v>
      </c>
      <c r="W536" s="19">
        <v>0</v>
      </c>
      <c r="X536" s="187"/>
      <c r="Y536" s="186"/>
      <c r="Z536" s="48">
        <f t="shared" si="166"/>
        <v>0</v>
      </c>
      <c r="AA536" s="49">
        <f t="shared" si="174"/>
        <v>0</v>
      </c>
      <c r="AB536" s="75"/>
      <c r="AC536" s="18">
        <v>0</v>
      </c>
      <c r="AD536" s="19">
        <v>0</v>
      </c>
      <c r="AE536" s="187"/>
      <c r="AF536" s="186"/>
      <c r="AG536" s="48">
        <f t="shared" si="167"/>
        <v>0</v>
      </c>
      <c r="AH536" s="49">
        <f t="shared" si="175"/>
        <v>0</v>
      </c>
      <c r="AI536" s="75"/>
      <c r="AJ536" s="826">
        <f t="shared" si="177"/>
        <v>7147</v>
      </c>
      <c r="AK536" s="827">
        <v>0</v>
      </c>
      <c r="AL536" s="828">
        <v>0</v>
      </c>
      <c r="AM536" s="824">
        <f t="shared" si="168"/>
        <v>0</v>
      </c>
      <c r="AN536" s="823">
        <f t="shared" si="168"/>
        <v>0</v>
      </c>
      <c r="AO536" s="832">
        <f t="shared" si="169"/>
        <v>0</v>
      </c>
      <c r="AP536" s="833">
        <f t="shared" si="176"/>
        <v>0</v>
      </c>
      <c r="AR536" s="878">
        <f t="shared" si="170"/>
        <v>0</v>
      </c>
      <c r="AS536" s="879">
        <f t="shared" si="171"/>
        <v>0</v>
      </c>
      <c r="AT536" s="880">
        <f t="shared" si="172"/>
        <v>0</v>
      </c>
    </row>
    <row r="537" spans="1:46" ht="15.75">
      <c r="A537" s="132">
        <v>7149</v>
      </c>
      <c r="B537" s="133" t="s">
        <v>86</v>
      </c>
      <c r="C537" s="133"/>
      <c r="D537" s="133"/>
      <c r="E537" s="133"/>
      <c r="F537" s="133"/>
      <c r="G537" s="133"/>
      <c r="H537" s="133"/>
      <c r="I537" s="133"/>
      <c r="J537" s="133"/>
      <c r="K537" s="133"/>
      <c r="L537" s="134"/>
      <c r="M537" s="75"/>
      <c r="N537" s="177">
        <f t="shared" si="164"/>
        <v>7149</v>
      </c>
      <c r="O537" s="18">
        <v>0</v>
      </c>
      <c r="P537" s="19">
        <v>0</v>
      </c>
      <c r="Q537" s="187"/>
      <c r="R537" s="186"/>
      <c r="S537" s="48">
        <f t="shared" si="165"/>
        <v>0</v>
      </c>
      <c r="T537" s="49">
        <f t="shared" si="173"/>
        <v>0</v>
      </c>
      <c r="U537" s="75"/>
      <c r="V537" s="18">
        <v>0</v>
      </c>
      <c r="W537" s="19">
        <v>0</v>
      </c>
      <c r="X537" s="187"/>
      <c r="Y537" s="186"/>
      <c r="Z537" s="48">
        <f t="shared" si="166"/>
        <v>0</v>
      </c>
      <c r="AA537" s="49">
        <f t="shared" si="174"/>
        <v>0</v>
      </c>
      <c r="AB537" s="75"/>
      <c r="AC537" s="18">
        <v>0</v>
      </c>
      <c r="AD537" s="19">
        <v>0</v>
      </c>
      <c r="AE537" s="187"/>
      <c r="AF537" s="186"/>
      <c r="AG537" s="48">
        <f t="shared" si="167"/>
        <v>0</v>
      </c>
      <c r="AH537" s="49">
        <f t="shared" si="175"/>
        <v>0</v>
      </c>
      <c r="AI537" s="75"/>
      <c r="AJ537" s="826">
        <f t="shared" si="177"/>
        <v>7149</v>
      </c>
      <c r="AK537" s="827">
        <v>0</v>
      </c>
      <c r="AL537" s="828">
        <v>0</v>
      </c>
      <c r="AM537" s="824">
        <f t="shared" si="168"/>
        <v>0</v>
      </c>
      <c r="AN537" s="823">
        <f t="shared" si="168"/>
        <v>0</v>
      </c>
      <c r="AO537" s="832">
        <f t="shared" si="169"/>
        <v>0</v>
      </c>
      <c r="AP537" s="833">
        <f t="shared" si="176"/>
        <v>0</v>
      </c>
      <c r="AR537" s="878">
        <f t="shared" si="170"/>
        <v>0</v>
      </c>
      <c r="AS537" s="879">
        <f t="shared" si="171"/>
        <v>0</v>
      </c>
      <c r="AT537" s="880">
        <f t="shared" si="172"/>
        <v>0</v>
      </c>
    </row>
    <row r="538" spans="1:46" ht="15.75">
      <c r="A538" s="132">
        <v>7151</v>
      </c>
      <c r="B538" s="133" t="s">
        <v>87</v>
      </c>
      <c r="C538" s="133"/>
      <c r="D538" s="133"/>
      <c r="E538" s="133"/>
      <c r="F538" s="133"/>
      <c r="G538" s="133"/>
      <c r="H538" s="133"/>
      <c r="I538" s="133"/>
      <c r="J538" s="133"/>
      <c r="K538" s="133"/>
      <c r="L538" s="134"/>
      <c r="M538" s="75"/>
      <c r="N538" s="177">
        <f t="shared" si="164"/>
        <v>7151</v>
      </c>
      <c r="O538" s="18">
        <v>0</v>
      </c>
      <c r="P538" s="19">
        <v>0</v>
      </c>
      <c r="Q538" s="187"/>
      <c r="R538" s="186"/>
      <c r="S538" s="48">
        <f t="shared" si="165"/>
        <v>0</v>
      </c>
      <c r="T538" s="49">
        <f t="shared" si="173"/>
        <v>0</v>
      </c>
      <c r="U538" s="75"/>
      <c r="V538" s="18">
        <v>0</v>
      </c>
      <c r="W538" s="19">
        <v>0</v>
      </c>
      <c r="X538" s="187"/>
      <c r="Y538" s="186"/>
      <c r="Z538" s="48">
        <f t="shared" si="166"/>
        <v>0</v>
      </c>
      <c r="AA538" s="49">
        <f t="shared" si="174"/>
        <v>0</v>
      </c>
      <c r="AB538" s="75"/>
      <c r="AC538" s="18">
        <v>0</v>
      </c>
      <c r="AD538" s="19">
        <v>0</v>
      </c>
      <c r="AE538" s="187"/>
      <c r="AF538" s="186"/>
      <c r="AG538" s="48">
        <f t="shared" si="167"/>
        <v>0</v>
      </c>
      <c r="AH538" s="49">
        <f t="shared" si="175"/>
        <v>0</v>
      </c>
      <c r="AI538" s="75"/>
      <c r="AJ538" s="826">
        <f t="shared" si="177"/>
        <v>7151</v>
      </c>
      <c r="AK538" s="827">
        <v>0</v>
      </c>
      <c r="AL538" s="828">
        <v>0</v>
      </c>
      <c r="AM538" s="824">
        <f t="shared" si="168"/>
        <v>0</v>
      </c>
      <c r="AN538" s="823">
        <f t="shared" si="168"/>
        <v>0</v>
      </c>
      <c r="AO538" s="832">
        <f t="shared" si="169"/>
        <v>0</v>
      </c>
      <c r="AP538" s="833">
        <f t="shared" si="176"/>
        <v>0</v>
      </c>
      <c r="AR538" s="878">
        <f t="shared" si="170"/>
        <v>0</v>
      </c>
      <c r="AS538" s="879">
        <f t="shared" si="171"/>
        <v>0</v>
      </c>
      <c r="AT538" s="880">
        <f t="shared" si="172"/>
        <v>0</v>
      </c>
    </row>
    <row r="539" spans="1:46" ht="15.75">
      <c r="A539" s="132">
        <v>7159</v>
      </c>
      <c r="B539" s="133" t="s">
        <v>88</v>
      </c>
      <c r="C539" s="133"/>
      <c r="D539" s="133"/>
      <c r="E539" s="133"/>
      <c r="F539" s="133"/>
      <c r="G539" s="133"/>
      <c r="H539" s="133"/>
      <c r="I539" s="133"/>
      <c r="J539" s="133"/>
      <c r="K539" s="133"/>
      <c r="L539" s="134"/>
      <c r="M539" s="75"/>
      <c r="N539" s="177">
        <f t="shared" si="164"/>
        <v>7159</v>
      </c>
      <c r="O539" s="18">
        <v>0</v>
      </c>
      <c r="P539" s="19">
        <v>0</v>
      </c>
      <c r="Q539" s="187"/>
      <c r="R539" s="186"/>
      <c r="S539" s="48">
        <f t="shared" si="165"/>
        <v>0</v>
      </c>
      <c r="T539" s="49">
        <f t="shared" si="173"/>
        <v>0</v>
      </c>
      <c r="U539" s="75"/>
      <c r="V539" s="18">
        <v>0</v>
      </c>
      <c r="W539" s="19">
        <v>0</v>
      </c>
      <c r="X539" s="187"/>
      <c r="Y539" s="186"/>
      <c r="Z539" s="48">
        <f t="shared" si="166"/>
        <v>0</v>
      </c>
      <c r="AA539" s="49">
        <f t="shared" si="174"/>
        <v>0</v>
      </c>
      <c r="AB539" s="75"/>
      <c r="AC539" s="18">
        <v>0</v>
      </c>
      <c r="AD539" s="19">
        <v>0</v>
      </c>
      <c r="AE539" s="187"/>
      <c r="AF539" s="186"/>
      <c r="AG539" s="48">
        <f t="shared" si="167"/>
        <v>0</v>
      </c>
      <c r="AH539" s="49">
        <f t="shared" si="175"/>
        <v>0</v>
      </c>
      <c r="AI539" s="75"/>
      <c r="AJ539" s="826">
        <f t="shared" si="177"/>
        <v>7159</v>
      </c>
      <c r="AK539" s="827">
        <v>0</v>
      </c>
      <c r="AL539" s="828">
        <v>0</v>
      </c>
      <c r="AM539" s="824">
        <f t="shared" si="168"/>
        <v>0</v>
      </c>
      <c r="AN539" s="823">
        <f t="shared" si="168"/>
        <v>0</v>
      </c>
      <c r="AO539" s="832">
        <f t="shared" si="169"/>
        <v>0</v>
      </c>
      <c r="AP539" s="833">
        <f t="shared" si="176"/>
        <v>0</v>
      </c>
      <c r="AR539" s="878">
        <f t="shared" si="170"/>
        <v>0</v>
      </c>
      <c r="AS539" s="879">
        <f t="shared" si="171"/>
        <v>0</v>
      </c>
      <c r="AT539" s="880">
        <f t="shared" si="172"/>
        <v>0</v>
      </c>
    </row>
    <row r="540" spans="1:46" ht="15.75">
      <c r="A540" s="132">
        <v>7161</v>
      </c>
      <c r="B540" s="133" t="s">
        <v>89</v>
      </c>
      <c r="C540" s="133"/>
      <c r="D540" s="133"/>
      <c r="E540" s="133"/>
      <c r="F540" s="133"/>
      <c r="G540" s="133"/>
      <c r="H540" s="133"/>
      <c r="I540" s="133"/>
      <c r="J540" s="133"/>
      <c r="K540" s="133"/>
      <c r="L540" s="134"/>
      <c r="M540" s="75"/>
      <c r="N540" s="177">
        <f t="shared" si="164"/>
        <v>7161</v>
      </c>
      <c r="O540" s="18">
        <v>0</v>
      </c>
      <c r="P540" s="19">
        <v>0</v>
      </c>
      <c r="Q540" s="187"/>
      <c r="R540" s="186"/>
      <c r="S540" s="48">
        <f t="shared" si="165"/>
        <v>0</v>
      </c>
      <c r="T540" s="49">
        <f t="shared" si="173"/>
        <v>0</v>
      </c>
      <c r="U540" s="75"/>
      <c r="V540" s="18">
        <v>0</v>
      </c>
      <c r="W540" s="19">
        <v>0</v>
      </c>
      <c r="X540" s="187"/>
      <c r="Y540" s="186"/>
      <c r="Z540" s="48">
        <f t="shared" si="166"/>
        <v>0</v>
      </c>
      <c r="AA540" s="49">
        <f t="shared" si="174"/>
        <v>0</v>
      </c>
      <c r="AB540" s="75"/>
      <c r="AC540" s="18">
        <v>0</v>
      </c>
      <c r="AD540" s="19">
        <v>0</v>
      </c>
      <c r="AE540" s="187"/>
      <c r="AF540" s="186"/>
      <c r="AG540" s="48">
        <f t="shared" si="167"/>
        <v>0</v>
      </c>
      <c r="AH540" s="49">
        <f t="shared" si="175"/>
        <v>0</v>
      </c>
      <c r="AI540" s="75"/>
      <c r="AJ540" s="826">
        <f t="shared" si="177"/>
        <v>7161</v>
      </c>
      <c r="AK540" s="827">
        <v>0</v>
      </c>
      <c r="AL540" s="828">
        <v>0</v>
      </c>
      <c r="AM540" s="824">
        <f t="shared" si="168"/>
        <v>0</v>
      </c>
      <c r="AN540" s="823">
        <f t="shared" si="168"/>
        <v>0</v>
      </c>
      <c r="AO540" s="832">
        <f t="shared" si="169"/>
        <v>0</v>
      </c>
      <c r="AP540" s="833">
        <f t="shared" si="176"/>
        <v>0</v>
      </c>
      <c r="AR540" s="878">
        <f t="shared" si="170"/>
        <v>0</v>
      </c>
      <c r="AS540" s="879">
        <f t="shared" si="171"/>
        <v>0</v>
      </c>
      <c r="AT540" s="880">
        <f t="shared" si="172"/>
        <v>0</v>
      </c>
    </row>
    <row r="541" spans="1:46" ht="15.75">
      <c r="A541" s="132">
        <v>7162</v>
      </c>
      <c r="B541" s="133" t="s">
        <v>90</v>
      </c>
      <c r="C541" s="133"/>
      <c r="D541" s="133"/>
      <c r="E541" s="133"/>
      <c r="F541" s="133"/>
      <c r="G541" s="133"/>
      <c r="H541" s="133"/>
      <c r="I541" s="133"/>
      <c r="J541" s="133"/>
      <c r="K541" s="133"/>
      <c r="L541" s="134"/>
      <c r="M541" s="75"/>
      <c r="N541" s="177">
        <f t="shared" si="164"/>
        <v>7162</v>
      </c>
      <c r="O541" s="18">
        <v>0</v>
      </c>
      <c r="P541" s="19">
        <v>0</v>
      </c>
      <c r="Q541" s="187"/>
      <c r="R541" s="186"/>
      <c r="S541" s="48">
        <f t="shared" si="165"/>
        <v>0</v>
      </c>
      <c r="T541" s="49">
        <f t="shared" si="173"/>
        <v>0</v>
      </c>
      <c r="U541" s="75"/>
      <c r="V541" s="18">
        <v>0</v>
      </c>
      <c r="W541" s="19">
        <v>0</v>
      </c>
      <c r="X541" s="187"/>
      <c r="Y541" s="186"/>
      <c r="Z541" s="48">
        <f t="shared" si="166"/>
        <v>0</v>
      </c>
      <c r="AA541" s="49">
        <f t="shared" si="174"/>
        <v>0</v>
      </c>
      <c r="AB541" s="75"/>
      <c r="AC541" s="18">
        <v>0</v>
      </c>
      <c r="AD541" s="19">
        <v>0</v>
      </c>
      <c r="AE541" s="187"/>
      <c r="AF541" s="186"/>
      <c r="AG541" s="48">
        <f t="shared" si="167"/>
        <v>0</v>
      </c>
      <c r="AH541" s="49">
        <f t="shared" si="175"/>
        <v>0</v>
      </c>
      <c r="AI541" s="75"/>
      <c r="AJ541" s="826">
        <f t="shared" si="177"/>
        <v>7162</v>
      </c>
      <c r="AK541" s="827">
        <v>0</v>
      </c>
      <c r="AL541" s="828">
        <v>0</v>
      </c>
      <c r="AM541" s="824">
        <f t="shared" si="168"/>
        <v>0</v>
      </c>
      <c r="AN541" s="823">
        <f t="shared" si="168"/>
        <v>0</v>
      </c>
      <c r="AO541" s="832">
        <f t="shared" si="169"/>
        <v>0</v>
      </c>
      <c r="AP541" s="833">
        <f t="shared" si="176"/>
        <v>0</v>
      </c>
      <c r="AR541" s="878">
        <f t="shared" si="170"/>
        <v>0</v>
      </c>
      <c r="AS541" s="879">
        <f t="shared" si="171"/>
        <v>0</v>
      </c>
      <c r="AT541" s="880">
        <f t="shared" si="172"/>
        <v>0</v>
      </c>
    </row>
    <row r="542" spans="1:46" ht="15.75">
      <c r="A542" s="132">
        <v>7163</v>
      </c>
      <c r="B542" s="133" t="s">
        <v>91</v>
      </c>
      <c r="C542" s="133"/>
      <c r="D542" s="133"/>
      <c r="E542" s="133"/>
      <c r="F542" s="133"/>
      <c r="G542" s="133"/>
      <c r="H542" s="133"/>
      <c r="I542" s="133"/>
      <c r="J542" s="133"/>
      <c r="K542" s="133"/>
      <c r="L542" s="134"/>
      <c r="M542" s="75"/>
      <c r="N542" s="177">
        <f t="shared" si="164"/>
        <v>7163</v>
      </c>
      <c r="O542" s="18">
        <v>0</v>
      </c>
      <c r="P542" s="19">
        <v>0</v>
      </c>
      <c r="Q542" s="187"/>
      <c r="R542" s="186"/>
      <c r="S542" s="48">
        <f t="shared" si="165"/>
        <v>0</v>
      </c>
      <c r="T542" s="49">
        <f t="shared" si="173"/>
        <v>0</v>
      </c>
      <c r="U542" s="75"/>
      <c r="V542" s="18">
        <v>0</v>
      </c>
      <c r="W542" s="19">
        <v>0</v>
      </c>
      <c r="X542" s="187"/>
      <c r="Y542" s="186"/>
      <c r="Z542" s="48">
        <f t="shared" si="166"/>
        <v>0</v>
      </c>
      <c r="AA542" s="49">
        <f t="shared" si="174"/>
        <v>0</v>
      </c>
      <c r="AB542" s="75"/>
      <c r="AC542" s="18">
        <v>0</v>
      </c>
      <c r="AD542" s="19">
        <v>0</v>
      </c>
      <c r="AE542" s="187"/>
      <c r="AF542" s="186"/>
      <c r="AG542" s="48">
        <f t="shared" si="167"/>
        <v>0</v>
      </c>
      <c r="AH542" s="49">
        <f t="shared" si="175"/>
        <v>0</v>
      </c>
      <c r="AI542" s="75"/>
      <c r="AJ542" s="826">
        <f t="shared" si="177"/>
        <v>7163</v>
      </c>
      <c r="AK542" s="827">
        <v>0</v>
      </c>
      <c r="AL542" s="828">
        <v>0</v>
      </c>
      <c r="AM542" s="824">
        <f t="shared" si="168"/>
        <v>0</v>
      </c>
      <c r="AN542" s="823">
        <f t="shared" si="168"/>
        <v>0</v>
      </c>
      <c r="AO542" s="832">
        <f t="shared" si="169"/>
        <v>0</v>
      </c>
      <c r="AP542" s="833">
        <f t="shared" si="176"/>
        <v>0</v>
      </c>
      <c r="AR542" s="878">
        <f t="shared" si="170"/>
        <v>0</v>
      </c>
      <c r="AS542" s="879">
        <f t="shared" si="171"/>
        <v>0</v>
      </c>
      <c r="AT542" s="880">
        <f t="shared" si="172"/>
        <v>0</v>
      </c>
    </row>
    <row r="543" spans="1:46" ht="15.75">
      <c r="A543" s="138">
        <v>7170</v>
      </c>
      <c r="B543" s="146" t="s">
        <v>92</v>
      </c>
      <c r="C543" s="140"/>
      <c r="D543" s="140"/>
      <c r="E543" s="140"/>
      <c r="F543" s="140"/>
      <c r="G543" s="140"/>
      <c r="H543" s="140"/>
      <c r="I543" s="140"/>
      <c r="J543" s="140"/>
      <c r="K543" s="140"/>
      <c r="L543" s="141"/>
      <c r="M543" s="75"/>
      <c r="N543" s="178">
        <f t="shared" si="164"/>
        <v>7170</v>
      </c>
      <c r="O543" s="20">
        <v>0</v>
      </c>
      <c r="P543" s="21">
        <v>0</v>
      </c>
      <c r="Q543" s="52">
        <v>0</v>
      </c>
      <c r="R543" s="21">
        <v>0</v>
      </c>
      <c r="S543" s="52">
        <v>0</v>
      </c>
      <c r="T543" s="53">
        <v>0</v>
      </c>
      <c r="U543" s="75"/>
      <c r="V543" s="20">
        <v>0</v>
      </c>
      <c r="W543" s="21">
        <v>0</v>
      </c>
      <c r="X543" s="52">
        <v>0</v>
      </c>
      <c r="Y543" s="21">
        <v>0</v>
      </c>
      <c r="Z543" s="52">
        <v>0</v>
      </c>
      <c r="AA543" s="53">
        <v>0</v>
      </c>
      <c r="AB543" s="75"/>
      <c r="AC543" s="20">
        <v>0</v>
      </c>
      <c r="AD543" s="21">
        <v>0</v>
      </c>
      <c r="AE543" s="52">
        <v>0</v>
      </c>
      <c r="AF543" s="21">
        <v>0</v>
      </c>
      <c r="AG543" s="52">
        <v>0</v>
      </c>
      <c r="AH543" s="53">
        <v>0</v>
      </c>
      <c r="AI543" s="75"/>
      <c r="AJ543" s="178">
        <f t="shared" si="177"/>
        <v>7170</v>
      </c>
      <c r="AK543" s="20">
        <v>0</v>
      </c>
      <c r="AL543" s="21">
        <v>0</v>
      </c>
      <c r="AM543" s="52">
        <v>0</v>
      </c>
      <c r="AN543" s="21">
        <v>0</v>
      </c>
      <c r="AO543" s="52">
        <v>0</v>
      </c>
      <c r="AP543" s="53">
        <v>0</v>
      </c>
      <c r="AR543" s="878">
        <f t="shared" si="170"/>
        <v>0</v>
      </c>
      <c r="AS543" s="879">
        <f t="shared" si="171"/>
        <v>0</v>
      </c>
      <c r="AT543" s="880">
        <f t="shared" si="172"/>
        <v>0</v>
      </c>
    </row>
    <row r="544" spans="1:46" ht="15.75">
      <c r="A544" s="132">
        <v>7171</v>
      </c>
      <c r="B544" s="133" t="s">
        <v>620</v>
      </c>
      <c r="C544" s="133"/>
      <c r="D544" s="133"/>
      <c r="E544" s="133"/>
      <c r="F544" s="133"/>
      <c r="G544" s="133"/>
      <c r="H544" s="133"/>
      <c r="I544" s="133"/>
      <c r="J544" s="133"/>
      <c r="K544" s="133"/>
      <c r="L544" s="134"/>
      <c r="M544" s="75"/>
      <c r="N544" s="177">
        <f t="shared" si="164"/>
        <v>7171</v>
      </c>
      <c r="O544" s="18">
        <v>0</v>
      </c>
      <c r="P544" s="19">
        <v>0</v>
      </c>
      <c r="Q544" s="187"/>
      <c r="R544" s="186"/>
      <c r="S544" s="48">
        <f aca="true" t="shared" si="178" ref="S544:S567">+IF(ABS(+O544+Q544)&gt;=ABS(P544+R544),+O544-P544+Q544-R544,0)</f>
        <v>0</v>
      </c>
      <c r="T544" s="49">
        <f aca="true" t="shared" si="179" ref="T544:T567">+IF(ABS(+O544+Q544)&lt;=ABS(P544+R544),-O544+P544-Q544+R544,0)</f>
        <v>0</v>
      </c>
      <c r="U544" s="75"/>
      <c r="V544" s="18">
        <v>0</v>
      </c>
      <c r="W544" s="19">
        <v>0</v>
      </c>
      <c r="X544" s="187"/>
      <c r="Y544" s="186"/>
      <c r="Z544" s="48">
        <f aca="true" t="shared" si="180" ref="Z544:Z567">+IF(ABS(+V544+X544)&gt;=ABS(W544+Y544),+V544-W544+X544-Y544,0)</f>
        <v>0</v>
      </c>
      <c r="AA544" s="49">
        <f aca="true" t="shared" si="181" ref="AA544:AA567">+IF(ABS(+V544+X544)&lt;=ABS(W544+Y544),-V544+W544-X544+Y544,0)</f>
        <v>0</v>
      </c>
      <c r="AB544" s="75"/>
      <c r="AC544" s="18">
        <v>0</v>
      </c>
      <c r="AD544" s="19">
        <v>0</v>
      </c>
      <c r="AE544" s="187"/>
      <c r="AF544" s="186"/>
      <c r="AG544" s="48">
        <f aca="true" t="shared" si="182" ref="AG544:AG567">+IF(ABS(+AC544+AE544)&gt;=ABS(AD544+AF544),+AC544-AD544+AE544-AF544,0)</f>
        <v>0</v>
      </c>
      <c r="AH544" s="49">
        <f aca="true" t="shared" si="183" ref="AH544:AH567">+IF(ABS(+AC544+AE544)&lt;=ABS(AD544+AF544),-AC544+AD544-AE544+AF544,0)</f>
        <v>0</v>
      </c>
      <c r="AI544" s="75"/>
      <c r="AJ544" s="826">
        <f t="shared" si="177"/>
        <v>7171</v>
      </c>
      <c r="AK544" s="827">
        <v>0</v>
      </c>
      <c r="AL544" s="828">
        <v>0</v>
      </c>
      <c r="AM544" s="824">
        <f aca="true" t="shared" si="184" ref="AM544:AN567">+ROUND(+Q544+X544+AE544,2)</f>
        <v>0</v>
      </c>
      <c r="AN544" s="823">
        <f t="shared" si="184"/>
        <v>0</v>
      </c>
      <c r="AO544" s="832">
        <f aca="true" t="shared" si="185" ref="AO544:AO557">+IF(ABS(+AK544+AM544)&gt;=ABS(AL544+AN544),+AK544-AL544+AM544-AN544,0)</f>
        <v>0</v>
      </c>
      <c r="AP544" s="833">
        <f aca="true" t="shared" si="186" ref="AP544:AP557">+IF(ABS(+AK544+AM544)&lt;=ABS(AL544+AN544),-AK544+AL544-AM544+AN544,0)</f>
        <v>0</v>
      </c>
      <c r="AR544" s="878">
        <f t="shared" si="170"/>
        <v>0</v>
      </c>
      <c r="AS544" s="879">
        <f t="shared" si="171"/>
        <v>0</v>
      </c>
      <c r="AT544" s="880">
        <f t="shared" si="172"/>
        <v>0</v>
      </c>
    </row>
    <row r="545" spans="1:46" ht="15.75">
      <c r="A545" s="132">
        <v>7172</v>
      </c>
      <c r="B545" s="133" t="s">
        <v>621</v>
      </c>
      <c r="C545" s="133"/>
      <c r="D545" s="133"/>
      <c r="E545" s="133"/>
      <c r="F545" s="133"/>
      <c r="G545" s="133"/>
      <c r="H545" s="133"/>
      <c r="I545" s="133"/>
      <c r="J545" s="133"/>
      <c r="K545" s="133"/>
      <c r="L545" s="134"/>
      <c r="M545" s="75"/>
      <c r="N545" s="177">
        <f t="shared" si="164"/>
        <v>7172</v>
      </c>
      <c r="O545" s="18">
        <v>0</v>
      </c>
      <c r="P545" s="19">
        <v>0</v>
      </c>
      <c r="Q545" s="187"/>
      <c r="R545" s="186"/>
      <c r="S545" s="48">
        <f t="shared" si="178"/>
        <v>0</v>
      </c>
      <c r="T545" s="49">
        <f t="shared" si="179"/>
        <v>0</v>
      </c>
      <c r="U545" s="75"/>
      <c r="V545" s="18">
        <v>0</v>
      </c>
      <c r="W545" s="19">
        <v>0</v>
      </c>
      <c r="X545" s="187"/>
      <c r="Y545" s="186"/>
      <c r="Z545" s="48">
        <f t="shared" si="180"/>
        <v>0</v>
      </c>
      <c r="AA545" s="49">
        <f t="shared" si="181"/>
        <v>0</v>
      </c>
      <c r="AB545" s="75"/>
      <c r="AC545" s="18">
        <v>0</v>
      </c>
      <c r="AD545" s="19">
        <v>0</v>
      </c>
      <c r="AE545" s="187"/>
      <c r="AF545" s="186"/>
      <c r="AG545" s="48">
        <f t="shared" si="182"/>
        <v>0</v>
      </c>
      <c r="AH545" s="49">
        <f t="shared" si="183"/>
        <v>0</v>
      </c>
      <c r="AI545" s="75"/>
      <c r="AJ545" s="826">
        <f t="shared" si="177"/>
        <v>7172</v>
      </c>
      <c r="AK545" s="827">
        <v>0</v>
      </c>
      <c r="AL545" s="828">
        <v>0</v>
      </c>
      <c r="AM545" s="824">
        <f t="shared" si="184"/>
        <v>0</v>
      </c>
      <c r="AN545" s="823">
        <f t="shared" si="184"/>
        <v>0</v>
      </c>
      <c r="AO545" s="832">
        <f t="shared" si="185"/>
        <v>0</v>
      </c>
      <c r="AP545" s="833">
        <f t="shared" si="186"/>
        <v>0</v>
      </c>
      <c r="AR545" s="878">
        <f t="shared" si="170"/>
        <v>0</v>
      </c>
      <c r="AS545" s="879">
        <f t="shared" si="171"/>
        <v>0</v>
      </c>
      <c r="AT545" s="880">
        <f t="shared" si="172"/>
        <v>0</v>
      </c>
    </row>
    <row r="546" spans="1:46" ht="15.75">
      <c r="A546" s="132">
        <v>7173</v>
      </c>
      <c r="B546" s="133" t="s">
        <v>622</v>
      </c>
      <c r="C546" s="133"/>
      <c r="D546" s="133"/>
      <c r="E546" s="133"/>
      <c r="F546" s="133"/>
      <c r="G546" s="133"/>
      <c r="H546" s="133"/>
      <c r="I546" s="133"/>
      <c r="J546" s="133"/>
      <c r="K546" s="133"/>
      <c r="L546" s="134"/>
      <c r="M546" s="75"/>
      <c r="N546" s="177">
        <f t="shared" si="164"/>
        <v>7173</v>
      </c>
      <c r="O546" s="18">
        <v>0</v>
      </c>
      <c r="P546" s="19">
        <v>0</v>
      </c>
      <c r="Q546" s="187"/>
      <c r="R546" s="186"/>
      <c r="S546" s="48">
        <f t="shared" si="178"/>
        <v>0</v>
      </c>
      <c r="T546" s="49">
        <f t="shared" si="179"/>
        <v>0</v>
      </c>
      <c r="U546" s="75"/>
      <c r="V546" s="18">
        <v>0</v>
      </c>
      <c r="W546" s="19">
        <v>0</v>
      </c>
      <c r="X546" s="187"/>
      <c r="Y546" s="186"/>
      <c r="Z546" s="48">
        <f t="shared" si="180"/>
        <v>0</v>
      </c>
      <c r="AA546" s="49">
        <f t="shared" si="181"/>
        <v>0</v>
      </c>
      <c r="AB546" s="75"/>
      <c r="AC546" s="18">
        <v>0</v>
      </c>
      <c r="AD546" s="19">
        <v>0</v>
      </c>
      <c r="AE546" s="187"/>
      <c r="AF546" s="186"/>
      <c r="AG546" s="48">
        <f t="shared" si="182"/>
        <v>0</v>
      </c>
      <c r="AH546" s="49">
        <f t="shared" si="183"/>
        <v>0</v>
      </c>
      <c r="AI546" s="75"/>
      <c r="AJ546" s="826">
        <f t="shared" si="177"/>
        <v>7173</v>
      </c>
      <c r="AK546" s="827">
        <v>0</v>
      </c>
      <c r="AL546" s="828">
        <v>0</v>
      </c>
      <c r="AM546" s="824">
        <f t="shared" si="184"/>
        <v>0</v>
      </c>
      <c r="AN546" s="823">
        <f t="shared" si="184"/>
        <v>0</v>
      </c>
      <c r="AO546" s="832">
        <f t="shared" si="185"/>
        <v>0</v>
      </c>
      <c r="AP546" s="833">
        <f t="shared" si="186"/>
        <v>0</v>
      </c>
      <c r="AR546" s="878">
        <f t="shared" si="170"/>
        <v>0</v>
      </c>
      <c r="AS546" s="879">
        <f t="shared" si="171"/>
        <v>0</v>
      </c>
      <c r="AT546" s="880">
        <f t="shared" si="172"/>
        <v>0</v>
      </c>
    </row>
    <row r="547" spans="1:46" ht="15.75">
      <c r="A547" s="132">
        <v>7174</v>
      </c>
      <c r="B547" s="133" t="s">
        <v>135</v>
      </c>
      <c r="C547" s="133"/>
      <c r="D547" s="133"/>
      <c r="E547" s="133"/>
      <c r="F547" s="133"/>
      <c r="G547" s="133"/>
      <c r="H547" s="133"/>
      <c r="I547" s="133"/>
      <c r="J547" s="133"/>
      <c r="K547" s="133"/>
      <c r="L547" s="134"/>
      <c r="M547" s="75"/>
      <c r="N547" s="177">
        <f t="shared" si="164"/>
        <v>7174</v>
      </c>
      <c r="O547" s="18">
        <v>0</v>
      </c>
      <c r="P547" s="19">
        <v>0</v>
      </c>
      <c r="Q547" s="187"/>
      <c r="R547" s="186"/>
      <c r="S547" s="48">
        <f t="shared" si="178"/>
        <v>0</v>
      </c>
      <c r="T547" s="49">
        <f t="shared" si="179"/>
        <v>0</v>
      </c>
      <c r="U547" s="75"/>
      <c r="V547" s="18">
        <v>0</v>
      </c>
      <c r="W547" s="19">
        <v>0</v>
      </c>
      <c r="X547" s="187"/>
      <c r="Y547" s="186"/>
      <c r="Z547" s="48">
        <f t="shared" si="180"/>
        <v>0</v>
      </c>
      <c r="AA547" s="49">
        <f t="shared" si="181"/>
        <v>0</v>
      </c>
      <c r="AB547" s="75"/>
      <c r="AC547" s="18">
        <v>0</v>
      </c>
      <c r="AD547" s="19">
        <v>0</v>
      </c>
      <c r="AE547" s="187"/>
      <c r="AF547" s="186"/>
      <c r="AG547" s="48">
        <f t="shared" si="182"/>
        <v>0</v>
      </c>
      <c r="AH547" s="49">
        <f t="shared" si="183"/>
        <v>0</v>
      </c>
      <c r="AI547" s="75"/>
      <c r="AJ547" s="826">
        <f t="shared" si="177"/>
        <v>7174</v>
      </c>
      <c r="AK547" s="827">
        <v>0</v>
      </c>
      <c r="AL547" s="828">
        <v>0</v>
      </c>
      <c r="AM547" s="824">
        <f t="shared" si="184"/>
        <v>0</v>
      </c>
      <c r="AN547" s="823">
        <f t="shared" si="184"/>
        <v>0</v>
      </c>
      <c r="AO547" s="832">
        <f t="shared" si="185"/>
        <v>0</v>
      </c>
      <c r="AP547" s="833">
        <f t="shared" si="186"/>
        <v>0</v>
      </c>
      <c r="AR547" s="878">
        <f t="shared" si="170"/>
        <v>0</v>
      </c>
      <c r="AS547" s="879">
        <f t="shared" si="171"/>
        <v>0</v>
      </c>
      <c r="AT547" s="880">
        <f t="shared" si="172"/>
        <v>0</v>
      </c>
    </row>
    <row r="548" spans="1:46" ht="15.75">
      <c r="A548" s="132">
        <v>7175</v>
      </c>
      <c r="B548" s="133" t="s">
        <v>651</v>
      </c>
      <c r="C548" s="133"/>
      <c r="D548" s="133"/>
      <c r="E548" s="133"/>
      <c r="F548" s="133"/>
      <c r="G548" s="133"/>
      <c r="H548" s="133"/>
      <c r="I548" s="133"/>
      <c r="J548" s="133"/>
      <c r="K548" s="133"/>
      <c r="L548" s="134"/>
      <c r="M548" s="75"/>
      <c r="N548" s="177">
        <f t="shared" si="164"/>
        <v>7175</v>
      </c>
      <c r="O548" s="18">
        <v>0</v>
      </c>
      <c r="P548" s="19">
        <v>0</v>
      </c>
      <c r="Q548" s="187"/>
      <c r="R548" s="186"/>
      <c r="S548" s="48">
        <f t="shared" si="178"/>
        <v>0</v>
      </c>
      <c r="T548" s="49">
        <f t="shared" si="179"/>
        <v>0</v>
      </c>
      <c r="U548" s="75"/>
      <c r="V548" s="18">
        <v>0</v>
      </c>
      <c r="W548" s="19">
        <v>0</v>
      </c>
      <c r="X548" s="187"/>
      <c r="Y548" s="186"/>
      <c r="Z548" s="48">
        <f t="shared" si="180"/>
        <v>0</v>
      </c>
      <c r="AA548" s="49">
        <f t="shared" si="181"/>
        <v>0</v>
      </c>
      <c r="AB548" s="75"/>
      <c r="AC548" s="18">
        <v>0</v>
      </c>
      <c r="AD548" s="19">
        <v>0</v>
      </c>
      <c r="AE548" s="187"/>
      <c r="AF548" s="186"/>
      <c r="AG548" s="48">
        <f t="shared" si="182"/>
        <v>0</v>
      </c>
      <c r="AH548" s="49">
        <f t="shared" si="183"/>
        <v>0</v>
      </c>
      <c r="AI548" s="75"/>
      <c r="AJ548" s="826">
        <f t="shared" si="177"/>
        <v>7175</v>
      </c>
      <c r="AK548" s="827">
        <v>0</v>
      </c>
      <c r="AL548" s="828">
        <v>0</v>
      </c>
      <c r="AM548" s="824">
        <f t="shared" si="184"/>
        <v>0</v>
      </c>
      <c r="AN548" s="823">
        <f t="shared" si="184"/>
        <v>0</v>
      </c>
      <c r="AO548" s="832">
        <f t="shared" si="185"/>
        <v>0</v>
      </c>
      <c r="AP548" s="833">
        <f t="shared" si="186"/>
        <v>0</v>
      </c>
      <c r="AR548" s="878">
        <f t="shared" si="170"/>
        <v>0</v>
      </c>
      <c r="AS548" s="879">
        <f t="shared" si="171"/>
        <v>0</v>
      </c>
      <c r="AT548" s="880">
        <f t="shared" si="172"/>
        <v>0</v>
      </c>
    </row>
    <row r="549" spans="1:46" ht="15.75">
      <c r="A549" s="132">
        <v>7176</v>
      </c>
      <c r="B549" s="133" t="s">
        <v>652</v>
      </c>
      <c r="C549" s="133"/>
      <c r="D549" s="133"/>
      <c r="E549" s="133"/>
      <c r="F549" s="133"/>
      <c r="G549" s="133"/>
      <c r="H549" s="133"/>
      <c r="I549" s="133"/>
      <c r="J549" s="133"/>
      <c r="K549" s="133"/>
      <c r="L549" s="134"/>
      <c r="M549" s="75"/>
      <c r="N549" s="177">
        <f t="shared" si="164"/>
        <v>7176</v>
      </c>
      <c r="O549" s="18">
        <v>0</v>
      </c>
      <c r="P549" s="19">
        <v>0</v>
      </c>
      <c r="Q549" s="187"/>
      <c r="R549" s="186"/>
      <c r="S549" s="48">
        <f t="shared" si="178"/>
        <v>0</v>
      </c>
      <c r="T549" s="49">
        <f t="shared" si="179"/>
        <v>0</v>
      </c>
      <c r="U549" s="75"/>
      <c r="V549" s="18">
        <v>0</v>
      </c>
      <c r="W549" s="19">
        <v>0</v>
      </c>
      <c r="X549" s="187"/>
      <c r="Y549" s="186"/>
      <c r="Z549" s="48">
        <f t="shared" si="180"/>
        <v>0</v>
      </c>
      <c r="AA549" s="49">
        <f t="shared" si="181"/>
        <v>0</v>
      </c>
      <c r="AB549" s="75"/>
      <c r="AC549" s="18">
        <v>0</v>
      </c>
      <c r="AD549" s="19">
        <v>0</v>
      </c>
      <c r="AE549" s="187"/>
      <c r="AF549" s="186"/>
      <c r="AG549" s="48">
        <f t="shared" si="182"/>
        <v>0</v>
      </c>
      <c r="AH549" s="49">
        <f t="shared" si="183"/>
        <v>0</v>
      </c>
      <c r="AI549" s="75"/>
      <c r="AJ549" s="826">
        <f t="shared" si="177"/>
        <v>7176</v>
      </c>
      <c r="AK549" s="827">
        <v>0</v>
      </c>
      <c r="AL549" s="828">
        <v>0</v>
      </c>
      <c r="AM549" s="824">
        <f t="shared" si="184"/>
        <v>0</v>
      </c>
      <c r="AN549" s="823">
        <f t="shared" si="184"/>
        <v>0</v>
      </c>
      <c r="AO549" s="832">
        <f t="shared" si="185"/>
        <v>0</v>
      </c>
      <c r="AP549" s="833">
        <f t="shared" si="186"/>
        <v>0</v>
      </c>
      <c r="AR549" s="878">
        <f t="shared" si="170"/>
        <v>0</v>
      </c>
      <c r="AS549" s="879">
        <f t="shared" si="171"/>
        <v>0</v>
      </c>
      <c r="AT549" s="880">
        <f t="shared" si="172"/>
        <v>0</v>
      </c>
    </row>
    <row r="550" spans="1:46" ht="15.75">
      <c r="A550" s="132">
        <v>7177</v>
      </c>
      <c r="B550" s="133" t="s">
        <v>653</v>
      </c>
      <c r="C550" s="133"/>
      <c r="D550" s="133"/>
      <c r="E550" s="133"/>
      <c r="F550" s="133"/>
      <c r="G550" s="133"/>
      <c r="H550" s="133"/>
      <c r="I550" s="133"/>
      <c r="J550" s="133"/>
      <c r="K550" s="133"/>
      <c r="L550" s="134"/>
      <c r="M550" s="75"/>
      <c r="N550" s="177">
        <f t="shared" si="164"/>
        <v>7177</v>
      </c>
      <c r="O550" s="18">
        <v>0</v>
      </c>
      <c r="P550" s="19">
        <v>0</v>
      </c>
      <c r="Q550" s="187"/>
      <c r="R550" s="186"/>
      <c r="S550" s="48">
        <f t="shared" si="178"/>
        <v>0</v>
      </c>
      <c r="T550" s="49">
        <f t="shared" si="179"/>
        <v>0</v>
      </c>
      <c r="U550" s="75"/>
      <c r="V550" s="18">
        <v>0</v>
      </c>
      <c r="W550" s="19">
        <v>0</v>
      </c>
      <c r="X550" s="187"/>
      <c r="Y550" s="186"/>
      <c r="Z550" s="48">
        <f t="shared" si="180"/>
        <v>0</v>
      </c>
      <c r="AA550" s="49">
        <f t="shared" si="181"/>
        <v>0</v>
      </c>
      <c r="AB550" s="75"/>
      <c r="AC550" s="18">
        <v>0</v>
      </c>
      <c r="AD550" s="19">
        <v>0</v>
      </c>
      <c r="AE550" s="187"/>
      <c r="AF550" s="186"/>
      <c r="AG550" s="48">
        <f t="shared" si="182"/>
        <v>0</v>
      </c>
      <c r="AH550" s="49">
        <f t="shared" si="183"/>
        <v>0</v>
      </c>
      <c r="AI550" s="75"/>
      <c r="AJ550" s="826">
        <f t="shared" si="177"/>
        <v>7177</v>
      </c>
      <c r="AK550" s="827">
        <v>0</v>
      </c>
      <c r="AL550" s="828">
        <v>0</v>
      </c>
      <c r="AM550" s="824">
        <f t="shared" si="184"/>
        <v>0</v>
      </c>
      <c r="AN550" s="823">
        <f t="shared" si="184"/>
        <v>0</v>
      </c>
      <c r="AO550" s="832">
        <f t="shared" si="185"/>
        <v>0</v>
      </c>
      <c r="AP550" s="833">
        <f t="shared" si="186"/>
        <v>0</v>
      </c>
      <c r="AR550" s="878">
        <f t="shared" si="170"/>
        <v>0</v>
      </c>
      <c r="AS550" s="879">
        <f t="shared" si="171"/>
        <v>0</v>
      </c>
      <c r="AT550" s="880">
        <f t="shared" si="172"/>
        <v>0</v>
      </c>
    </row>
    <row r="551" spans="1:46" ht="15.75">
      <c r="A551" s="132">
        <v>7178</v>
      </c>
      <c r="B551" s="133" t="s">
        <v>654</v>
      </c>
      <c r="C551" s="133"/>
      <c r="D551" s="133"/>
      <c r="E551" s="133"/>
      <c r="F551" s="133"/>
      <c r="G551" s="133"/>
      <c r="H551" s="133"/>
      <c r="I551" s="133"/>
      <c r="J551" s="133"/>
      <c r="K551" s="133"/>
      <c r="L551" s="134"/>
      <c r="M551" s="75"/>
      <c r="N551" s="177">
        <f t="shared" si="164"/>
        <v>7178</v>
      </c>
      <c r="O551" s="18">
        <v>0</v>
      </c>
      <c r="P551" s="19">
        <v>0</v>
      </c>
      <c r="Q551" s="187"/>
      <c r="R551" s="186"/>
      <c r="S551" s="48">
        <f t="shared" si="178"/>
        <v>0</v>
      </c>
      <c r="T551" s="49">
        <f t="shared" si="179"/>
        <v>0</v>
      </c>
      <c r="U551" s="75"/>
      <c r="V551" s="18">
        <v>0</v>
      </c>
      <c r="W551" s="19">
        <v>0</v>
      </c>
      <c r="X551" s="187"/>
      <c r="Y551" s="186"/>
      <c r="Z551" s="48">
        <f t="shared" si="180"/>
        <v>0</v>
      </c>
      <c r="AA551" s="49">
        <f t="shared" si="181"/>
        <v>0</v>
      </c>
      <c r="AB551" s="75"/>
      <c r="AC551" s="18">
        <v>0</v>
      </c>
      <c r="AD551" s="19">
        <v>0</v>
      </c>
      <c r="AE551" s="187"/>
      <c r="AF551" s="186"/>
      <c r="AG551" s="48">
        <f t="shared" si="182"/>
        <v>0</v>
      </c>
      <c r="AH551" s="49">
        <f t="shared" si="183"/>
        <v>0</v>
      </c>
      <c r="AI551" s="75"/>
      <c r="AJ551" s="826">
        <f t="shared" si="177"/>
        <v>7178</v>
      </c>
      <c r="AK551" s="827">
        <v>0</v>
      </c>
      <c r="AL551" s="828">
        <v>0</v>
      </c>
      <c r="AM551" s="824">
        <f t="shared" si="184"/>
        <v>0</v>
      </c>
      <c r="AN551" s="823">
        <f t="shared" si="184"/>
        <v>0</v>
      </c>
      <c r="AO551" s="832">
        <f t="shared" si="185"/>
        <v>0</v>
      </c>
      <c r="AP551" s="833">
        <f t="shared" si="186"/>
        <v>0</v>
      </c>
      <c r="AR551" s="878">
        <f t="shared" si="170"/>
        <v>0</v>
      </c>
      <c r="AS551" s="879">
        <f t="shared" si="171"/>
        <v>0</v>
      </c>
      <c r="AT551" s="880">
        <f t="shared" si="172"/>
        <v>0</v>
      </c>
    </row>
    <row r="552" spans="1:46" ht="15.75">
      <c r="A552" s="132">
        <v>7179</v>
      </c>
      <c r="B552" s="145" t="s">
        <v>655</v>
      </c>
      <c r="C552" s="133"/>
      <c r="D552" s="133"/>
      <c r="E552" s="133"/>
      <c r="F552" s="133"/>
      <c r="G552" s="133"/>
      <c r="H552" s="133"/>
      <c r="I552" s="133"/>
      <c r="J552" s="133"/>
      <c r="K552" s="133"/>
      <c r="L552" s="134"/>
      <c r="M552" s="75"/>
      <c r="N552" s="177">
        <f t="shared" si="164"/>
        <v>7179</v>
      </c>
      <c r="O552" s="18">
        <v>0</v>
      </c>
      <c r="P552" s="19">
        <v>0</v>
      </c>
      <c r="Q552" s="187"/>
      <c r="R552" s="186"/>
      <c r="S552" s="48">
        <f t="shared" si="178"/>
        <v>0</v>
      </c>
      <c r="T552" s="49">
        <f t="shared" si="179"/>
        <v>0</v>
      </c>
      <c r="U552" s="75"/>
      <c r="V552" s="18">
        <v>0</v>
      </c>
      <c r="W552" s="19">
        <v>0</v>
      </c>
      <c r="X552" s="187"/>
      <c r="Y552" s="186"/>
      <c r="Z552" s="48">
        <f t="shared" si="180"/>
        <v>0</v>
      </c>
      <c r="AA552" s="49">
        <f t="shared" si="181"/>
        <v>0</v>
      </c>
      <c r="AB552" s="75"/>
      <c r="AC552" s="18">
        <v>0</v>
      </c>
      <c r="AD552" s="19">
        <v>0</v>
      </c>
      <c r="AE552" s="187"/>
      <c r="AF552" s="186"/>
      <c r="AG552" s="48">
        <f t="shared" si="182"/>
        <v>0</v>
      </c>
      <c r="AH552" s="49">
        <f t="shared" si="183"/>
        <v>0</v>
      </c>
      <c r="AI552" s="75"/>
      <c r="AJ552" s="826">
        <f t="shared" si="177"/>
        <v>7179</v>
      </c>
      <c r="AK552" s="827">
        <v>0</v>
      </c>
      <c r="AL552" s="828">
        <v>0</v>
      </c>
      <c r="AM552" s="824">
        <f t="shared" si="184"/>
        <v>0</v>
      </c>
      <c r="AN552" s="823">
        <f t="shared" si="184"/>
        <v>0</v>
      </c>
      <c r="AO552" s="832">
        <f t="shared" si="185"/>
        <v>0</v>
      </c>
      <c r="AP552" s="833">
        <f t="shared" si="186"/>
        <v>0</v>
      </c>
      <c r="AR552" s="878">
        <f t="shared" si="170"/>
        <v>0</v>
      </c>
      <c r="AS552" s="879">
        <f t="shared" si="171"/>
        <v>0</v>
      </c>
      <c r="AT552" s="880">
        <f t="shared" si="172"/>
        <v>0</v>
      </c>
    </row>
    <row r="553" spans="1:46" ht="15.75">
      <c r="A553" s="132">
        <v>7181</v>
      </c>
      <c r="B553" s="133" t="s">
        <v>656</v>
      </c>
      <c r="C553" s="133"/>
      <c r="D553" s="133"/>
      <c r="E553" s="133"/>
      <c r="F553" s="133"/>
      <c r="G553" s="133"/>
      <c r="H553" s="133"/>
      <c r="I553" s="133"/>
      <c r="J553" s="133"/>
      <c r="K553" s="133"/>
      <c r="L553" s="134"/>
      <c r="M553" s="75"/>
      <c r="N553" s="177">
        <f t="shared" si="164"/>
        <v>7181</v>
      </c>
      <c r="O553" s="18">
        <v>0</v>
      </c>
      <c r="P553" s="19">
        <v>0</v>
      </c>
      <c r="Q553" s="187"/>
      <c r="R553" s="186"/>
      <c r="S553" s="48">
        <f t="shared" si="178"/>
        <v>0</v>
      </c>
      <c r="T553" s="49">
        <f t="shared" si="179"/>
        <v>0</v>
      </c>
      <c r="U553" s="75"/>
      <c r="V553" s="18">
        <v>0</v>
      </c>
      <c r="W553" s="19">
        <v>0</v>
      </c>
      <c r="X553" s="187"/>
      <c r="Y553" s="186"/>
      <c r="Z553" s="48">
        <f t="shared" si="180"/>
        <v>0</v>
      </c>
      <c r="AA553" s="49">
        <f t="shared" si="181"/>
        <v>0</v>
      </c>
      <c r="AB553" s="75"/>
      <c r="AC553" s="18">
        <v>0</v>
      </c>
      <c r="AD553" s="19">
        <v>0</v>
      </c>
      <c r="AE553" s="187"/>
      <c r="AF553" s="186"/>
      <c r="AG553" s="48">
        <f t="shared" si="182"/>
        <v>0</v>
      </c>
      <c r="AH553" s="49">
        <f t="shared" si="183"/>
        <v>0</v>
      </c>
      <c r="AI553" s="75"/>
      <c r="AJ553" s="826">
        <f t="shared" si="177"/>
        <v>7181</v>
      </c>
      <c r="AK553" s="827">
        <v>0</v>
      </c>
      <c r="AL553" s="828">
        <v>0</v>
      </c>
      <c r="AM553" s="824">
        <f t="shared" si="184"/>
        <v>0</v>
      </c>
      <c r="AN553" s="823">
        <f t="shared" si="184"/>
        <v>0</v>
      </c>
      <c r="AO553" s="832">
        <f t="shared" si="185"/>
        <v>0</v>
      </c>
      <c r="AP553" s="833">
        <f t="shared" si="186"/>
        <v>0</v>
      </c>
      <c r="AR553" s="878">
        <f t="shared" si="170"/>
        <v>0</v>
      </c>
      <c r="AS553" s="879">
        <f t="shared" si="171"/>
        <v>0</v>
      </c>
      <c r="AT553" s="880">
        <f t="shared" si="172"/>
        <v>0</v>
      </c>
    </row>
    <row r="554" spans="1:46" ht="15.75">
      <c r="A554" s="132">
        <v>7189</v>
      </c>
      <c r="B554" s="133" t="s">
        <v>657</v>
      </c>
      <c r="C554" s="133"/>
      <c r="D554" s="133"/>
      <c r="E554" s="133"/>
      <c r="F554" s="133"/>
      <c r="G554" s="133"/>
      <c r="H554" s="133"/>
      <c r="I554" s="133"/>
      <c r="J554" s="133"/>
      <c r="K554" s="133"/>
      <c r="L554" s="134"/>
      <c r="M554" s="75"/>
      <c r="N554" s="177">
        <f t="shared" si="164"/>
        <v>7189</v>
      </c>
      <c r="O554" s="18">
        <v>0</v>
      </c>
      <c r="P554" s="19">
        <v>0</v>
      </c>
      <c r="Q554" s="187"/>
      <c r="R554" s="186"/>
      <c r="S554" s="48">
        <f t="shared" si="178"/>
        <v>0</v>
      </c>
      <c r="T554" s="49">
        <f t="shared" si="179"/>
        <v>0</v>
      </c>
      <c r="U554" s="75"/>
      <c r="V554" s="18">
        <v>0</v>
      </c>
      <c r="W554" s="19">
        <v>0</v>
      </c>
      <c r="X554" s="187"/>
      <c r="Y554" s="186"/>
      <c r="Z554" s="48">
        <f t="shared" si="180"/>
        <v>0</v>
      </c>
      <c r="AA554" s="49">
        <f t="shared" si="181"/>
        <v>0</v>
      </c>
      <c r="AB554" s="75"/>
      <c r="AC554" s="18">
        <v>0</v>
      </c>
      <c r="AD554" s="19">
        <v>0</v>
      </c>
      <c r="AE554" s="187"/>
      <c r="AF554" s="186"/>
      <c r="AG554" s="48">
        <f t="shared" si="182"/>
        <v>0</v>
      </c>
      <c r="AH554" s="49">
        <f t="shared" si="183"/>
        <v>0</v>
      </c>
      <c r="AI554" s="75"/>
      <c r="AJ554" s="826">
        <f t="shared" si="177"/>
        <v>7189</v>
      </c>
      <c r="AK554" s="827">
        <v>0</v>
      </c>
      <c r="AL554" s="828">
        <v>0</v>
      </c>
      <c r="AM554" s="824">
        <f t="shared" si="184"/>
        <v>0</v>
      </c>
      <c r="AN554" s="823">
        <f t="shared" si="184"/>
        <v>0</v>
      </c>
      <c r="AO554" s="832">
        <f t="shared" si="185"/>
        <v>0</v>
      </c>
      <c r="AP554" s="833">
        <f t="shared" si="186"/>
        <v>0</v>
      </c>
      <c r="AR554" s="878">
        <f t="shared" si="170"/>
        <v>0</v>
      </c>
      <c r="AS554" s="879">
        <f t="shared" si="171"/>
        <v>0</v>
      </c>
      <c r="AT554" s="880">
        <f t="shared" si="172"/>
        <v>0</v>
      </c>
    </row>
    <row r="555" spans="1:46" ht="15.75">
      <c r="A555" s="132">
        <v>7190</v>
      </c>
      <c r="B555" s="1005" t="s">
        <v>754</v>
      </c>
      <c r="C555" s="133"/>
      <c r="D555" s="133"/>
      <c r="E555" s="133"/>
      <c r="F555" s="133"/>
      <c r="G555" s="133"/>
      <c r="H555" s="133"/>
      <c r="I555" s="133"/>
      <c r="J555" s="133"/>
      <c r="K555" s="133"/>
      <c r="L555" s="134"/>
      <c r="M555" s="75"/>
      <c r="N555" s="177">
        <f>+A555</f>
        <v>7190</v>
      </c>
      <c r="O555" s="18">
        <v>0</v>
      </c>
      <c r="P555" s="19">
        <v>0</v>
      </c>
      <c r="Q555" s="187"/>
      <c r="R555" s="186"/>
      <c r="S555" s="48">
        <f>+IF(ABS(+O555+Q555)&gt;=ABS(P555+R555),+O555-P555+Q555-R555,0)</f>
        <v>0</v>
      </c>
      <c r="T555" s="49">
        <f>+IF(ABS(+O555+Q555)&lt;=ABS(P555+R555),-O555+P555-Q555+R555,0)</f>
        <v>0</v>
      </c>
      <c r="U555" s="75"/>
      <c r="V555" s="18">
        <v>0</v>
      </c>
      <c r="W555" s="19">
        <v>0</v>
      </c>
      <c r="X555" s="187"/>
      <c r="Y555" s="186"/>
      <c r="Z555" s="48">
        <f>+IF(ABS(+V555+X555)&gt;=ABS(W555+Y555),+V555-W555+X555-Y555,0)</f>
        <v>0</v>
      </c>
      <c r="AA555" s="49">
        <f>+IF(ABS(+V555+X555)&lt;=ABS(W555+Y555),-V555+W555-X555+Y555,0)</f>
        <v>0</v>
      </c>
      <c r="AB555" s="75"/>
      <c r="AC555" s="18">
        <v>0</v>
      </c>
      <c r="AD555" s="19">
        <v>0</v>
      </c>
      <c r="AE555" s="187"/>
      <c r="AF555" s="186"/>
      <c r="AG555" s="48">
        <f>+IF(ABS(+AC555+AE555)&gt;=ABS(AD555+AF555),+AC555-AD555+AE555-AF555,0)</f>
        <v>0</v>
      </c>
      <c r="AH555" s="49">
        <f>+IF(ABS(+AC555+AE555)&lt;=ABS(AD555+AF555),-AC555+AD555-AE555+AF555,0)</f>
        <v>0</v>
      </c>
      <c r="AI555" s="75"/>
      <c r="AJ555" s="826">
        <f>+N555</f>
        <v>7190</v>
      </c>
      <c r="AK555" s="827">
        <v>0</v>
      </c>
      <c r="AL555" s="828">
        <v>0</v>
      </c>
      <c r="AM555" s="824">
        <f>+ROUND(+Q555+X555+AE555,2)</f>
        <v>0</v>
      </c>
      <c r="AN555" s="823">
        <f>+ROUND(+R555+Y555+AF555,2)</f>
        <v>0</v>
      </c>
      <c r="AO555" s="832">
        <f>+IF(ABS(+AK555+AM555)&gt;=ABS(AL555+AN555),+AK555-AL555+AM555-AN555,0)</f>
        <v>0</v>
      </c>
      <c r="AP555" s="833">
        <f>+IF(ABS(+AK555+AM555)&lt;=ABS(AL555+AN555),-AK555+AL555-AM555+AN555,0)</f>
        <v>0</v>
      </c>
      <c r="AR555" s="878">
        <f>+ROUND(+SUM(AK555-AL555)-SUM(O555-P555)-SUM(V555-W555)-SUM(AC555-AD555),2)</f>
        <v>0</v>
      </c>
      <c r="AS555" s="879">
        <f>+ROUND(+SUM(AM555-AN555)-SUM(Q555-R555)-SUM(X555-Y555)-SUM(AE555-AF555),2)</f>
        <v>0</v>
      </c>
      <c r="AT555" s="880">
        <f>+ROUND(+SUM(AO555-AP555)-SUM(S555-T555)-SUM(Z555-AA555)-SUM(AG555-AH555),2)</f>
        <v>0</v>
      </c>
    </row>
    <row r="556" spans="1:46" ht="15.75">
      <c r="A556" s="132">
        <v>7191</v>
      </c>
      <c r="B556" s="133" t="s">
        <v>742</v>
      </c>
      <c r="C556" s="133"/>
      <c r="D556" s="133"/>
      <c r="E556" s="133"/>
      <c r="F556" s="133"/>
      <c r="G556" s="133"/>
      <c r="H556" s="133"/>
      <c r="I556" s="133"/>
      <c r="J556" s="133"/>
      <c r="K556" s="133"/>
      <c r="L556" s="134"/>
      <c r="M556" s="75"/>
      <c r="N556" s="177">
        <f t="shared" si="164"/>
        <v>7191</v>
      </c>
      <c r="O556" s="18">
        <v>0</v>
      </c>
      <c r="P556" s="19">
        <v>0</v>
      </c>
      <c r="Q556" s="187"/>
      <c r="R556" s="186"/>
      <c r="S556" s="48">
        <f t="shared" si="178"/>
        <v>0</v>
      </c>
      <c r="T556" s="49">
        <f t="shared" si="179"/>
        <v>0</v>
      </c>
      <c r="U556" s="75"/>
      <c r="V556" s="18">
        <v>0</v>
      </c>
      <c r="W556" s="19">
        <v>0</v>
      </c>
      <c r="X556" s="187"/>
      <c r="Y556" s="186"/>
      <c r="Z556" s="48">
        <f t="shared" si="180"/>
        <v>0</v>
      </c>
      <c r="AA556" s="49">
        <f t="shared" si="181"/>
        <v>0</v>
      </c>
      <c r="AB556" s="75"/>
      <c r="AC556" s="18">
        <v>0</v>
      </c>
      <c r="AD556" s="19">
        <v>0</v>
      </c>
      <c r="AE556" s="187"/>
      <c r="AF556" s="186"/>
      <c r="AG556" s="48">
        <f t="shared" si="182"/>
        <v>0</v>
      </c>
      <c r="AH556" s="49">
        <f t="shared" si="183"/>
        <v>0</v>
      </c>
      <c r="AI556" s="75"/>
      <c r="AJ556" s="826">
        <f t="shared" si="177"/>
        <v>7191</v>
      </c>
      <c r="AK556" s="827">
        <v>0</v>
      </c>
      <c r="AL556" s="828">
        <v>0</v>
      </c>
      <c r="AM556" s="824">
        <f t="shared" si="184"/>
        <v>0</v>
      </c>
      <c r="AN556" s="823">
        <f t="shared" si="184"/>
        <v>0</v>
      </c>
      <c r="AO556" s="832">
        <f t="shared" si="185"/>
        <v>0</v>
      </c>
      <c r="AP556" s="833">
        <f t="shared" si="186"/>
        <v>0</v>
      </c>
      <c r="AR556" s="878">
        <f t="shared" si="170"/>
        <v>0</v>
      </c>
      <c r="AS556" s="879">
        <f t="shared" si="171"/>
        <v>0</v>
      </c>
      <c r="AT556" s="880">
        <f t="shared" si="172"/>
        <v>0</v>
      </c>
    </row>
    <row r="557" spans="1:46" ht="15.75">
      <c r="A557" s="132">
        <v>7192</v>
      </c>
      <c r="B557" s="136" t="s">
        <v>743</v>
      </c>
      <c r="C557" s="133"/>
      <c r="D557" s="133"/>
      <c r="E557" s="133"/>
      <c r="F557" s="133"/>
      <c r="G557" s="133"/>
      <c r="H557" s="133"/>
      <c r="I557" s="133"/>
      <c r="J557" s="133"/>
      <c r="K557" s="133"/>
      <c r="L557" s="134"/>
      <c r="M557" s="75"/>
      <c r="N557" s="177">
        <f t="shared" si="164"/>
        <v>7192</v>
      </c>
      <c r="O557" s="18">
        <v>0</v>
      </c>
      <c r="P557" s="19">
        <v>0</v>
      </c>
      <c r="Q557" s="187"/>
      <c r="R557" s="186"/>
      <c r="S557" s="48">
        <f t="shared" si="178"/>
        <v>0</v>
      </c>
      <c r="T557" s="49">
        <f t="shared" si="179"/>
        <v>0</v>
      </c>
      <c r="U557" s="75"/>
      <c r="V557" s="18">
        <v>0</v>
      </c>
      <c r="W557" s="19">
        <v>0</v>
      </c>
      <c r="X557" s="187"/>
      <c r="Y557" s="186"/>
      <c r="Z557" s="48">
        <f t="shared" si="180"/>
        <v>0</v>
      </c>
      <c r="AA557" s="49">
        <f t="shared" si="181"/>
        <v>0</v>
      </c>
      <c r="AB557" s="75"/>
      <c r="AC557" s="18">
        <v>0</v>
      </c>
      <c r="AD557" s="19">
        <v>0</v>
      </c>
      <c r="AE557" s="187"/>
      <c r="AF557" s="186"/>
      <c r="AG557" s="48">
        <f t="shared" si="182"/>
        <v>0</v>
      </c>
      <c r="AH557" s="49">
        <f t="shared" si="183"/>
        <v>0</v>
      </c>
      <c r="AI557" s="75"/>
      <c r="AJ557" s="826">
        <f t="shared" si="177"/>
        <v>7192</v>
      </c>
      <c r="AK557" s="827">
        <v>0</v>
      </c>
      <c r="AL557" s="828">
        <v>0</v>
      </c>
      <c r="AM557" s="824">
        <f t="shared" si="184"/>
        <v>0</v>
      </c>
      <c r="AN557" s="823">
        <f t="shared" si="184"/>
        <v>0</v>
      </c>
      <c r="AO557" s="832">
        <f t="shared" si="185"/>
        <v>0</v>
      </c>
      <c r="AP557" s="833">
        <f t="shared" si="186"/>
        <v>0</v>
      </c>
      <c r="AR557" s="878">
        <f t="shared" si="170"/>
        <v>0</v>
      </c>
      <c r="AS557" s="879">
        <f t="shared" si="171"/>
        <v>0</v>
      </c>
      <c r="AT557" s="880">
        <f t="shared" si="172"/>
        <v>0</v>
      </c>
    </row>
    <row r="558" spans="1:46" ht="15.75">
      <c r="A558" s="132">
        <v>7198</v>
      </c>
      <c r="B558" s="727" t="s">
        <v>144</v>
      </c>
      <c r="C558" s="133"/>
      <c r="D558" s="133"/>
      <c r="E558" s="133"/>
      <c r="F558" s="133"/>
      <c r="G558" s="133"/>
      <c r="H558" s="133"/>
      <c r="I558" s="133"/>
      <c r="J558" s="133"/>
      <c r="K558" s="133"/>
      <c r="L558" s="134"/>
      <c r="M558" s="75"/>
      <c r="N558" s="177">
        <f>+A558</f>
        <v>7198</v>
      </c>
      <c r="O558" s="18">
        <v>0</v>
      </c>
      <c r="P558" s="19">
        <v>0</v>
      </c>
      <c r="Q558" s="187"/>
      <c r="R558" s="186"/>
      <c r="S558" s="48">
        <f>+IF(ABS(+O558+Q558)&gt;=ABS(P558+R558),+O558-P558+Q558-R558,0)</f>
        <v>0</v>
      </c>
      <c r="T558" s="49">
        <f>+IF(ABS(+O558+Q558)&lt;=ABS(P558+R558),-O558+P558-Q558+R558,0)</f>
        <v>0</v>
      </c>
      <c r="U558" s="75"/>
      <c r="V558" s="18">
        <v>0</v>
      </c>
      <c r="W558" s="19">
        <v>0</v>
      </c>
      <c r="X558" s="187"/>
      <c r="Y558" s="186"/>
      <c r="Z558" s="48">
        <f>+IF(ABS(+V558+X558)&gt;=ABS(W558+Y558),+V558-W558+X558-Y558,0)</f>
        <v>0</v>
      </c>
      <c r="AA558" s="49">
        <f>+IF(ABS(+V558+X558)&lt;=ABS(W558+Y558),-V558+W558-X558+Y558,0)</f>
        <v>0</v>
      </c>
      <c r="AB558" s="75"/>
      <c r="AC558" s="18">
        <v>0</v>
      </c>
      <c r="AD558" s="19">
        <v>0</v>
      </c>
      <c r="AE558" s="187"/>
      <c r="AF558" s="186"/>
      <c r="AG558" s="48">
        <f>+IF(ABS(+AC558+AE558)&gt;=ABS(AD558+AF558),+AC558-AD558+AE558-AF558,0)</f>
        <v>0</v>
      </c>
      <c r="AH558" s="49">
        <f>+IF(ABS(+AC558+AE558)&lt;=ABS(AD558+AF558),-AC558+AD558-AE558+AF558,0)</f>
        <v>0</v>
      </c>
      <c r="AI558" s="75"/>
      <c r="AJ558" s="826">
        <f t="shared" si="177"/>
        <v>7198</v>
      </c>
      <c r="AK558" s="827">
        <v>0</v>
      </c>
      <c r="AL558" s="828">
        <v>0</v>
      </c>
      <c r="AM558" s="824">
        <f t="shared" si="184"/>
        <v>0</v>
      </c>
      <c r="AN558" s="823">
        <f t="shared" si="184"/>
        <v>0</v>
      </c>
      <c r="AO558" s="832">
        <f>+IF(ABS(+AK558+AM558)&gt;=ABS(AL558+AN558),+AK558-AL558+AM558-AN558,0)</f>
        <v>0</v>
      </c>
      <c r="AP558" s="833">
        <f aca="true" t="shared" si="187" ref="AP558:AP567">+IF(ABS(+AK558+AM558)&lt;=ABS(AL558+AN558),-AK558+AL558-AM558+AN558,0)</f>
        <v>0</v>
      </c>
      <c r="AR558" s="878">
        <f t="shared" si="170"/>
        <v>0</v>
      </c>
      <c r="AS558" s="879">
        <f t="shared" si="171"/>
        <v>0</v>
      </c>
      <c r="AT558" s="880">
        <f t="shared" si="172"/>
        <v>0</v>
      </c>
    </row>
    <row r="559" spans="1:46" ht="15.75">
      <c r="A559" s="132">
        <v>7199</v>
      </c>
      <c r="B559" s="145" t="s">
        <v>744</v>
      </c>
      <c r="C559" s="133"/>
      <c r="D559" s="133"/>
      <c r="E559" s="133"/>
      <c r="F559" s="133"/>
      <c r="G559" s="133"/>
      <c r="H559" s="133"/>
      <c r="I559" s="133"/>
      <c r="J559" s="133"/>
      <c r="K559" s="133"/>
      <c r="L559" s="134"/>
      <c r="M559" s="75"/>
      <c r="N559" s="177">
        <f t="shared" si="164"/>
        <v>7199</v>
      </c>
      <c r="O559" s="18">
        <v>0</v>
      </c>
      <c r="P559" s="19">
        <v>0</v>
      </c>
      <c r="Q559" s="187"/>
      <c r="R559" s="186"/>
      <c r="S559" s="48">
        <f t="shared" si="178"/>
        <v>0</v>
      </c>
      <c r="T559" s="49">
        <f t="shared" si="179"/>
        <v>0</v>
      </c>
      <c r="U559" s="75"/>
      <c r="V559" s="18">
        <v>0</v>
      </c>
      <c r="W559" s="19">
        <v>0</v>
      </c>
      <c r="X559" s="187"/>
      <c r="Y559" s="186"/>
      <c r="Z559" s="48">
        <f t="shared" si="180"/>
        <v>0</v>
      </c>
      <c r="AA559" s="49">
        <f t="shared" si="181"/>
        <v>0</v>
      </c>
      <c r="AB559" s="75"/>
      <c r="AC559" s="18">
        <v>0</v>
      </c>
      <c r="AD559" s="19">
        <v>0</v>
      </c>
      <c r="AE559" s="187"/>
      <c r="AF559" s="186"/>
      <c r="AG559" s="48">
        <f t="shared" si="182"/>
        <v>0</v>
      </c>
      <c r="AH559" s="49">
        <f t="shared" si="183"/>
        <v>0</v>
      </c>
      <c r="AI559" s="75"/>
      <c r="AJ559" s="826">
        <f t="shared" si="177"/>
        <v>7199</v>
      </c>
      <c r="AK559" s="827">
        <v>0</v>
      </c>
      <c r="AL559" s="828">
        <v>0</v>
      </c>
      <c r="AM559" s="824">
        <f t="shared" si="184"/>
        <v>0</v>
      </c>
      <c r="AN559" s="823">
        <f t="shared" si="184"/>
        <v>0</v>
      </c>
      <c r="AO559" s="832">
        <f aca="true" t="shared" si="188" ref="AO559:AO567">+IF(ABS(+AK559+AM559)&gt;=ABS(AL559+AN559),+AK559-AL559+AM559-AN559,0)</f>
        <v>0</v>
      </c>
      <c r="AP559" s="833">
        <f t="shared" si="187"/>
        <v>0</v>
      </c>
      <c r="AR559" s="878">
        <f t="shared" si="170"/>
        <v>0</v>
      </c>
      <c r="AS559" s="879">
        <f t="shared" si="171"/>
        <v>0</v>
      </c>
      <c r="AT559" s="880">
        <f t="shared" si="172"/>
        <v>0</v>
      </c>
    </row>
    <row r="560" spans="1:46" ht="15.75">
      <c r="A560" s="132">
        <v>7200</v>
      </c>
      <c r="B560" s="133" t="s">
        <v>758</v>
      </c>
      <c r="C560" s="133"/>
      <c r="D560" s="133"/>
      <c r="E560" s="133"/>
      <c r="F560" s="133"/>
      <c r="G560" s="133"/>
      <c r="H560" s="133"/>
      <c r="I560" s="133"/>
      <c r="J560" s="133"/>
      <c r="K560" s="133"/>
      <c r="L560" s="134"/>
      <c r="M560" s="75"/>
      <c r="N560" s="177">
        <f t="shared" si="164"/>
        <v>7200</v>
      </c>
      <c r="O560" s="18">
        <v>0</v>
      </c>
      <c r="P560" s="19">
        <v>0</v>
      </c>
      <c r="Q560" s="187"/>
      <c r="R560" s="186"/>
      <c r="S560" s="48">
        <f t="shared" si="178"/>
        <v>0</v>
      </c>
      <c r="T560" s="49">
        <f t="shared" si="179"/>
        <v>0</v>
      </c>
      <c r="U560" s="75"/>
      <c r="V560" s="18">
        <v>0</v>
      </c>
      <c r="W560" s="19">
        <v>0</v>
      </c>
      <c r="X560" s="187"/>
      <c r="Y560" s="186"/>
      <c r="Z560" s="48">
        <f t="shared" si="180"/>
        <v>0</v>
      </c>
      <c r="AA560" s="49">
        <f t="shared" si="181"/>
        <v>0</v>
      </c>
      <c r="AB560" s="75"/>
      <c r="AC560" s="18">
        <v>0</v>
      </c>
      <c r="AD560" s="19">
        <v>0</v>
      </c>
      <c r="AE560" s="187"/>
      <c r="AF560" s="186"/>
      <c r="AG560" s="48">
        <f t="shared" si="182"/>
        <v>0</v>
      </c>
      <c r="AH560" s="49">
        <f t="shared" si="183"/>
        <v>0</v>
      </c>
      <c r="AI560" s="75"/>
      <c r="AJ560" s="826">
        <f t="shared" si="177"/>
        <v>7200</v>
      </c>
      <c r="AK560" s="827">
        <v>0</v>
      </c>
      <c r="AL560" s="828">
        <v>0</v>
      </c>
      <c r="AM560" s="824">
        <f t="shared" si="184"/>
        <v>0</v>
      </c>
      <c r="AN560" s="823">
        <f t="shared" si="184"/>
        <v>0</v>
      </c>
      <c r="AO560" s="832">
        <f t="shared" si="188"/>
        <v>0</v>
      </c>
      <c r="AP560" s="833">
        <f t="shared" si="187"/>
        <v>0</v>
      </c>
      <c r="AR560" s="878">
        <f t="shared" si="170"/>
        <v>0</v>
      </c>
      <c r="AS560" s="879">
        <f t="shared" si="171"/>
        <v>0</v>
      </c>
      <c r="AT560" s="880">
        <f t="shared" si="172"/>
        <v>0</v>
      </c>
    </row>
    <row r="561" spans="1:46" ht="15.75">
      <c r="A561" s="132">
        <v>7211</v>
      </c>
      <c r="B561" s="133" t="s">
        <v>759</v>
      </c>
      <c r="C561" s="133"/>
      <c r="D561" s="133"/>
      <c r="E561" s="133"/>
      <c r="F561" s="133"/>
      <c r="G561" s="133"/>
      <c r="H561" s="133"/>
      <c r="I561" s="133"/>
      <c r="J561" s="133"/>
      <c r="K561" s="133"/>
      <c r="L561" s="134"/>
      <c r="M561" s="75"/>
      <c r="N561" s="177">
        <f t="shared" si="164"/>
        <v>7211</v>
      </c>
      <c r="O561" s="18">
        <v>0</v>
      </c>
      <c r="P561" s="19">
        <v>0</v>
      </c>
      <c r="Q561" s="187"/>
      <c r="R561" s="186"/>
      <c r="S561" s="48">
        <f t="shared" si="178"/>
        <v>0</v>
      </c>
      <c r="T561" s="49">
        <f t="shared" si="179"/>
        <v>0</v>
      </c>
      <c r="U561" s="75"/>
      <c r="V561" s="18">
        <v>0</v>
      </c>
      <c r="W561" s="19">
        <v>0</v>
      </c>
      <c r="X561" s="187"/>
      <c r="Y561" s="186"/>
      <c r="Z561" s="48">
        <f t="shared" si="180"/>
        <v>0</v>
      </c>
      <c r="AA561" s="49">
        <f t="shared" si="181"/>
        <v>0</v>
      </c>
      <c r="AB561" s="75"/>
      <c r="AC561" s="18">
        <v>0</v>
      </c>
      <c r="AD561" s="19">
        <v>0</v>
      </c>
      <c r="AE561" s="187"/>
      <c r="AF561" s="186"/>
      <c r="AG561" s="48">
        <f t="shared" si="182"/>
        <v>0</v>
      </c>
      <c r="AH561" s="49">
        <f t="shared" si="183"/>
        <v>0</v>
      </c>
      <c r="AI561" s="75"/>
      <c r="AJ561" s="826">
        <f t="shared" si="177"/>
        <v>7211</v>
      </c>
      <c r="AK561" s="827">
        <v>0</v>
      </c>
      <c r="AL561" s="828">
        <v>0</v>
      </c>
      <c r="AM561" s="824">
        <f t="shared" si="184"/>
        <v>0</v>
      </c>
      <c r="AN561" s="823">
        <f t="shared" si="184"/>
        <v>0</v>
      </c>
      <c r="AO561" s="832">
        <f t="shared" si="188"/>
        <v>0</v>
      </c>
      <c r="AP561" s="833">
        <f t="shared" si="187"/>
        <v>0</v>
      </c>
      <c r="AR561" s="878">
        <f t="shared" si="170"/>
        <v>0</v>
      </c>
      <c r="AS561" s="879">
        <f t="shared" si="171"/>
        <v>0</v>
      </c>
      <c r="AT561" s="880">
        <f t="shared" si="172"/>
        <v>0</v>
      </c>
    </row>
    <row r="562" spans="1:46" ht="15.75">
      <c r="A562" s="132">
        <v>7212</v>
      </c>
      <c r="B562" s="133" t="s">
        <v>760</v>
      </c>
      <c r="C562" s="133"/>
      <c r="D562" s="133"/>
      <c r="E562" s="133"/>
      <c r="F562" s="133"/>
      <c r="G562" s="133"/>
      <c r="H562" s="133"/>
      <c r="I562" s="133"/>
      <c r="J562" s="133"/>
      <c r="K562" s="133"/>
      <c r="L562" s="134"/>
      <c r="M562" s="75"/>
      <c r="N562" s="177">
        <f t="shared" si="164"/>
        <v>7212</v>
      </c>
      <c r="O562" s="18">
        <v>0</v>
      </c>
      <c r="P562" s="19">
        <v>0</v>
      </c>
      <c r="Q562" s="187"/>
      <c r="R562" s="186"/>
      <c r="S562" s="48">
        <f t="shared" si="178"/>
        <v>0</v>
      </c>
      <c r="T562" s="49">
        <f t="shared" si="179"/>
        <v>0</v>
      </c>
      <c r="U562" s="75"/>
      <c r="V562" s="18">
        <v>0</v>
      </c>
      <c r="W562" s="19">
        <v>0</v>
      </c>
      <c r="X562" s="187"/>
      <c r="Y562" s="186"/>
      <c r="Z562" s="48">
        <f t="shared" si="180"/>
        <v>0</v>
      </c>
      <c r="AA562" s="49">
        <f t="shared" si="181"/>
        <v>0</v>
      </c>
      <c r="AB562" s="75"/>
      <c r="AC562" s="18">
        <v>0</v>
      </c>
      <c r="AD562" s="19">
        <v>0</v>
      </c>
      <c r="AE562" s="187"/>
      <c r="AF562" s="186"/>
      <c r="AG562" s="48">
        <f t="shared" si="182"/>
        <v>0</v>
      </c>
      <c r="AH562" s="49">
        <f t="shared" si="183"/>
        <v>0</v>
      </c>
      <c r="AI562" s="75"/>
      <c r="AJ562" s="826">
        <f t="shared" si="177"/>
        <v>7212</v>
      </c>
      <c r="AK562" s="827">
        <v>0</v>
      </c>
      <c r="AL562" s="828">
        <v>0</v>
      </c>
      <c r="AM562" s="824">
        <f t="shared" si="184"/>
        <v>0</v>
      </c>
      <c r="AN562" s="823">
        <f t="shared" si="184"/>
        <v>0</v>
      </c>
      <c r="AO562" s="832">
        <f t="shared" si="188"/>
        <v>0</v>
      </c>
      <c r="AP562" s="833">
        <f t="shared" si="187"/>
        <v>0</v>
      </c>
      <c r="AR562" s="878">
        <f t="shared" si="170"/>
        <v>0</v>
      </c>
      <c r="AS562" s="879">
        <f t="shared" si="171"/>
        <v>0</v>
      </c>
      <c r="AT562" s="880">
        <f t="shared" si="172"/>
        <v>0</v>
      </c>
    </row>
    <row r="563" spans="1:46" ht="15.75">
      <c r="A563" s="132">
        <v>7215</v>
      </c>
      <c r="B563" s="133" t="s">
        <v>761</v>
      </c>
      <c r="C563" s="133"/>
      <c r="D563" s="133"/>
      <c r="E563" s="133"/>
      <c r="F563" s="133"/>
      <c r="G563" s="133"/>
      <c r="H563" s="133"/>
      <c r="I563" s="133"/>
      <c r="J563" s="133"/>
      <c r="K563" s="133"/>
      <c r="L563" s="134"/>
      <c r="M563" s="75"/>
      <c r="N563" s="177">
        <f t="shared" si="164"/>
        <v>7215</v>
      </c>
      <c r="O563" s="18">
        <v>0</v>
      </c>
      <c r="P563" s="19">
        <v>0</v>
      </c>
      <c r="Q563" s="187"/>
      <c r="R563" s="186"/>
      <c r="S563" s="48">
        <f t="shared" si="178"/>
        <v>0</v>
      </c>
      <c r="T563" s="49">
        <f t="shared" si="179"/>
        <v>0</v>
      </c>
      <c r="U563" s="75"/>
      <c r="V563" s="18">
        <v>0</v>
      </c>
      <c r="W563" s="19">
        <v>0</v>
      </c>
      <c r="X563" s="187"/>
      <c r="Y563" s="186"/>
      <c r="Z563" s="48">
        <f t="shared" si="180"/>
        <v>0</v>
      </c>
      <c r="AA563" s="49">
        <f t="shared" si="181"/>
        <v>0</v>
      </c>
      <c r="AB563" s="75"/>
      <c r="AC563" s="18">
        <v>0</v>
      </c>
      <c r="AD563" s="19">
        <v>0</v>
      </c>
      <c r="AE563" s="187"/>
      <c r="AF563" s="186"/>
      <c r="AG563" s="48">
        <f t="shared" si="182"/>
        <v>0</v>
      </c>
      <c r="AH563" s="49">
        <f t="shared" si="183"/>
        <v>0</v>
      </c>
      <c r="AI563" s="75"/>
      <c r="AJ563" s="826">
        <f t="shared" si="177"/>
        <v>7215</v>
      </c>
      <c r="AK563" s="827">
        <v>0</v>
      </c>
      <c r="AL563" s="828">
        <v>0</v>
      </c>
      <c r="AM563" s="824">
        <f t="shared" si="184"/>
        <v>0</v>
      </c>
      <c r="AN563" s="823">
        <f t="shared" si="184"/>
        <v>0</v>
      </c>
      <c r="AO563" s="832">
        <f t="shared" si="188"/>
        <v>0</v>
      </c>
      <c r="AP563" s="833">
        <f t="shared" si="187"/>
        <v>0</v>
      </c>
      <c r="AR563" s="878">
        <f t="shared" si="170"/>
        <v>0</v>
      </c>
      <c r="AS563" s="879">
        <f t="shared" si="171"/>
        <v>0</v>
      </c>
      <c r="AT563" s="880">
        <f t="shared" si="172"/>
        <v>0</v>
      </c>
    </row>
    <row r="564" spans="1:46" ht="15.75">
      <c r="A564" s="132">
        <v>7216</v>
      </c>
      <c r="B564" s="133" t="s">
        <v>762</v>
      </c>
      <c r="C564" s="133"/>
      <c r="D564" s="133"/>
      <c r="E564" s="133"/>
      <c r="F564" s="133"/>
      <c r="G564" s="133"/>
      <c r="H564" s="133"/>
      <c r="I564" s="133"/>
      <c r="J564" s="133"/>
      <c r="K564" s="133"/>
      <c r="L564" s="134"/>
      <c r="M564" s="75"/>
      <c r="N564" s="177">
        <f t="shared" si="164"/>
        <v>7216</v>
      </c>
      <c r="O564" s="18">
        <v>0</v>
      </c>
      <c r="P564" s="19">
        <v>0</v>
      </c>
      <c r="Q564" s="187"/>
      <c r="R564" s="186"/>
      <c r="S564" s="48">
        <f t="shared" si="178"/>
        <v>0</v>
      </c>
      <c r="T564" s="49">
        <f t="shared" si="179"/>
        <v>0</v>
      </c>
      <c r="U564" s="75"/>
      <c r="V564" s="18">
        <v>0</v>
      </c>
      <c r="W564" s="19">
        <v>0</v>
      </c>
      <c r="X564" s="187"/>
      <c r="Y564" s="186"/>
      <c r="Z564" s="48">
        <f t="shared" si="180"/>
        <v>0</v>
      </c>
      <c r="AA564" s="49">
        <f t="shared" si="181"/>
        <v>0</v>
      </c>
      <c r="AB564" s="75"/>
      <c r="AC564" s="18">
        <v>0</v>
      </c>
      <c r="AD564" s="19">
        <v>0</v>
      </c>
      <c r="AE564" s="187"/>
      <c r="AF564" s="186"/>
      <c r="AG564" s="48">
        <f t="shared" si="182"/>
        <v>0</v>
      </c>
      <c r="AH564" s="49">
        <f t="shared" si="183"/>
        <v>0</v>
      </c>
      <c r="AI564" s="75"/>
      <c r="AJ564" s="826">
        <f t="shared" si="177"/>
        <v>7216</v>
      </c>
      <c r="AK564" s="827">
        <v>0</v>
      </c>
      <c r="AL564" s="828">
        <v>0</v>
      </c>
      <c r="AM564" s="824">
        <f t="shared" si="184"/>
        <v>0</v>
      </c>
      <c r="AN564" s="823">
        <f t="shared" si="184"/>
        <v>0</v>
      </c>
      <c r="AO564" s="832">
        <f t="shared" si="188"/>
        <v>0</v>
      </c>
      <c r="AP564" s="833">
        <f t="shared" si="187"/>
        <v>0</v>
      </c>
      <c r="AR564" s="878">
        <f t="shared" si="170"/>
        <v>0</v>
      </c>
      <c r="AS564" s="879">
        <f t="shared" si="171"/>
        <v>0</v>
      </c>
      <c r="AT564" s="880">
        <f t="shared" si="172"/>
        <v>0</v>
      </c>
    </row>
    <row r="565" spans="1:46" ht="15.75">
      <c r="A565" s="132">
        <v>7217</v>
      </c>
      <c r="B565" s="133" t="s">
        <v>781</v>
      </c>
      <c r="C565" s="133"/>
      <c r="D565" s="133"/>
      <c r="E565" s="133"/>
      <c r="F565" s="133"/>
      <c r="G565" s="133"/>
      <c r="H565" s="133"/>
      <c r="I565" s="133"/>
      <c r="J565" s="133"/>
      <c r="K565" s="133"/>
      <c r="L565" s="134"/>
      <c r="M565" s="75"/>
      <c r="N565" s="177">
        <f t="shared" si="164"/>
        <v>7217</v>
      </c>
      <c r="O565" s="18">
        <v>0</v>
      </c>
      <c r="P565" s="19">
        <v>0</v>
      </c>
      <c r="Q565" s="187"/>
      <c r="R565" s="186"/>
      <c r="S565" s="48">
        <f t="shared" si="178"/>
        <v>0</v>
      </c>
      <c r="T565" s="49">
        <f t="shared" si="179"/>
        <v>0</v>
      </c>
      <c r="U565" s="75"/>
      <c r="V565" s="18">
        <v>0</v>
      </c>
      <c r="W565" s="19">
        <v>0</v>
      </c>
      <c r="X565" s="187"/>
      <c r="Y565" s="186"/>
      <c r="Z565" s="48">
        <f t="shared" si="180"/>
        <v>0</v>
      </c>
      <c r="AA565" s="49">
        <f t="shared" si="181"/>
        <v>0</v>
      </c>
      <c r="AB565" s="75"/>
      <c r="AC565" s="18">
        <v>0</v>
      </c>
      <c r="AD565" s="19">
        <v>0</v>
      </c>
      <c r="AE565" s="187"/>
      <c r="AF565" s="186"/>
      <c r="AG565" s="48">
        <f t="shared" si="182"/>
        <v>0</v>
      </c>
      <c r="AH565" s="49">
        <f t="shared" si="183"/>
        <v>0</v>
      </c>
      <c r="AI565" s="75"/>
      <c r="AJ565" s="826">
        <f t="shared" si="177"/>
        <v>7217</v>
      </c>
      <c r="AK565" s="827">
        <v>0</v>
      </c>
      <c r="AL565" s="828">
        <v>0</v>
      </c>
      <c r="AM565" s="824">
        <f t="shared" si="184"/>
        <v>0</v>
      </c>
      <c r="AN565" s="823">
        <f t="shared" si="184"/>
        <v>0</v>
      </c>
      <c r="AO565" s="832">
        <f t="shared" si="188"/>
        <v>0</v>
      </c>
      <c r="AP565" s="833">
        <f t="shared" si="187"/>
        <v>0</v>
      </c>
      <c r="AR565" s="878">
        <f t="shared" si="170"/>
        <v>0</v>
      </c>
      <c r="AS565" s="879">
        <f t="shared" si="171"/>
        <v>0</v>
      </c>
      <c r="AT565" s="880">
        <f t="shared" si="172"/>
        <v>0</v>
      </c>
    </row>
    <row r="566" spans="1:46" ht="15.75">
      <c r="A566" s="132">
        <v>7218</v>
      </c>
      <c r="B566" s="133" t="s">
        <v>782</v>
      </c>
      <c r="C566" s="133"/>
      <c r="D566" s="133"/>
      <c r="E566" s="133"/>
      <c r="F566" s="133"/>
      <c r="G566" s="133"/>
      <c r="H566" s="133"/>
      <c r="I566" s="133"/>
      <c r="J566" s="133"/>
      <c r="K566" s="133"/>
      <c r="L566" s="134"/>
      <c r="M566" s="75"/>
      <c r="N566" s="177">
        <f t="shared" si="164"/>
        <v>7218</v>
      </c>
      <c r="O566" s="18">
        <v>0</v>
      </c>
      <c r="P566" s="19">
        <v>0</v>
      </c>
      <c r="Q566" s="187"/>
      <c r="R566" s="186"/>
      <c r="S566" s="48">
        <f t="shared" si="178"/>
        <v>0</v>
      </c>
      <c r="T566" s="49">
        <f t="shared" si="179"/>
        <v>0</v>
      </c>
      <c r="U566" s="75"/>
      <c r="V566" s="18">
        <v>0</v>
      </c>
      <c r="W566" s="19">
        <v>0</v>
      </c>
      <c r="X566" s="187"/>
      <c r="Y566" s="186"/>
      <c r="Z566" s="48">
        <f t="shared" si="180"/>
        <v>0</v>
      </c>
      <c r="AA566" s="49">
        <f t="shared" si="181"/>
        <v>0</v>
      </c>
      <c r="AB566" s="75"/>
      <c r="AC566" s="18">
        <v>0</v>
      </c>
      <c r="AD566" s="19">
        <v>0</v>
      </c>
      <c r="AE566" s="187"/>
      <c r="AF566" s="186"/>
      <c r="AG566" s="48">
        <f t="shared" si="182"/>
        <v>0</v>
      </c>
      <c r="AH566" s="49">
        <f t="shared" si="183"/>
        <v>0</v>
      </c>
      <c r="AI566" s="75"/>
      <c r="AJ566" s="826">
        <f t="shared" si="177"/>
        <v>7218</v>
      </c>
      <c r="AK566" s="827">
        <v>0</v>
      </c>
      <c r="AL566" s="828">
        <v>0</v>
      </c>
      <c r="AM566" s="824">
        <f t="shared" si="184"/>
        <v>0</v>
      </c>
      <c r="AN566" s="823">
        <f t="shared" si="184"/>
        <v>0</v>
      </c>
      <c r="AO566" s="832">
        <f t="shared" si="188"/>
        <v>0</v>
      </c>
      <c r="AP566" s="833">
        <f t="shared" si="187"/>
        <v>0</v>
      </c>
      <c r="AR566" s="878">
        <f t="shared" si="170"/>
        <v>0</v>
      </c>
      <c r="AS566" s="879">
        <f t="shared" si="171"/>
        <v>0</v>
      </c>
      <c r="AT566" s="880">
        <f t="shared" si="172"/>
        <v>0</v>
      </c>
    </row>
    <row r="567" spans="1:46" ht="15.75">
      <c r="A567" s="132">
        <v>7219</v>
      </c>
      <c r="B567" s="133" t="s">
        <v>783</v>
      </c>
      <c r="C567" s="133"/>
      <c r="D567" s="133"/>
      <c r="E567" s="133"/>
      <c r="F567" s="133"/>
      <c r="G567" s="133"/>
      <c r="H567" s="133"/>
      <c r="I567" s="133"/>
      <c r="J567" s="133"/>
      <c r="K567" s="133"/>
      <c r="L567" s="134"/>
      <c r="M567" s="75"/>
      <c r="N567" s="177">
        <f t="shared" si="164"/>
        <v>7219</v>
      </c>
      <c r="O567" s="18">
        <v>0</v>
      </c>
      <c r="P567" s="19">
        <v>0</v>
      </c>
      <c r="Q567" s="187"/>
      <c r="R567" s="186"/>
      <c r="S567" s="48">
        <f t="shared" si="178"/>
        <v>0</v>
      </c>
      <c r="T567" s="49">
        <f t="shared" si="179"/>
        <v>0</v>
      </c>
      <c r="U567" s="75"/>
      <c r="V567" s="18">
        <v>0</v>
      </c>
      <c r="W567" s="19">
        <v>0</v>
      </c>
      <c r="X567" s="187"/>
      <c r="Y567" s="186"/>
      <c r="Z567" s="48">
        <f t="shared" si="180"/>
        <v>0</v>
      </c>
      <c r="AA567" s="49">
        <f t="shared" si="181"/>
        <v>0</v>
      </c>
      <c r="AB567" s="75"/>
      <c r="AC567" s="18">
        <v>0</v>
      </c>
      <c r="AD567" s="19">
        <v>0</v>
      </c>
      <c r="AE567" s="187"/>
      <c r="AF567" s="186"/>
      <c r="AG567" s="48">
        <f t="shared" si="182"/>
        <v>0</v>
      </c>
      <c r="AH567" s="49">
        <f t="shared" si="183"/>
        <v>0</v>
      </c>
      <c r="AI567" s="75"/>
      <c r="AJ567" s="826">
        <f t="shared" si="177"/>
        <v>7219</v>
      </c>
      <c r="AK567" s="827">
        <v>0</v>
      </c>
      <c r="AL567" s="828">
        <v>0</v>
      </c>
      <c r="AM567" s="824">
        <f t="shared" si="184"/>
        <v>0</v>
      </c>
      <c r="AN567" s="823">
        <f t="shared" si="184"/>
        <v>0</v>
      </c>
      <c r="AO567" s="832">
        <f t="shared" si="188"/>
        <v>0</v>
      </c>
      <c r="AP567" s="833">
        <f t="shared" si="187"/>
        <v>0</v>
      </c>
      <c r="AR567" s="878">
        <f t="shared" si="170"/>
        <v>0</v>
      </c>
      <c r="AS567" s="879">
        <f t="shared" si="171"/>
        <v>0</v>
      </c>
      <c r="AT567" s="880">
        <f t="shared" si="172"/>
        <v>0</v>
      </c>
    </row>
    <row r="568" spans="1:46" ht="15.75">
      <c r="A568" s="138">
        <v>7220</v>
      </c>
      <c r="B568" s="140" t="s">
        <v>784</v>
      </c>
      <c r="C568" s="140"/>
      <c r="D568" s="140"/>
      <c r="E568" s="140"/>
      <c r="F568" s="140"/>
      <c r="G568" s="140"/>
      <c r="H568" s="140"/>
      <c r="I568" s="140"/>
      <c r="J568" s="140"/>
      <c r="K568" s="140"/>
      <c r="L568" s="141"/>
      <c r="M568" s="75"/>
      <c r="N568" s="178">
        <f t="shared" si="164"/>
        <v>7220</v>
      </c>
      <c r="O568" s="20">
        <v>0</v>
      </c>
      <c r="P568" s="21">
        <v>0</v>
      </c>
      <c r="Q568" s="52">
        <v>0</v>
      </c>
      <c r="R568" s="21">
        <v>0</v>
      </c>
      <c r="S568" s="52">
        <v>0</v>
      </c>
      <c r="T568" s="53">
        <v>0</v>
      </c>
      <c r="U568" s="75"/>
      <c r="V568" s="20">
        <v>0</v>
      </c>
      <c r="W568" s="21">
        <v>0</v>
      </c>
      <c r="X568" s="52">
        <v>0</v>
      </c>
      <c r="Y568" s="21">
        <v>0</v>
      </c>
      <c r="Z568" s="52">
        <v>0</v>
      </c>
      <c r="AA568" s="53">
        <v>0</v>
      </c>
      <c r="AB568" s="75"/>
      <c r="AC568" s="20">
        <v>0</v>
      </c>
      <c r="AD568" s="21">
        <v>0</v>
      </c>
      <c r="AE568" s="52">
        <v>0</v>
      </c>
      <c r="AF568" s="21">
        <v>0</v>
      </c>
      <c r="AG568" s="52">
        <v>0</v>
      </c>
      <c r="AH568" s="53">
        <v>0</v>
      </c>
      <c r="AI568" s="75"/>
      <c r="AJ568" s="178">
        <f t="shared" si="177"/>
        <v>7220</v>
      </c>
      <c r="AK568" s="20">
        <v>0</v>
      </c>
      <c r="AL568" s="21">
        <v>0</v>
      </c>
      <c r="AM568" s="52">
        <v>0</v>
      </c>
      <c r="AN568" s="21">
        <v>0</v>
      </c>
      <c r="AO568" s="52">
        <v>0</v>
      </c>
      <c r="AP568" s="53">
        <v>0</v>
      </c>
      <c r="AR568" s="878">
        <f t="shared" si="170"/>
        <v>0</v>
      </c>
      <c r="AS568" s="879">
        <f t="shared" si="171"/>
        <v>0</v>
      </c>
      <c r="AT568" s="880">
        <f t="shared" si="172"/>
        <v>0</v>
      </c>
    </row>
    <row r="569" spans="1:46" ht="15.75">
      <c r="A569" s="132">
        <v>7221</v>
      </c>
      <c r="B569" s="133" t="s">
        <v>785</v>
      </c>
      <c r="C569" s="133"/>
      <c r="D569" s="133"/>
      <c r="E569" s="133"/>
      <c r="F569" s="133"/>
      <c r="G569" s="133"/>
      <c r="H569" s="133"/>
      <c r="I569" s="133"/>
      <c r="J569" s="133"/>
      <c r="K569" s="133"/>
      <c r="L569" s="134"/>
      <c r="M569" s="75"/>
      <c r="N569" s="177">
        <f t="shared" si="164"/>
        <v>7221</v>
      </c>
      <c r="O569" s="18">
        <v>0</v>
      </c>
      <c r="P569" s="19">
        <v>0</v>
      </c>
      <c r="Q569" s="187"/>
      <c r="R569" s="186"/>
      <c r="S569" s="48">
        <f>+IF(ABS(+O569+Q569)&gt;=ABS(P569+R569),+O569-P569+Q569-R569,0)</f>
        <v>0</v>
      </c>
      <c r="T569" s="49">
        <f>+IF(ABS(+O569+Q569)&lt;=ABS(P569+R569),-O569+P569-Q569+R569,0)</f>
        <v>0</v>
      </c>
      <c r="U569" s="75"/>
      <c r="V569" s="18">
        <v>0</v>
      </c>
      <c r="W569" s="19">
        <v>0</v>
      </c>
      <c r="X569" s="187"/>
      <c r="Y569" s="186"/>
      <c r="Z569" s="48">
        <f>+IF(ABS(+V569+X569)&gt;=ABS(W569+Y569),+V569-W569+X569-Y569,0)</f>
        <v>0</v>
      </c>
      <c r="AA569" s="49">
        <f>+IF(ABS(+V569+X569)&lt;=ABS(W569+Y569),-V569+W569-X569+Y569,0)</f>
        <v>0</v>
      </c>
      <c r="AB569" s="75"/>
      <c r="AC569" s="18">
        <v>0</v>
      </c>
      <c r="AD569" s="19">
        <v>0</v>
      </c>
      <c r="AE569" s="187"/>
      <c r="AF569" s="186"/>
      <c r="AG569" s="48">
        <f>+IF(ABS(+AC569+AE569)&gt;=ABS(AD569+AF569),+AC569-AD569+AE569-AF569,0)</f>
        <v>0</v>
      </c>
      <c r="AH569" s="49">
        <f>+IF(ABS(+AC569+AE569)&lt;=ABS(AD569+AF569),-AC569+AD569-AE569+AF569,0)</f>
        <v>0</v>
      </c>
      <c r="AI569" s="75"/>
      <c r="AJ569" s="826">
        <f t="shared" si="177"/>
        <v>7221</v>
      </c>
      <c r="AK569" s="827">
        <v>0</v>
      </c>
      <c r="AL569" s="828">
        <v>0</v>
      </c>
      <c r="AM569" s="824">
        <f aca="true" t="shared" si="189" ref="AM569:AN571">+ROUND(+Q569+X569+AE569,2)</f>
        <v>0</v>
      </c>
      <c r="AN569" s="823">
        <f t="shared" si="189"/>
        <v>0</v>
      </c>
      <c r="AO569" s="832">
        <f>+IF(ABS(+AK569+AM569)&gt;=ABS(AL569+AN569),+AK569-AL569+AM569-AN569,0)</f>
        <v>0</v>
      </c>
      <c r="AP569" s="833">
        <f>+IF(ABS(+AK569+AM569)&lt;=ABS(AL569+AN569),-AK569+AL569-AM569+AN569,0)</f>
        <v>0</v>
      </c>
      <c r="AR569" s="878">
        <f t="shared" si="170"/>
        <v>0</v>
      </c>
      <c r="AS569" s="879">
        <f t="shared" si="171"/>
        <v>0</v>
      </c>
      <c r="AT569" s="880">
        <f t="shared" si="172"/>
        <v>0</v>
      </c>
    </row>
    <row r="570" spans="1:46" ht="15.75">
      <c r="A570" s="132">
        <v>7222</v>
      </c>
      <c r="B570" s="133" t="s">
        <v>786</v>
      </c>
      <c r="C570" s="133"/>
      <c r="D570" s="133"/>
      <c r="E570" s="133"/>
      <c r="F570" s="133"/>
      <c r="G570" s="133"/>
      <c r="H570" s="133"/>
      <c r="I570" s="133"/>
      <c r="J570" s="133"/>
      <c r="K570" s="133"/>
      <c r="L570" s="134"/>
      <c r="M570" s="75"/>
      <c r="N570" s="177">
        <f t="shared" si="164"/>
        <v>7222</v>
      </c>
      <c r="O570" s="18">
        <v>0</v>
      </c>
      <c r="P570" s="19">
        <v>0</v>
      </c>
      <c r="Q570" s="187"/>
      <c r="R570" s="186"/>
      <c r="S570" s="48">
        <f>+IF(ABS(+O570+Q570)&gt;=ABS(P570+R570),+O570-P570+Q570-R570,0)</f>
        <v>0</v>
      </c>
      <c r="T570" s="49">
        <f>+IF(ABS(+O570+Q570)&lt;=ABS(P570+R570),-O570+P570-Q570+R570,0)</f>
        <v>0</v>
      </c>
      <c r="U570" s="75"/>
      <c r="V570" s="18">
        <v>0</v>
      </c>
      <c r="W570" s="19">
        <v>0</v>
      </c>
      <c r="X570" s="187"/>
      <c r="Y570" s="186"/>
      <c r="Z570" s="48">
        <f>+IF(ABS(+V570+X570)&gt;=ABS(W570+Y570),+V570-W570+X570-Y570,0)</f>
        <v>0</v>
      </c>
      <c r="AA570" s="49">
        <f>+IF(ABS(+V570+X570)&lt;=ABS(W570+Y570),-V570+W570-X570+Y570,0)</f>
        <v>0</v>
      </c>
      <c r="AB570" s="75"/>
      <c r="AC570" s="18">
        <v>0</v>
      </c>
      <c r="AD570" s="19">
        <v>0</v>
      </c>
      <c r="AE570" s="187"/>
      <c r="AF570" s="186"/>
      <c r="AG570" s="48">
        <f>+IF(ABS(+AC570+AE570)&gt;=ABS(AD570+AF570),+AC570-AD570+AE570-AF570,0)</f>
        <v>0</v>
      </c>
      <c r="AH570" s="49">
        <f>+IF(ABS(+AC570+AE570)&lt;=ABS(AD570+AF570),-AC570+AD570-AE570+AF570,0)</f>
        <v>0</v>
      </c>
      <c r="AI570" s="75"/>
      <c r="AJ570" s="826">
        <f t="shared" si="177"/>
        <v>7222</v>
      </c>
      <c r="AK570" s="827">
        <v>0</v>
      </c>
      <c r="AL570" s="828">
        <v>0</v>
      </c>
      <c r="AM570" s="824">
        <f t="shared" si="189"/>
        <v>0</v>
      </c>
      <c r="AN570" s="823">
        <f t="shared" si="189"/>
        <v>0</v>
      </c>
      <c r="AO570" s="832">
        <f>+IF(ABS(+AK570+AM570)&gt;=ABS(AL570+AN570),+AK570-AL570+AM570-AN570,0)</f>
        <v>0</v>
      </c>
      <c r="AP570" s="833">
        <f>+IF(ABS(+AK570+AM570)&lt;=ABS(AL570+AN570),-AK570+AL570-AM570+AN570,0)</f>
        <v>0</v>
      </c>
      <c r="AR570" s="878">
        <f t="shared" si="170"/>
        <v>0</v>
      </c>
      <c r="AS570" s="879">
        <f t="shared" si="171"/>
        <v>0</v>
      </c>
      <c r="AT570" s="880">
        <f t="shared" si="172"/>
        <v>0</v>
      </c>
    </row>
    <row r="571" spans="1:46" ht="15.75">
      <c r="A571" s="132">
        <v>7223</v>
      </c>
      <c r="B571" s="133" t="s">
        <v>787</v>
      </c>
      <c r="C571" s="133"/>
      <c r="D571" s="133"/>
      <c r="E571" s="133"/>
      <c r="F571" s="133"/>
      <c r="G571" s="133"/>
      <c r="H571" s="133"/>
      <c r="I571" s="133"/>
      <c r="J571" s="133"/>
      <c r="K571" s="133"/>
      <c r="L571" s="134"/>
      <c r="M571" s="75"/>
      <c r="N571" s="177">
        <f t="shared" si="164"/>
        <v>7223</v>
      </c>
      <c r="O571" s="18">
        <v>0</v>
      </c>
      <c r="P571" s="19">
        <v>0</v>
      </c>
      <c r="Q571" s="187"/>
      <c r="R571" s="186"/>
      <c r="S571" s="48">
        <f>+IF(ABS(+O571+Q571)&gt;=ABS(P571+R571),+O571-P571+Q571-R571,0)</f>
        <v>0</v>
      </c>
      <c r="T571" s="49">
        <f>+IF(ABS(+O571+Q571)&lt;=ABS(P571+R571),-O571+P571-Q571+R571,0)</f>
        <v>0</v>
      </c>
      <c r="U571" s="75"/>
      <c r="V571" s="18">
        <v>0</v>
      </c>
      <c r="W571" s="19">
        <v>0</v>
      </c>
      <c r="X571" s="187"/>
      <c r="Y571" s="186"/>
      <c r="Z571" s="48">
        <f>+IF(ABS(+V571+X571)&gt;=ABS(W571+Y571),+V571-W571+X571-Y571,0)</f>
        <v>0</v>
      </c>
      <c r="AA571" s="49">
        <f>+IF(ABS(+V571+X571)&lt;=ABS(W571+Y571),-V571+W571-X571+Y571,0)</f>
        <v>0</v>
      </c>
      <c r="AB571" s="75"/>
      <c r="AC571" s="18">
        <v>0</v>
      </c>
      <c r="AD571" s="19">
        <v>0</v>
      </c>
      <c r="AE571" s="187"/>
      <c r="AF571" s="186"/>
      <c r="AG571" s="48">
        <f>+IF(ABS(+AC571+AE571)&gt;=ABS(AD571+AF571),+AC571-AD571+AE571-AF571,0)</f>
        <v>0</v>
      </c>
      <c r="AH571" s="49">
        <f>+IF(ABS(+AC571+AE571)&lt;=ABS(AD571+AF571),-AC571+AD571-AE571+AF571,0)</f>
        <v>0</v>
      </c>
      <c r="AI571" s="75"/>
      <c r="AJ571" s="826">
        <f t="shared" si="177"/>
        <v>7223</v>
      </c>
      <c r="AK571" s="827">
        <v>0</v>
      </c>
      <c r="AL571" s="828">
        <v>0</v>
      </c>
      <c r="AM571" s="824">
        <f t="shared" si="189"/>
        <v>0</v>
      </c>
      <c r="AN571" s="823">
        <f t="shared" si="189"/>
        <v>0</v>
      </c>
      <c r="AO571" s="832">
        <f>+IF(ABS(+AK571+AM571)&gt;=ABS(AL571+AN571),+AK571-AL571+AM571-AN571,0)</f>
        <v>0</v>
      </c>
      <c r="AP571" s="833">
        <f>+IF(ABS(+AK571+AM571)&lt;=ABS(AL571+AN571),-AK571+AL571-AM571+AN571,0)</f>
        <v>0</v>
      </c>
      <c r="AR571" s="878">
        <f aca="true" t="shared" si="190" ref="AR571:AR637">+ROUND(+SUM(AK571-AL571)-SUM(O571-P571)-SUM(V571-W571)-SUM(AC571-AD571),2)</f>
        <v>0</v>
      </c>
      <c r="AS571" s="879">
        <f aca="true" t="shared" si="191" ref="AS571:AS637">+ROUND(+SUM(AM571-AN571)-SUM(Q571-R571)-SUM(X571-Y571)-SUM(AE571-AF571),2)</f>
        <v>0</v>
      </c>
      <c r="AT571" s="880">
        <f aca="true" t="shared" si="192" ref="AT571:AT637">+ROUND(+SUM(AO571-AP571)-SUM(S571-T571)-SUM(Z571-AA571)-SUM(AG571-AH571),2)</f>
        <v>0</v>
      </c>
    </row>
    <row r="572" spans="1:46" ht="15.75">
      <c r="A572" s="132">
        <v>7224</v>
      </c>
      <c r="B572" s="133" t="s">
        <v>788</v>
      </c>
      <c r="C572" s="133"/>
      <c r="D572" s="133"/>
      <c r="E572" s="133"/>
      <c r="F572" s="133"/>
      <c r="G572" s="133"/>
      <c r="H572" s="133"/>
      <c r="I572" s="133"/>
      <c r="J572" s="133"/>
      <c r="K572" s="133"/>
      <c r="L572" s="134"/>
      <c r="M572" s="75"/>
      <c r="N572" s="177">
        <f aca="true" t="shared" si="193" ref="N572:N638">+A572</f>
        <v>7224</v>
      </c>
      <c r="O572" s="18">
        <v>0</v>
      </c>
      <c r="P572" s="19">
        <v>0</v>
      </c>
      <c r="Q572" s="187"/>
      <c r="R572" s="186"/>
      <c r="S572" s="48">
        <f>+IF(ABS(+O572+Q572)&gt;=ABS(P572+R572),+O572-P572+Q572-R572,0)</f>
        <v>0</v>
      </c>
      <c r="T572" s="49">
        <f>+IF(ABS(+O572+Q572)&lt;=ABS(P572+R572),-O572+P572-Q572+R572,0)</f>
        <v>0</v>
      </c>
      <c r="U572" s="75"/>
      <c r="V572" s="18">
        <v>0</v>
      </c>
      <c r="W572" s="19">
        <v>0</v>
      </c>
      <c r="X572" s="187"/>
      <c r="Y572" s="186"/>
      <c r="Z572" s="48">
        <f>+IF(ABS(+V572+X572)&gt;=ABS(W572+Y572),+V572-W572+X572-Y572,0)</f>
        <v>0</v>
      </c>
      <c r="AA572" s="49">
        <f>+IF(ABS(+V572+X572)&lt;=ABS(W572+Y572),-V572+W572-X572+Y572,0)</f>
        <v>0</v>
      </c>
      <c r="AB572" s="75"/>
      <c r="AC572" s="18">
        <v>0</v>
      </c>
      <c r="AD572" s="19">
        <v>0</v>
      </c>
      <c r="AE572" s="187"/>
      <c r="AF572" s="186"/>
      <c r="AG572" s="48">
        <f>+IF(ABS(+AC572+AE572)&gt;=ABS(AD572+AF572),+AC572-AD572+AE572-AF572,0)</f>
        <v>0</v>
      </c>
      <c r="AH572" s="49">
        <f>+IF(ABS(+AC572+AE572)&lt;=ABS(AD572+AF572),-AC572+AD572-AE572+AF572,0)</f>
        <v>0</v>
      </c>
      <c r="AI572" s="75"/>
      <c r="AJ572" s="826">
        <f t="shared" si="177"/>
        <v>7224</v>
      </c>
      <c r="AK572" s="827">
        <v>0</v>
      </c>
      <c r="AL572" s="828">
        <v>0</v>
      </c>
      <c r="AM572" s="824">
        <f>+ROUND(+Q572+X572+AE572,2)</f>
        <v>0</v>
      </c>
      <c r="AN572" s="823">
        <f>+ROUND(+R572+Y572+AF572,2)</f>
        <v>0</v>
      </c>
      <c r="AO572" s="832">
        <f>+IF(ABS(+AK572+AM572)&gt;=ABS(AL572+AN572),+AK572-AL572+AM572-AN572,0)</f>
        <v>0</v>
      </c>
      <c r="AP572" s="833">
        <f>+IF(ABS(+AK572+AM572)&lt;=ABS(AL572+AN572),-AK572+AL572-AM572+AN572,0)</f>
        <v>0</v>
      </c>
      <c r="AR572" s="878">
        <f t="shared" si="190"/>
        <v>0</v>
      </c>
      <c r="AS572" s="879">
        <f t="shared" si="191"/>
        <v>0</v>
      </c>
      <c r="AT572" s="880">
        <f t="shared" si="192"/>
        <v>0</v>
      </c>
    </row>
    <row r="573" spans="1:46" ht="15.75">
      <c r="A573" s="138">
        <v>7226</v>
      </c>
      <c r="B573" s="140" t="s">
        <v>789</v>
      </c>
      <c r="C573" s="140"/>
      <c r="D573" s="140"/>
      <c r="E573" s="140"/>
      <c r="F573" s="140"/>
      <c r="G573" s="140"/>
      <c r="H573" s="140"/>
      <c r="I573" s="140"/>
      <c r="J573" s="140"/>
      <c r="K573" s="140"/>
      <c r="L573" s="141"/>
      <c r="M573" s="75"/>
      <c r="N573" s="178">
        <f t="shared" si="193"/>
        <v>7226</v>
      </c>
      <c r="O573" s="20">
        <v>0</v>
      </c>
      <c r="P573" s="21">
        <v>0</v>
      </c>
      <c r="Q573" s="52">
        <v>0</v>
      </c>
      <c r="R573" s="21">
        <v>0</v>
      </c>
      <c r="S573" s="52">
        <v>0</v>
      </c>
      <c r="T573" s="53">
        <v>0</v>
      </c>
      <c r="U573" s="75"/>
      <c r="V573" s="20">
        <v>0</v>
      </c>
      <c r="W573" s="21">
        <v>0</v>
      </c>
      <c r="X573" s="52">
        <v>0</v>
      </c>
      <c r="Y573" s="21">
        <v>0</v>
      </c>
      <c r="Z573" s="52">
        <v>0</v>
      </c>
      <c r="AA573" s="53">
        <v>0</v>
      </c>
      <c r="AB573" s="75"/>
      <c r="AC573" s="20">
        <v>0</v>
      </c>
      <c r="AD573" s="21">
        <v>0</v>
      </c>
      <c r="AE573" s="52">
        <v>0</v>
      </c>
      <c r="AF573" s="21">
        <v>0</v>
      </c>
      <c r="AG573" s="52">
        <v>0</v>
      </c>
      <c r="AH573" s="53">
        <v>0</v>
      </c>
      <c r="AI573" s="75"/>
      <c r="AJ573" s="178">
        <f t="shared" si="177"/>
        <v>7226</v>
      </c>
      <c r="AK573" s="20">
        <v>0</v>
      </c>
      <c r="AL573" s="21">
        <v>0</v>
      </c>
      <c r="AM573" s="52">
        <v>0</v>
      </c>
      <c r="AN573" s="21">
        <v>0</v>
      </c>
      <c r="AO573" s="52">
        <v>0</v>
      </c>
      <c r="AP573" s="53">
        <v>0</v>
      </c>
      <c r="AR573" s="878">
        <f t="shared" si="190"/>
        <v>0</v>
      </c>
      <c r="AS573" s="879">
        <f t="shared" si="191"/>
        <v>0</v>
      </c>
      <c r="AT573" s="880">
        <f t="shared" si="192"/>
        <v>0</v>
      </c>
    </row>
    <row r="574" spans="1:46" ht="15.75">
      <c r="A574" s="138">
        <v>7229</v>
      </c>
      <c r="B574" s="140" t="s">
        <v>790</v>
      </c>
      <c r="C574" s="140"/>
      <c r="D574" s="140"/>
      <c r="E574" s="140"/>
      <c r="F574" s="140"/>
      <c r="G574" s="140"/>
      <c r="H574" s="140"/>
      <c r="I574" s="140"/>
      <c r="J574" s="140"/>
      <c r="K574" s="140"/>
      <c r="L574" s="141"/>
      <c r="M574" s="75"/>
      <c r="N574" s="178">
        <f t="shared" si="193"/>
        <v>7229</v>
      </c>
      <c r="O574" s="20">
        <v>0</v>
      </c>
      <c r="P574" s="21">
        <v>0</v>
      </c>
      <c r="Q574" s="52">
        <v>0</v>
      </c>
      <c r="R574" s="21">
        <v>0</v>
      </c>
      <c r="S574" s="52">
        <v>0</v>
      </c>
      <c r="T574" s="53">
        <v>0</v>
      </c>
      <c r="U574" s="75"/>
      <c r="V574" s="20">
        <v>0</v>
      </c>
      <c r="W574" s="21">
        <v>0</v>
      </c>
      <c r="X574" s="52">
        <v>0</v>
      </c>
      <c r="Y574" s="21">
        <v>0</v>
      </c>
      <c r="Z574" s="52">
        <v>0</v>
      </c>
      <c r="AA574" s="53">
        <v>0</v>
      </c>
      <c r="AB574" s="75"/>
      <c r="AC574" s="20">
        <v>0</v>
      </c>
      <c r="AD574" s="21">
        <v>0</v>
      </c>
      <c r="AE574" s="52">
        <v>0</v>
      </c>
      <c r="AF574" s="21">
        <v>0</v>
      </c>
      <c r="AG574" s="52">
        <v>0</v>
      </c>
      <c r="AH574" s="53">
        <v>0</v>
      </c>
      <c r="AI574" s="75"/>
      <c r="AJ574" s="178">
        <f t="shared" si="177"/>
        <v>7229</v>
      </c>
      <c r="AK574" s="20">
        <v>0</v>
      </c>
      <c r="AL574" s="21">
        <v>0</v>
      </c>
      <c r="AM574" s="52">
        <v>0</v>
      </c>
      <c r="AN574" s="21">
        <v>0</v>
      </c>
      <c r="AO574" s="52">
        <v>0</v>
      </c>
      <c r="AP574" s="53">
        <v>0</v>
      </c>
      <c r="AR574" s="878">
        <f t="shared" si="190"/>
        <v>0</v>
      </c>
      <c r="AS574" s="879">
        <f t="shared" si="191"/>
        <v>0</v>
      </c>
      <c r="AT574" s="880">
        <f t="shared" si="192"/>
        <v>0</v>
      </c>
    </row>
    <row r="575" spans="1:46" ht="15.75">
      <c r="A575" s="132">
        <v>7231</v>
      </c>
      <c r="B575" s="133" t="s">
        <v>791</v>
      </c>
      <c r="C575" s="133"/>
      <c r="D575" s="133"/>
      <c r="E575" s="133"/>
      <c r="F575" s="133"/>
      <c r="G575" s="133"/>
      <c r="H575" s="133"/>
      <c r="I575" s="133"/>
      <c r="J575" s="133"/>
      <c r="K575" s="133"/>
      <c r="L575" s="134"/>
      <c r="M575" s="75"/>
      <c r="N575" s="177">
        <f t="shared" si="193"/>
        <v>7231</v>
      </c>
      <c r="O575" s="18">
        <v>0</v>
      </c>
      <c r="P575" s="19">
        <v>0</v>
      </c>
      <c r="Q575" s="187"/>
      <c r="R575" s="186"/>
      <c r="S575" s="48">
        <f aca="true" t="shared" si="194" ref="S575:S590">+IF(ABS(+O575+Q575)&gt;=ABS(P575+R575),+O575-P575+Q575-R575,0)</f>
        <v>0</v>
      </c>
      <c r="T575" s="49">
        <f aca="true" t="shared" si="195" ref="T575:T591">+IF(ABS(+O575+Q575)&lt;=ABS(P575+R575),-O575+P575-Q575+R575,0)</f>
        <v>0</v>
      </c>
      <c r="U575" s="75"/>
      <c r="V575" s="18">
        <v>0</v>
      </c>
      <c r="W575" s="19">
        <v>0</v>
      </c>
      <c r="X575" s="187"/>
      <c r="Y575" s="186"/>
      <c r="Z575" s="48">
        <f aca="true" t="shared" si="196" ref="Z575:Z590">+IF(ABS(+V575+X575)&gt;=ABS(W575+Y575),+V575-W575+X575-Y575,0)</f>
        <v>0</v>
      </c>
      <c r="AA575" s="49">
        <f aca="true" t="shared" si="197" ref="AA575:AA591">+IF(ABS(+V575+X575)&lt;=ABS(W575+Y575),-V575+W575-X575+Y575,0)</f>
        <v>0</v>
      </c>
      <c r="AB575" s="75"/>
      <c r="AC575" s="18">
        <v>0</v>
      </c>
      <c r="AD575" s="19">
        <v>0</v>
      </c>
      <c r="AE575" s="187"/>
      <c r="AF575" s="186"/>
      <c r="AG575" s="48">
        <f aca="true" t="shared" si="198" ref="AG575:AG590">+IF(ABS(+AC575+AE575)&gt;=ABS(AD575+AF575),+AC575-AD575+AE575-AF575,0)</f>
        <v>0</v>
      </c>
      <c r="AH575" s="49">
        <f aca="true" t="shared" si="199" ref="AH575:AH591">+IF(ABS(+AC575+AE575)&lt;=ABS(AD575+AF575),-AC575+AD575-AE575+AF575,0)</f>
        <v>0</v>
      </c>
      <c r="AI575" s="75"/>
      <c r="AJ575" s="826">
        <f t="shared" si="177"/>
        <v>7231</v>
      </c>
      <c r="AK575" s="827">
        <v>0</v>
      </c>
      <c r="AL575" s="828">
        <v>0</v>
      </c>
      <c r="AM575" s="824">
        <f aca="true" t="shared" si="200" ref="AM575:AN641">+ROUND(+Q575+X575+AE575,2)</f>
        <v>0</v>
      </c>
      <c r="AN575" s="823">
        <f t="shared" si="200"/>
        <v>0</v>
      </c>
      <c r="AO575" s="832">
        <f aca="true" t="shared" si="201" ref="AO575:AO590">+IF(ABS(+AK575+AM575)&gt;=ABS(AL575+AN575),+AK575-AL575+AM575-AN575,0)</f>
        <v>0</v>
      </c>
      <c r="AP575" s="833">
        <f aca="true" t="shared" si="202" ref="AP575:AP591">+IF(ABS(+AK575+AM575)&lt;=ABS(AL575+AN575),-AK575+AL575-AM575+AN575,0)</f>
        <v>0</v>
      </c>
      <c r="AR575" s="878">
        <f t="shared" si="190"/>
        <v>0</v>
      </c>
      <c r="AS575" s="879">
        <f t="shared" si="191"/>
        <v>0</v>
      </c>
      <c r="AT575" s="880">
        <f t="shared" si="192"/>
        <v>0</v>
      </c>
    </row>
    <row r="576" spans="1:46" ht="15.75">
      <c r="A576" s="132">
        <v>7232</v>
      </c>
      <c r="B576" s="133" t="s">
        <v>792</v>
      </c>
      <c r="C576" s="133"/>
      <c r="D576" s="133"/>
      <c r="E576" s="133"/>
      <c r="F576" s="133"/>
      <c r="G576" s="133"/>
      <c r="H576" s="133"/>
      <c r="I576" s="133"/>
      <c r="J576" s="133"/>
      <c r="K576" s="133"/>
      <c r="L576" s="134"/>
      <c r="M576" s="75"/>
      <c r="N576" s="177">
        <f t="shared" si="193"/>
        <v>7232</v>
      </c>
      <c r="O576" s="18">
        <v>0</v>
      </c>
      <c r="P576" s="19">
        <v>0</v>
      </c>
      <c r="Q576" s="187"/>
      <c r="R576" s="186"/>
      <c r="S576" s="48">
        <f t="shared" si="194"/>
        <v>0</v>
      </c>
      <c r="T576" s="49">
        <f t="shared" si="195"/>
        <v>0</v>
      </c>
      <c r="U576" s="75"/>
      <c r="V576" s="18">
        <v>0</v>
      </c>
      <c r="W576" s="19">
        <v>0</v>
      </c>
      <c r="X576" s="187"/>
      <c r="Y576" s="186"/>
      <c r="Z576" s="48">
        <f t="shared" si="196"/>
        <v>0</v>
      </c>
      <c r="AA576" s="49">
        <f t="shared" si="197"/>
        <v>0</v>
      </c>
      <c r="AB576" s="75"/>
      <c r="AC576" s="18">
        <v>0</v>
      </c>
      <c r="AD576" s="19">
        <v>0</v>
      </c>
      <c r="AE576" s="187"/>
      <c r="AF576" s="186"/>
      <c r="AG576" s="48">
        <f t="shared" si="198"/>
        <v>0</v>
      </c>
      <c r="AH576" s="49">
        <f t="shared" si="199"/>
        <v>0</v>
      </c>
      <c r="AI576" s="75"/>
      <c r="AJ576" s="826">
        <f t="shared" si="177"/>
        <v>7232</v>
      </c>
      <c r="AK576" s="827">
        <v>0</v>
      </c>
      <c r="AL576" s="828">
        <v>0</v>
      </c>
      <c r="AM576" s="824">
        <f t="shared" si="200"/>
        <v>0</v>
      </c>
      <c r="AN576" s="823">
        <f t="shared" si="200"/>
        <v>0</v>
      </c>
      <c r="AO576" s="832">
        <f t="shared" si="201"/>
        <v>0</v>
      </c>
      <c r="AP576" s="833">
        <f t="shared" si="202"/>
        <v>0</v>
      </c>
      <c r="AR576" s="878">
        <f t="shared" si="190"/>
        <v>0</v>
      </c>
      <c r="AS576" s="879">
        <f t="shared" si="191"/>
        <v>0</v>
      </c>
      <c r="AT576" s="880">
        <f t="shared" si="192"/>
        <v>0</v>
      </c>
    </row>
    <row r="577" spans="1:46" ht="15.75">
      <c r="A577" s="132">
        <v>7241</v>
      </c>
      <c r="B577" s="133" t="s">
        <v>793</v>
      </c>
      <c r="C577" s="133"/>
      <c r="D577" s="133"/>
      <c r="E577" s="133"/>
      <c r="F577" s="133"/>
      <c r="G577" s="133"/>
      <c r="H577" s="133"/>
      <c r="I577" s="133"/>
      <c r="J577" s="133"/>
      <c r="K577" s="133"/>
      <c r="L577" s="134"/>
      <c r="M577" s="75"/>
      <c r="N577" s="177">
        <f t="shared" si="193"/>
        <v>7241</v>
      </c>
      <c r="O577" s="18">
        <v>0</v>
      </c>
      <c r="P577" s="19">
        <v>0</v>
      </c>
      <c r="Q577" s="187"/>
      <c r="R577" s="186"/>
      <c r="S577" s="48">
        <f t="shared" si="194"/>
        <v>0</v>
      </c>
      <c r="T577" s="49">
        <f t="shared" si="195"/>
        <v>0</v>
      </c>
      <c r="U577" s="75"/>
      <c r="V577" s="18">
        <v>0</v>
      </c>
      <c r="W577" s="19">
        <v>0</v>
      </c>
      <c r="X577" s="187"/>
      <c r="Y577" s="186"/>
      <c r="Z577" s="48">
        <f t="shared" si="196"/>
        <v>0</v>
      </c>
      <c r="AA577" s="49">
        <f t="shared" si="197"/>
        <v>0</v>
      </c>
      <c r="AB577" s="75"/>
      <c r="AC577" s="18">
        <v>0</v>
      </c>
      <c r="AD577" s="19">
        <v>0</v>
      </c>
      <c r="AE577" s="187"/>
      <c r="AF577" s="186"/>
      <c r="AG577" s="48">
        <f t="shared" si="198"/>
        <v>0</v>
      </c>
      <c r="AH577" s="49">
        <f t="shared" si="199"/>
        <v>0</v>
      </c>
      <c r="AI577" s="75"/>
      <c r="AJ577" s="826">
        <f t="shared" si="177"/>
        <v>7241</v>
      </c>
      <c r="AK577" s="827">
        <v>0</v>
      </c>
      <c r="AL577" s="828">
        <v>0</v>
      </c>
      <c r="AM577" s="824">
        <f t="shared" si="200"/>
        <v>0</v>
      </c>
      <c r="AN577" s="823">
        <f t="shared" si="200"/>
        <v>0</v>
      </c>
      <c r="AO577" s="832">
        <f t="shared" si="201"/>
        <v>0</v>
      </c>
      <c r="AP577" s="833">
        <f t="shared" si="202"/>
        <v>0</v>
      </c>
      <c r="AR577" s="878">
        <f t="shared" si="190"/>
        <v>0</v>
      </c>
      <c r="AS577" s="879">
        <f t="shared" si="191"/>
        <v>0</v>
      </c>
      <c r="AT577" s="880">
        <f t="shared" si="192"/>
        <v>0</v>
      </c>
    </row>
    <row r="578" spans="1:46" ht="15.75">
      <c r="A578" s="132">
        <v>7242</v>
      </c>
      <c r="B578" s="133" t="s">
        <v>794</v>
      </c>
      <c r="C578" s="133"/>
      <c r="D578" s="133"/>
      <c r="E578" s="133"/>
      <c r="F578" s="133"/>
      <c r="G578" s="133"/>
      <c r="H578" s="133"/>
      <c r="I578" s="133"/>
      <c r="J578" s="133"/>
      <c r="K578" s="133"/>
      <c r="L578" s="134"/>
      <c r="M578" s="75"/>
      <c r="N578" s="177">
        <f t="shared" si="193"/>
        <v>7242</v>
      </c>
      <c r="O578" s="18">
        <v>0</v>
      </c>
      <c r="P578" s="19">
        <v>0</v>
      </c>
      <c r="Q578" s="187"/>
      <c r="R578" s="186"/>
      <c r="S578" s="48">
        <f t="shared" si="194"/>
        <v>0</v>
      </c>
      <c r="T578" s="49">
        <f t="shared" si="195"/>
        <v>0</v>
      </c>
      <c r="U578" s="75"/>
      <c r="V578" s="18">
        <v>0</v>
      </c>
      <c r="W578" s="19">
        <v>0</v>
      </c>
      <c r="X578" s="187"/>
      <c r="Y578" s="186"/>
      <c r="Z578" s="48">
        <f t="shared" si="196"/>
        <v>0</v>
      </c>
      <c r="AA578" s="49">
        <f t="shared" si="197"/>
        <v>0</v>
      </c>
      <c r="AB578" s="75"/>
      <c r="AC578" s="18">
        <v>0</v>
      </c>
      <c r="AD578" s="19">
        <v>0</v>
      </c>
      <c r="AE578" s="187"/>
      <c r="AF578" s="186"/>
      <c r="AG578" s="48">
        <f t="shared" si="198"/>
        <v>0</v>
      </c>
      <c r="AH578" s="49">
        <f t="shared" si="199"/>
        <v>0</v>
      </c>
      <c r="AI578" s="75"/>
      <c r="AJ578" s="826">
        <f t="shared" si="177"/>
        <v>7242</v>
      </c>
      <c r="AK578" s="827">
        <v>0</v>
      </c>
      <c r="AL578" s="828">
        <v>0</v>
      </c>
      <c r="AM578" s="824">
        <f t="shared" si="200"/>
        <v>0</v>
      </c>
      <c r="AN578" s="823">
        <f t="shared" si="200"/>
        <v>0</v>
      </c>
      <c r="AO578" s="832">
        <f t="shared" si="201"/>
        <v>0</v>
      </c>
      <c r="AP578" s="833">
        <f t="shared" si="202"/>
        <v>0</v>
      </c>
      <c r="AR578" s="878">
        <f t="shared" si="190"/>
        <v>0</v>
      </c>
      <c r="AS578" s="879">
        <f t="shared" si="191"/>
        <v>0</v>
      </c>
      <c r="AT578" s="880">
        <f t="shared" si="192"/>
        <v>0</v>
      </c>
    </row>
    <row r="579" spans="1:46" ht="15.75">
      <c r="A579" s="132">
        <v>7251</v>
      </c>
      <c r="B579" s="133" t="s">
        <v>795</v>
      </c>
      <c r="C579" s="133"/>
      <c r="D579" s="133"/>
      <c r="E579" s="133"/>
      <c r="F579" s="133"/>
      <c r="G579" s="133"/>
      <c r="H579" s="133"/>
      <c r="I579" s="133"/>
      <c r="J579" s="133"/>
      <c r="K579" s="133"/>
      <c r="L579" s="134"/>
      <c r="M579" s="75"/>
      <c r="N579" s="177">
        <f t="shared" si="193"/>
        <v>7251</v>
      </c>
      <c r="O579" s="18">
        <v>0</v>
      </c>
      <c r="P579" s="19">
        <v>0</v>
      </c>
      <c r="Q579" s="187"/>
      <c r="R579" s="186"/>
      <c r="S579" s="48">
        <f t="shared" si="194"/>
        <v>0</v>
      </c>
      <c r="T579" s="49">
        <f t="shared" si="195"/>
        <v>0</v>
      </c>
      <c r="U579" s="75"/>
      <c r="V579" s="18">
        <v>0</v>
      </c>
      <c r="W579" s="19">
        <v>0</v>
      </c>
      <c r="X579" s="187"/>
      <c r="Y579" s="186"/>
      <c r="Z579" s="48">
        <f t="shared" si="196"/>
        <v>0</v>
      </c>
      <c r="AA579" s="49">
        <f t="shared" si="197"/>
        <v>0</v>
      </c>
      <c r="AB579" s="75"/>
      <c r="AC579" s="18">
        <v>0</v>
      </c>
      <c r="AD579" s="19">
        <v>0</v>
      </c>
      <c r="AE579" s="187"/>
      <c r="AF579" s="186"/>
      <c r="AG579" s="48">
        <f t="shared" si="198"/>
        <v>0</v>
      </c>
      <c r="AH579" s="49">
        <f t="shared" si="199"/>
        <v>0</v>
      </c>
      <c r="AI579" s="75"/>
      <c r="AJ579" s="826">
        <f t="shared" si="177"/>
        <v>7251</v>
      </c>
      <c r="AK579" s="827">
        <v>0</v>
      </c>
      <c r="AL579" s="828">
        <v>0</v>
      </c>
      <c r="AM579" s="824">
        <f t="shared" si="200"/>
        <v>0</v>
      </c>
      <c r="AN579" s="823">
        <f t="shared" si="200"/>
        <v>0</v>
      </c>
      <c r="AO579" s="832">
        <f t="shared" si="201"/>
        <v>0</v>
      </c>
      <c r="AP579" s="833">
        <f t="shared" si="202"/>
        <v>0</v>
      </c>
      <c r="AR579" s="878">
        <f t="shared" si="190"/>
        <v>0</v>
      </c>
      <c r="AS579" s="879">
        <f t="shared" si="191"/>
        <v>0</v>
      </c>
      <c r="AT579" s="880">
        <f t="shared" si="192"/>
        <v>0</v>
      </c>
    </row>
    <row r="580" spans="1:46" ht="15.75">
      <c r="A580" s="132">
        <v>7252</v>
      </c>
      <c r="B580" s="133" t="s">
        <v>796</v>
      </c>
      <c r="C580" s="133"/>
      <c r="D580" s="133"/>
      <c r="E580" s="133"/>
      <c r="F580" s="133"/>
      <c r="G580" s="133"/>
      <c r="H580" s="133"/>
      <c r="I580" s="133"/>
      <c r="J580" s="133"/>
      <c r="K580" s="133"/>
      <c r="L580" s="134"/>
      <c r="M580" s="75"/>
      <c r="N580" s="177">
        <f t="shared" si="193"/>
        <v>7252</v>
      </c>
      <c r="O580" s="18">
        <v>0</v>
      </c>
      <c r="P580" s="19">
        <v>0</v>
      </c>
      <c r="Q580" s="187"/>
      <c r="R580" s="186"/>
      <c r="S580" s="48">
        <f t="shared" si="194"/>
        <v>0</v>
      </c>
      <c r="T580" s="49">
        <f t="shared" si="195"/>
        <v>0</v>
      </c>
      <c r="U580" s="75"/>
      <c r="V580" s="18">
        <v>0</v>
      </c>
      <c r="W580" s="19">
        <v>0</v>
      </c>
      <c r="X580" s="187"/>
      <c r="Y580" s="186"/>
      <c r="Z580" s="48">
        <f t="shared" si="196"/>
        <v>0</v>
      </c>
      <c r="AA580" s="49">
        <f t="shared" si="197"/>
        <v>0</v>
      </c>
      <c r="AB580" s="75"/>
      <c r="AC580" s="18">
        <v>0</v>
      </c>
      <c r="AD580" s="19">
        <v>0</v>
      </c>
      <c r="AE580" s="187"/>
      <c r="AF580" s="186"/>
      <c r="AG580" s="48">
        <f t="shared" si="198"/>
        <v>0</v>
      </c>
      <c r="AH580" s="49">
        <f t="shared" si="199"/>
        <v>0</v>
      </c>
      <c r="AI580" s="75"/>
      <c r="AJ580" s="826">
        <f t="shared" si="177"/>
        <v>7252</v>
      </c>
      <c r="AK580" s="827">
        <v>0</v>
      </c>
      <c r="AL580" s="828">
        <v>0</v>
      </c>
      <c r="AM580" s="824">
        <f t="shared" si="200"/>
        <v>0</v>
      </c>
      <c r="AN580" s="823">
        <f t="shared" si="200"/>
        <v>0</v>
      </c>
      <c r="AO580" s="832">
        <f t="shared" si="201"/>
        <v>0</v>
      </c>
      <c r="AP580" s="833">
        <f t="shared" si="202"/>
        <v>0</v>
      </c>
      <c r="AR580" s="878">
        <f t="shared" si="190"/>
        <v>0</v>
      </c>
      <c r="AS580" s="879">
        <f t="shared" si="191"/>
        <v>0</v>
      </c>
      <c r="AT580" s="880">
        <f t="shared" si="192"/>
        <v>0</v>
      </c>
    </row>
    <row r="581" spans="1:46" ht="15.75">
      <c r="A581" s="132">
        <v>7258</v>
      </c>
      <c r="B581" s="133" t="s">
        <v>797</v>
      </c>
      <c r="C581" s="133"/>
      <c r="D581" s="133"/>
      <c r="E581" s="133"/>
      <c r="F581" s="133"/>
      <c r="G581" s="133"/>
      <c r="H581" s="133"/>
      <c r="I581" s="133"/>
      <c r="J581" s="133"/>
      <c r="K581" s="133"/>
      <c r="L581" s="134"/>
      <c r="M581" s="75"/>
      <c r="N581" s="177">
        <f t="shared" si="193"/>
        <v>7258</v>
      </c>
      <c r="O581" s="18">
        <v>0</v>
      </c>
      <c r="P581" s="19">
        <v>0</v>
      </c>
      <c r="Q581" s="187"/>
      <c r="R581" s="186"/>
      <c r="S581" s="48">
        <f t="shared" si="194"/>
        <v>0</v>
      </c>
      <c r="T581" s="49">
        <f t="shared" si="195"/>
        <v>0</v>
      </c>
      <c r="U581" s="75"/>
      <c r="V581" s="18">
        <v>0</v>
      </c>
      <c r="W581" s="19">
        <v>0</v>
      </c>
      <c r="X581" s="187"/>
      <c r="Y581" s="186"/>
      <c r="Z581" s="48">
        <f t="shared" si="196"/>
        <v>0</v>
      </c>
      <c r="AA581" s="49">
        <f t="shared" si="197"/>
        <v>0</v>
      </c>
      <c r="AB581" s="75"/>
      <c r="AC581" s="18">
        <v>0</v>
      </c>
      <c r="AD581" s="19">
        <v>0</v>
      </c>
      <c r="AE581" s="187"/>
      <c r="AF581" s="186"/>
      <c r="AG581" s="48">
        <f t="shared" si="198"/>
        <v>0</v>
      </c>
      <c r="AH581" s="49">
        <f t="shared" si="199"/>
        <v>0</v>
      </c>
      <c r="AI581" s="75"/>
      <c r="AJ581" s="826">
        <f t="shared" si="177"/>
        <v>7258</v>
      </c>
      <c r="AK581" s="827">
        <v>0</v>
      </c>
      <c r="AL581" s="828">
        <v>0</v>
      </c>
      <c r="AM581" s="824">
        <f t="shared" si="200"/>
        <v>0</v>
      </c>
      <c r="AN581" s="823">
        <f t="shared" si="200"/>
        <v>0</v>
      </c>
      <c r="AO581" s="832">
        <f t="shared" si="201"/>
        <v>0</v>
      </c>
      <c r="AP581" s="833">
        <f t="shared" si="202"/>
        <v>0</v>
      </c>
      <c r="AR581" s="878">
        <f t="shared" si="190"/>
        <v>0</v>
      </c>
      <c r="AS581" s="879">
        <f t="shared" si="191"/>
        <v>0</v>
      </c>
      <c r="AT581" s="880">
        <f t="shared" si="192"/>
        <v>0</v>
      </c>
    </row>
    <row r="582" spans="1:46" ht="15.75">
      <c r="A582" s="132">
        <v>7271</v>
      </c>
      <c r="B582" s="133" t="s">
        <v>798</v>
      </c>
      <c r="C582" s="133"/>
      <c r="D582" s="133"/>
      <c r="E582" s="133"/>
      <c r="F582" s="133"/>
      <c r="G582" s="133"/>
      <c r="H582" s="133"/>
      <c r="I582" s="133"/>
      <c r="J582" s="133"/>
      <c r="K582" s="133"/>
      <c r="L582" s="134"/>
      <c r="M582" s="75"/>
      <c r="N582" s="177">
        <f t="shared" si="193"/>
        <v>7271</v>
      </c>
      <c r="O582" s="18">
        <v>0</v>
      </c>
      <c r="P582" s="19">
        <v>0</v>
      </c>
      <c r="Q582" s="187"/>
      <c r="R582" s="186"/>
      <c r="S582" s="48">
        <f t="shared" si="194"/>
        <v>0</v>
      </c>
      <c r="T582" s="49">
        <f t="shared" si="195"/>
        <v>0</v>
      </c>
      <c r="U582" s="75"/>
      <c r="V582" s="18">
        <v>0</v>
      </c>
      <c r="W582" s="19">
        <v>0</v>
      </c>
      <c r="X582" s="187"/>
      <c r="Y582" s="186"/>
      <c r="Z582" s="48">
        <f t="shared" si="196"/>
        <v>0</v>
      </c>
      <c r="AA582" s="49">
        <f t="shared" si="197"/>
        <v>0</v>
      </c>
      <c r="AB582" s="75"/>
      <c r="AC582" s="18">
        <v>0</v>
      </c>
      <c r="AD582" s="19">
        <v>0</v>
      </c>
      <c r="AE582" s="187"/>
      <c r="AF582" s="186"/>
      <c r="AG582" s="48">
        <f t="shared" si="198"/>
        <v>0</v>
      </c>
      <c r="AH582" s="49">
        <f t="shared" si="199"/>
        <v>0</v>
      </c>
      <c r="AI582" s="75"/>
      <c r="AJ582" s="826">
        <f t="shared" si="177"/>
        <v>7271</v>
      </c>
      <c r="AK582" s="827">
        <v>0</v>
      </c>
      <c r="AL582" s="828">
        <v>0</v>
      </c>
      <c r="AM582" s="824">
        <f t="shared" si="200"/>
        <v>0</v>
      </c>
      <c r="AN582" s="823">
        <f t="shared" si="200"/>
        <v>0</v>
      </c>
      <c r="AO582" s="832">
        <f t="shared" si="201"/>
        <v>0</v>
      </c>
      <c r="AP582" s="833">
        <f t="shared" si="202"/>
        <v>0</v>
      </c>
      <c r="AR582" s="878">
        <f t="shared" si="190"/>
        <v>0</v>
      </c>
      <c r="AS582" s="879">
        <f t="shared" si="191"/>
        <v>0</v>
      </c>
      <c r="AT582" s="880">
        <f t="shared" si="192"/>
        <v>0</v>
      </c>
    </row>
    <row r="583" spans="1:46" ht="15.75">
      <c r="A583" s="132">
        <v>7277</v>
      </c>
      <c r="B583" s="133" t="s">
        <v>799</v>
      </c>
      <c r="C583" s="133"/>
      <c r="D583" s="133"/>
      <c r="E583" s="133"/>
      <c r="F583" s="133"/>
      <c r="G583" s="133"/>
      <c r="H583" s="133"/>
      <c r="I583" s="133"/>
      <c r="J583" s="133"/>
      <c r="K583" s="133"/>
      <c r="L583" s="134"/>
      <c r="M583" s="75"/>
      <c r="N583" s="177">
        <f t="shared" si="193"/>
        <v>7277</v>
      </c>
      <c r="O583" s="18">
        <v>0</v>
      </c>
      <c r="P583" s="19">
        <v>0</v>
      </c>
      <c r="Q583" s="187"/>
      <c r="R583" s="186"/>
      <c r="S583" s="48">
        <f t="shared" si="194"/>
        <v>0</v>
      </c>
      <c r="T583" s="49">
        <f t="shared" si="195"/>
        <v>0</v>
      </c>
      <c r="U583" s="75"/>
      <c r="V583" s="18">
        <v>0</v>
      </c>
      <c r="W583" s="19">
        <v>0</v>
      </c>
      <c r="X583" s="187"/>
      <c r="Y583" s="186"/>
      <c r="Z583" s="48">
        <f t="shared" si="196"/>
        <v>0</v>
      </c>
      <c r="AA583" s="49">
        <f t="shared" si="197"/>
        <v>0</v>
      </c>
      <c r="AB583" s="75"/>
      <c r="AC583" s="18">
        <v>0</v>
      </c>
      <c r="AD583" s="19">
        <v>0</v>
      </c>
      <c r="AE583" s="187"/>
      <c r="AF583" s="186"/>
      <c r="AG583" s="48">
        <f t="shared" si="198"/>
        <v>0</v>
      </c>
      <c r="AH583" s="49">
        <f t="shared" si="199"/>
        <v>0</v>
      </c>
      <c r="AI583" s="75"/>
      <c r="AJ583" s="826">
        <f t="shared" si="177"/>
        <v>7277</v>
      </c>
      <c r="AK583" s="827">
        <v>0</v>
      </c>
      <c r="AL583" s="828">
        <v>0</v>
      </c>
      <c r="AM583" s="824">
        <f t="shared" si="200"/>
        <v>0</v>
      </c>
      <c r="AN583" s="823">
        <f t="shared" si="200"/>
        <v>0</v>
      </c>
      <c r="AO583" s="832">
        <f t="shared" si="201"/>
        <v>0</v>
      </c>
      <c r="AP583" s="833">
        <f t="shared" si="202"/>
        <v>0</v>
      </c>
      <c r="AR583" s="878">
        <f t="shared" si="190"/>
        <v>0</v>
      </c>
      <c r="AS583" s="879">
        <f t="shared" si="191"/>
        <v>0</v>
      </c>
      <c r="AT583" s="880">
        <f t="shared" si="192"/>
        <v>0</v>
      </c>
    </row>
    <row r="584" spans="1:46" ht="15.75">
      <c r="A584" s="132">
        <v>7278</v>
      </c>
      <c r="B584" s="133" t="s">
        <v>800</v>
      </c>
      <c r="C584" s="133"/>
      <c r="D584" s="133"/>
      <c r="E584" s="133"/>
      <c r="F584" s="133"/>
      <c r="G584" s="133"/>
      <c r="H584" s="133"/>
      <c r="I584" s="133"/>
      <c r="J584" s="133"/>
      <c r="K584" s="133"/>
      <c r="L584" s="134"/>
      <c r="M584" s="75"/>
      <c r="N584" s="177">
        <f t="shared" si="193"/>
        <v>7278</v>
      </c>
      <c r="O584" s="18">
        <v>0</v>
      </c>
      <c r="P584" s="19">
        <v>0</v>
      </c>
      <c r="Q584" s="187"/>
      <c r="R584" s="186"/>
      <c r="S584" s="48">
        <f t="shared" si="194"/>
        <v>0</v>
      </c>
      <c r="T584" s="49">
        <f t="shared" si="195"/>
        <v>0</v>
      </c>
      <c r="U584" s="75"/>
      <c r="V584" s="18">
        <v>0</v>
      </c>
      <c r="W584" s="19">
        <v>0</v>
      </c>
      <c r="X584" s="187"/>
      <c r="Y584" s="186"/>
      <c r="Z584" s="48">
        <f t="shared" si="196"/>
        <v>0</v>
      </c>
      <c r="AA584" s="49">
        <f t="shared" si="197"/>
        <v>0</v>
      </c>
      <c r="AB584" s="75"/>
      <c r="AC584" s="18">
        <v>0</v>
      </c>
      <c r="AD584" s="19">
        <v>0</v>
      </c>
      <c r="AE584" s="187"/>
      <c r="AF584" s="186"/>
      <c r="AG584" s="48">
        <f t="shared" si="198"/>
        <v>0</v>
      </c>
      <c r="AH584" s="49">
        <f t="shared" si="199"/>
        <v>0</v>
      </c>
      <c r="AI584" s="75"/>
      <c r="AJ584" s="826">
        <f t="shared" si="177"/>
        <v>7278</v>
      </c>
      <c r="AK584" s="827">
        <v>0</v>
      </c>
      <c r="AL584" s="828">
        <v>0</v>
      </c>
      <c r="AM584" s="824">
        <f t="shared" si="200"/>
        <v>0</v>
      </c>
      <c r="AN584" s="823">
        <f t="shared" si="200"/>
        <v>0</v>
      </c>
      <c r="AO584" s="832">
        <f t="shared" si="201"/>
        <v>0</v>
      </c>
      <c r="AP584" s="833">
        <f t="shared" si="202"/>
        <v>0</v>
      </c>
      <c r="AR584" s="878">
        <f t="shared" si="190"/>
        <v>0</v>
      </c>
      <c r="AS584" s="879">
        <f t="shared" si="191"/>
        <v>0</v>
      </c>
      <c r="AT584" s="880">
        <f t="shared" si="192"/>
        <v>0</v>
      </c>
    </row>
    <row r="585" spans="1:46" ht="15.75">
      <c r="A585" s="132">
        <v>7282</v>
      </c>
      <c r="B585" s="133" t="s">
        <v>801</v>
      </c>
      <c r="C585" s="133"/>
      <c r="D585" s="133"/>
      <c r="E585" s="133"/>
      <c r="F585" s="133"/>
      <c r="G585" s="133"/>
      <c r="H585" s="133"/>
      <c r="I585" s="133"/>
      <c r="J585" s="133"/>
      <c r="K585" s="133"/>
      <c r="L585" s="134"/>
      <c r="M585" s="75"/>
      <c r="N585" s="177">
        <f t="shared" si="193"/>
        <v>7282</v>
      </c>
      <c r="O585" s="18">
        <v>0</v>
      </c>
      <c r="P585" s="19">
        <v>0</v>
      </c>
      <c r="Q585" s="187"/>
      <c r="R585" s="186"/>
      <c r="S585" s="48">
        <f t="shared" si="194"/>
        <v>0</v>
      </c>
      <c r="T585" s="49">
        <f t="shared" si="195"/>
        <v>0</v>
      </c>
      <c r="U585" s="75"/>
      <c r="V585" s="18">
        <v>0</v>
      </c>
      <c r="W585" s="19">
        <v>0</v>
      </c>
      <c r="X585" s="187"/>
      <c r="Y585" s="186"/>
      <c r="Z585" s="48">
        <f t="shared" si="196"/>
        <v>0</v>
      </c>
      <c r="AA585" s="49">
        <f t="shared" si="197"/>
        <v>0</v>
      </c>
      <c r="AB585" s="75"/>
      <c r="AC585" s="18">
        <v>0</v>
      </c>
      <c r="AD585" s="19">
        <v>0</v>
      </c>
      <c r="AE585" s="187"/>
      <c r="AF585" s="186"/>
      <c r="AG585" s="48">
        <f t="shared" si="198"/>
        <v>0</v>
      </c>
      <c r="AH585" s="49">
        <f t="shared" si="199"/>
        <v>0</v>
      </c>
      <c r="AI585" s="75"/>
      <c r="AJ585" s="826">
        <f t="shared" si="177"/>
        <v>7282</v>
      </c>
      <c r="AK585" s="827">
        <v>0</v>
      </c>
      <c r="AL585" s="828">
        <v>0</v>
      </c>
      <c r="AM585" s="824">
        <f t="shared" si="200"/>
        <v>0</v>
      </c>
      <c r="AN585" s="823">
        <f t="shared" si="200"/>
        <v>0</v>
      </c>
      <c r="AO585" s="832">
        <f t="shared" si="201"/>
        <v>0</v>
      </c>
      <c r="AP585" s="833">
        <f t="shared" si="202"/>
        <v>0</v>
      </c>
      <c r="AR585" s="878">
        <f t="shared" si="190"/>
        <v>0</v>
      </c>
      <c r="AS585" s="879">
        <f t="shared" si="191"/>
        <v>0</v>
      </c>
      <c r="AT585" s="880">
        <f t="shared" si="192"/>
        <v>0</v>
      </c>
    </row>
    <row r="586" spans="1:46" ht="15.75">
      <c r="A586" s="132">
        <v>7289</v>
      </c>
      <c r="B586" s="133" t="s">
        <v>802</v>
      </c>
      <c r="C586" s="133"/>
      <c r="D586" s="133"/>
      <c r="E586" s="133"/>
      <c r="F586" s="133"/>
      <c r="G586" s="133"/>
      <c r="H586" s="133"/>
      <c r="I586" s="133"/>
      <c r="J586" s="133"/>
      <c r="K586" s="133"/>
      <c r="L586" s="134"/>
      <c r="M586" s="75"/>
      <c r="N586" s="177">
        <f t="shared" si="193"/>
        <v>7289</v>
      </c>
      <c r="O586" s="18">
        <v>0</v>
      </c>
      <c r="P586" s="19">
        <v>0</v>
      </c>
      <c r="Q586" s="187"/>
      <c r="R586" s="186"/>
      <c r="S586" s="48">
        <f t="shared" si="194"/>
        <v>0</v>
      </c>
      <c r="T586" s="49">
        <f t="shared" si="195"/>
        <v>0</v>
      </c>
      <c r="U586" s="75"/>
      <c r="V586" s="18">
        <v>0</v>
      </c>
      <c r="W586" s="19">
        <v>0</v>
      </c>
      <c r="X586" s="187"/>
      <c r="Y586" s="186"/>
      <c r="Z586" s="48">
        <f t="shared" si="196"/>
        <v>0</v>
      </c>
      <c r="AA586" s="49">
        <f t="shared" si="197"/>
        <v>0</v>
      </c>
      <c r="AB586" s="75"/>
      <c r="AC586" s="18">
        <v>0</v>
      </c>
      <c r="AD586" s="19">
        <v>0</v>
      </c>
      <c r="AE586" s="187"/>
      <c r="AF586" s="186"/>
      <c r="AG586" s="48">
        <f t="shared" si="198"/>
        <v>0</v>
      </c>
      <c r="AH586" s="49">
        <f t="shared" si="199"/>
        <v>0</v>
      </c>
      <c r="AI586" s="75"/>
      <c r="AJ586" s="826">
        <f t="shared" si="177"/>
        <v>7289</v>
      </c>
      <c r="AK586" s="827">
        <v>0</v>
      </c>
      <c r="AL586" s="828">
        <v>0</v>
      </c>
      <c r="AM586" s="824">
        <f t="shared" si="200"/>
        <v>0</v>
      </c>
      <c r="AN586" s="823">
        <f t="shared" si="200"/>
        <v>0</v>
      </c>
      <c r="AO586" s="832">
        <f t="shared" si="201"/>
        <v>0</v>
      </c>
      <c r="AP586" s="833">
        <f t="shared" si="202"/>
        <v>0</v>
      </c>
      <c r="AR586" s="878">
        <f t="shared" si="190"/>
        <v>0</v>
      </c>
      <c r="AS586" s="879">
        <f t="shared" si="191"/>
        <v>0</v>
      </c>
      <c r="AT586" s="880">
        <f t="shared" si="192"/>
        <v>0</v>
      </c>
    </row>
    <row r="587" spans="1:46" ht="15.75">
      <c r="A587" s="132">
        <v>7291</v>
      </c>
      <c r="B587" s="133" t="s">
        <v>803</v>
      </c>
      <c r="C587" s="133"/>
      <c r="D587" s="133"/>
      <c r="E587" s="133"/>
      <c r="F587" s="133"/>
      <c r="G587" s="133"/>
      <c r="H587" s="133"/>
      <c r="I587" s="133"/>
      <c r="J587" s="133"/>
      <c r="K587" s="133"/>
      <c r="L587" s="134"/>
      <c r="M587" s="75"/>
      <c r="N587" s="177">
        <f t="shared" si="193"/>
        <v>7291</v>
      </c>
      <c r="O587" s="18">
        <v>0</v>
      </c>
      <c r="P587" s="19">
        <v>0</v>
      </c>
      <c r="Q587" s="187"/>
      <c r="R587" s="186"/>
      <c r="S587" s="48">
        <f t="shared" si="194"/>
        <v>0</v>
      </c>
      <c r="T587" s="49">
        <f t="shared" si="195"/>
        <v>0</v>
      </c>
      <c r="U587" s="75"/>
      <c r="V587" s="18">
        <v>0</v>
      </c>
      <c r="W587" s="19">
        <v>0</v>
      </c>
      <c r="X587" s="187"/>
      <c r="Y587" s="186"/>
      <c r="Z587" s="48">
        <f t="shared" si="196"/>
        <v>0</v>
      </c>
      <c r="AA587" s="49">
        <f t="shared" si="197"/>
        <v>0</v>
      </c>
      <c r="AB587" s="75"/>
      <c r="AC587" s="18">
        <v>0</v>
      </c>
      <c r="AD587" s="19">
        <v>0</v>
      </c>
      <c r="AE587" s="187"/>
      <c r="AF587" s="186"/>
      <c r="AG587" s="48">
        <f t="shared" si="198"/>
        <v>0</v>
      </c>
      <c r="AH587" s="49">
        <f t="shared" si="199"/>
        <v>0</v>
      </c>
      <c r="AI587" s="75"/>
      <c r="AJ587" s="826">
        <f t="shared" si="177"/>
        <v>7291</v>
      </c>
      <c r="AK587" s="827">
        <v>0</v>
      </c>
      <c r="AL587" s="828">
        <v>0</v>
      </c>
      <c r="AM587" s="824">
        <f t="shared" si="200"/>
        <v>0</v>
      </c>
      <c r="AN587" s="823">
        <f t="shared" si="200"/>
        <v>0</v>
      </c>
      <c r="AO587" s="832">
        <f t="shared" si="201"/>
        <v>0</v>
      </c>
      <c r="AP587" s="833">
        <f t="shared" si="202"/>
        <v>0</v>
      </c>
      <c r="AR587" s="878">
        <f t="shared" si="190"/>
        <v>0</v>
      </c>
      <c r="AS587" s="879">
        <f t="shared" si="191"/>
        <v>0</v>
      </c>
      <c r="AT587" s="880">
        <f t="shared" si="192"/>
        <v>0</v>
      </c>
    </row>
    <row r="588" spans="1:46" ht="15.75">
      <c r="A588" s="132">
        <v>7292</v>
      </c>
      <c r="B588" s="133" t="s">
        <v>804</v>
      </c>
      <c r="C588" s="133"/>
      <c r="D588" s="133"/>
      <c r="E588" s="133"/>
      <c r="F588" s="133"/>
      <c r="G588" s="133"/>
      <c r="H588" s="133"/>
      <c r="I588" s="133"/>
      <c r="J588" s="133"/>
      <c r="K588" s="133"/>
      <c r="L588" s="134"/>
      <c r="M588" s="75"/>
      <c r="N588" s="177">
        <f t="shared" si="193"/>
        <v>7292</v>
      </c>
      <c r="O588" s="18">
        <v>0</v>
      </c>
      <c r="P588" s="19">
        <v>0</v>
      </c>
      <c r="Q588" s="187"/>
      <c r="R588" s="186"/>
      <c r="S588" s="48">
        <f t="shared" si="194"/>
        <v>0</v>
      </c>
      <c r="T588" s="49">
        <f t="shared" si="195"/>
        <v>0</v>
      </c>
      <c r="U588" s="75"/>
      <c r="V588" s="18">
        <v>0</v>
      </c>
      <c r="W588" s="19">
        <v>0</v>
      </c>
      <c r="X588" s="187"/>
      <c r="Y588" s="186"/>
      <c r="Z588" s="48">
        <f t="shared" si="196"/>
        <v>0</v>
      </c>
      <c r="AA588" s="49">
        <f t="shared" si="197"/>
        <v>0</v>
      </c>
      <c r="AB588" s="75"/>
      <c r="AC588" s="18">
        <v>0</v>
      </c>
      <c r="AD588" s="19">
        <v>0</v>
      </c>
      <c r="AE588" s="187"/>
      <c r="AF588" s="186"/>
      <c r="AG588" s="48">
        <f t="shared" si="198"/>
        <v>0</v>
      </c>
      <c r="AH588" s="49">
        <f t="shared" si="199"/>
        <v>0</v>
      </c>
      <c r="AI588" s="75"/>
      <c r="AJ588" s="826">
        <f t="shared" si="177"/>
        <v>7292</v>
      </c>
      <c r="AK588" s="827">
        <v>0</v>
      </c>
      <c r="AL588" s="828">
        <v>0</v>
      </c>
      <c r="AM588" s="824">
        <f t="shared" si="200"/>
        <v>0</v>
      </c>
      <c r="AN588" s="823">
        <f t="shared" si="200"/>
        <v>0</v>
      </c>
      <c r="AO588" s="832">
        <f t="shared" si="201"/>
        <v>0</v>
      </c>
      <c r="AP588" s="833">
        <f t="shared" si="202"/>
        <v>0</v>
      </c>
      <c r="AR588" s="878">
        <f t="shared" si="190"/>
        <v>0</v>
      </c>
      <c r="AS588" s="879">
        <f t="shared" si="191"/>
        <v>0</v>
      </c>
      <c r="AT588" s="880">
        <f t="shared" si="192"/>
        <v>0</v>
      </c>
    </row>
    <row r="589" spans="1:46" ht="15.75">
      <c r="A589" s="132">
        <v>7311</v>
      </c>
      <c r="B589" s="145" t="s">
        <v>805</v>
      </c>
      <c r="C589" s="133"/>
      <c r="D589" s="133"/>
      <c r="E589" s="133"/>
      <c r="F589" s="133"/>
      <c r="G589" s="133"/>
      <c r="H589" s="133"/>
      <c r="I589" s="133"/>
      <c r="J589" s="133"/>
      <c r="K589" s="133"/>
      <c r="L589" s="134"/>
      <c r="M589" s="75"/>
      <c r="N589" s="177">
        <f t="shared" si="193"/>
        <v>7311</v>
      </c>
      <c r="O589" s="18">
        <v>0</v>
      </c>
      <c r="P589" s="19">
        <v>0</v>
      </c>
      <c r="Q589" s="187"/>
      <c r="R589" s="186"/>
      <c r="S589" s="48">
        <f t="shared" si="194"/>
        <v>0</v>
      </c>
      <c r="T589" s="49">
        <f t="shared" si="195"/>
        <v>0</v>
      </c>
      <c r="U589" s="75"/>
      <c r="V589" s="18">
        <v>0</v>
      </c>
      <c r="W589" s="19">
        <v>0</v>
      </c>
      <c r="X589" s="187"/>
      <c r="Y589" s="186"/>
      <c r="Z589" s="48">
        <f t="shared" si="196"/>
        <v>0</v>
      </c>
      <c r="AA589" s="49">
        <f t="shared" si="197"/>
        <v>0</v>
      </c>
      <c r="AB589" s="75"/>
      <c r="AC589" s="18">
        <v>0</v>
      </c>
      <c r="AD589" s="19">
        <v>0</v>
      </c>
      <c r="AE589" s="187"/>
      <c r="AF589" s="186"/>
      <c r="AG589" s="48">
        <f t="shared" si="198"/>
        <v>0</v>
      </c>
      <c r="AH589" s="49">
        <f t="shared" si="199"/>
        <v>0</v>
      </c>
      <c r="AI589" s="75"/>
      <c r="AJ589" s="826">
        <f t="shared" si="177"/>
        <v>7311</v>
      </c>
      <c r="AK589" s="827">
        <v>0</v>
      </c>
      <c r="AL589" s="828">
        <v>0</v>
      </c>
      <c r="AM589" s="824">
        <f t="shared" si="200"/>
        <v>0</v>
      </c>
      <c r="AN589" s="823">
        <f t="shared" si="200"/>
        <v>0</v>
      </c>
      <c r="AO589" s="832">
        <f t="shared" si="201"/>
        <v>0</v>
      </c>
      <c r="AP589" s="833">
        <f t="shared" si="202"/>
        <v>0</v>
      </c>
      <c r="AR589" s="878">
        <f t="shared" si="190"/>
        <v>0</v>
      </c>
      <c r="AS589" s="879">
        <f t="shared" si="191"/>
        <v>0</v>
      </c>
      <c r="AT589" s="880">
        <f t="shared" si="192"/>
        <v>0</v>
      </c>
    </row>
    <row r="590" spans="1:46" ht="15.75">
      <c r="A590" s="132">
        <v>7319</v>
      </c>
      <c r="B590" s="145" t="s">
        <v>806</v>
      </c>
      <c r="C590" s="133"/>
      <c r="D590" s="133"/>
      <c r="E590" s="133"/>
      <c r="F590" s="133"/>
      <c r="G590" s="133"/>
      <c r="H590" s="133"/>
      <c r="I590" s="133"/>
      <c r="J590" s="133"/>
      <c r="K590" s="133"/>
      <c r="L590" s="134"/>
      <c r="M590" s="75"/>
      <c r="N590" s="177">
        <f t="shared" si="193"/>
        <v>7319</v>
      </c>
      <c r="O590" s="18">
        <v>0</v>
      </c>
      <c r="P590" s="19">
        <v>0</v>
      </c>
      <c r="Q590" s="187"/>
      <c r="R590" s="186"/>
      <c r="S590" s="48">
        <f t="shared" si="194"/>
        <v>0</v>
      </c>
      <c r="T590" s="49">
        <f t="shared" si="195"/>
        <v>0</v>
      </c>
      <c r="U590" s="75"/>
      <c r="V590" s="18">
        <v>0</v>
      </c>
      <c r="W590" s="19">
        <v>0</v>
      </c>
      <c r="X590" s="187"/>
      <c r="Y590" s="186"/>
      <c r="Z590" s="48">
        <f t="shared" si="196"/>
        <v>0</v>
      </c>
      <c r="AA590" s="49">
        <f t="shared" si="197"/>
        <v>0</v>
      </c>
      <c r="AB590" s="75"/>
      <c r="AC590" s="18">
        <v>0</v>
      </c>
      <c r="AD590" s="19">
        <v>0</v>
      </c>
      <c r="AE590" s="187"/>
      <c r="AF590" s="186"/>
      <c r="AG590" s="48">
        <f t="shared" si="198"/>
        <v>0</v>
      </c>
      <c r="AH590" s="49">
        <f t="shared" si="199"/>
        <v>0</v>
      </c>
      <c r="AI590" s="75"/>
      <c r="AJ590" s="826">
        <f t="shared" si="177"/>
        <v>7319</v>
      </c>
      <c r="AK590" s="827">
        <v>0</v>
      </c>
      <c r="AL590" s="828">
        <v>0</v>
      </c>
      <c r="AM590" s="824">
        <f t="shared" si="200"/>
        <v>0</v>
      </c>
      <c r="AN590" s="823">
        <f t="shared" si="200"/>
        <v>0</v>
      </c>
      <c r="AO590" s="832">
        <f t="shared" si="201"/>
        <v>0</v>
      </c>
      <c r="AP590" s="833">
        <f t="shared" si="202"/>
        <v>0</v>
      </c>
      <c r="AR590" s="878">
        <f t="shared" si="190"/>
        <v>0</v>
      </c>
      <c r="AS590" s="879">
        <f t="shared" si="191"/>
        <v>0</v>
      </c>
      <c r="AT590" s="880">
        <f t="shared" si="192"/>
        <v>0</v>
      </c>
    </row>
    <row r="591" spans="1:46" ht="15.75">
      <c r="A591" s="132">
        <v>7381</v>
      </c>
      <c r="B591" s="133" t="s">
        <v>807</v>
      </c>
      <c r="C591" s="133"/>
      <c r="D591" s="133"/>
      <c r="E591" s="133"/>
      <c r="F591" s="133"/>
      <c r="G591" s="133"/>
      <c r="H591" s="133"/>
      <c r="I591" s="133"/>
      <c r="J591" s="133"/>
      <c r="K591" s="133"/>
      <c r="L591" s="134"/>
      <c r="M591" s="75"/>
      <c r="N591" s="177">
        <f t="shared" si="193"/>
        <v>7381</v>
      </c>
      <c r="O591" s="18">
        <v>0</v>
      </c>
      <c r="P591" s="19">
        <v>0</v>
      </c>
      <c r="Q591" s="187"/>
      <c r="R591" s="186"/>
      <c r="S591" s="50">
        <v>0</v>
      </c>
      <c r="T591" s="49">
        <f t="shared" si="195"/>
        <v>0</v>
      </c>
      <c r="U591" s="75"/>
      <c r="V591" s="18">
        <v>0</v>
      </c>
      <c r="W591" s="19">
        <v>0</v>
      </c>
      <c r="X591" s="187"/>
      <c r="Y591" s="186"/>
      <c r="Z591" s="50">
        <v>0</v>
      </c>
      <c r="AA591" s="49">
        <f t="shared" si="197"/>
        <v>0</v>
      </c>
      <c r="AB591" s="75"/>
      <c r="AC591" s="18">
        <v>0</v>
      </c>
      <c r="AD591" s="19">
        <v>0</v>
      </c>
      <c r="AE591" s="187"/>
      <c r="AF591" s="186"/>
      <c r="AG591" s="50">
        <v>0</v>
      </c>
      <c r="AH591" s="49">
        <f t="shared" si="199"/>
        <v>0</v>
      </c>
      <c r="AI591" s="75"/>
      <c r="AJ591" s="826">
        <f t="shared" si="177"/>
        <v>7381</v>
      </c>
      <c r="AK591" s="827">
        <v>0</v>
      </c>
      <c r="AL591" s="828">
        <v>0</v>
      </c>
      <c r="AM591" s="824">
        <f t="shared" si="200"/>
        <v>0</v>
      </c>
      <c r="AN591" s="823">
        <f t="shared" si="200"/>
        <v>0</v>
      </c>
      <c r="AO591" s="829">
        <v>0</v>
      </c>
      <c r="AP591" s="833">
        <f t="shared" si="202"/>
        <v>0</v>
      </c>
      <c r="AR591" s="878">
        <f t="shared" si="190"/>
        <v>0</v>
      </c>
      <c r="AS591" s="879">
        <f t="shared" si="191"/>
        <v>0</v>
      </c>
      <c r="AT591" s="880">
        <f t="shared" si="192"/>
        <v>0</v>
      </c>
    </row>
    <row r="592" spans="1:46" ht="15.75">
      <c r="A592" s="132">
        <v>7382</v>
      </c>
      <c r="B592" s="133" t="s">
        <v>808</v>
      </c>
      <c r="C592" s="133"/>
      <c r="D592" s="133"/>
      <c r="E592" s="133"/>
      <c r="F592" s="133"/>
      <c r="G592" s="133"/>
      <c r="H592" s="133"/>
      <c r="I592" s="133"/>
      <c r="J592" s="133"/>
      <c r="K592" s="133"/>
      <c r="L592" s="134"/>
      <c r="M592" s="75"/>
      <c r="N592" s="177">
        <f t="shared" si="193"/>
        <v>7382</v>
      </c>
      <c r="O592" s="18">
        <v>0</v>
      </c>
      <c r="P592" s="19">
        <v>0</v>
      </c>
      <c r="Q592" s="187"/>
      <c r="R592" s="186"/>
      <c r="S592" s="48">
        <f>+IF(ABS(+O592+Q592)&gt;=ABS(P592+R592),+O592-P592+Q592-R592,0)</f>
        <v>0</v>
      </c>
      <c r="T592" s="51">
        <v>0</v>
      </c>
      <c r="U592" s="75"/>
      <c r="V592" s="18">
        <v>0</v>
      </c>
      <c r="W592" s="19">
        <v>0</v>
      </c>
      <c r="X592" s="187"/>
      <c r="Y592" s="186"/>
      <c r="Z592" s="48">
        <f>+IF(ABS(+V592+X592)&gt;=ABS(W592+Y592),+V592-W592+X592-Y592,0)</f>
        <v>0</v>
      </c>
      <c r="AA592" s="51">
        <v>0</v>
      </c>
      <c r="AB592" s="75"/>
      <c r="AC592" s="18">
        <v>0</v>
      </c>
      <c r="AD592" s="19">
        <v>0</v>
      </c>
      <c r="AE592" s="187"/>
      <c r="AF592" s="186"/>
      <c r="AG592" s="48">
        <f>+IF(ABS(+AC592+AE592)&gt;=ABS(AD592+AF592),+AC592-AD592+AE592-AF592,0)</f>
        <v>0</v>
      </c>
      <c r="AH592" s="51">
        <v>0</v>
      </c>
      <c r="AI592" s="75"/>
      <c r="AJ592" s="826">
        <f t="shared" si="177"/>
        <v>7382</v>
      </c>
      <c r="AK592" s="827">
        <v>0</v>
      </c>
      <c r="AL592" s="828">
        <v>0</v>
      </c>
      <c r="AM592" s="824">
        <f t="shared" si="200"/>
        <v>0</v>
      </c>
      <c r="AN592" s="823">
        <f t="shared" si="200"/>
        <v>0</v>
      </c>
      <c r="AO592" s="832">
        <f>+IF(ABS(+AK592+AM592)&gt;=ABS(AL592+AN592),+AK592-AL592+AM592-AN592,0)</f>
        <v>0</v>
      </c>
      <c r="AP592" s="830">
        <v>0</v>
      </c>
      <c r="AR592" s="878">
        <f t="shared" si="190"/>
        <v>0</v>
      </c>
      <c r="AS592" s="879">
        <f t="shared" si="191"/>
        <v>0</v>
      </c>
      <c r="AT592" s="880">
        <f t="shared" si="192"/>
        <v>0</v>
      </c>
    </row>
    <row r="593" spans="1:46" ht="15.75">
      <c r="A593" s="132">
        <v>7391</v>
      </c>
      <c r="B593" s="133" t="s">
        <v>809</v>
      </c>
      <c r="C593" s="133"/>
      <c r="D593" s="133"/>
      <c r="E593" s="133"/>
      <c r="F593" s="133"/>
      <c r="G593" s="133"/>
      <c r="H593" s="133"/>
      <c r="I593" s="133"/>
      <c r="J593" s="133"/>
      <c r="K593" s="133"/>
      <c r="L593" s="134"/>
      <c r="M593" s="75"/>
      <c r="N593" s="177">
        <f t="shared" si="193"/>
        <v>7391</v>
      </c>
      <c r="O593" s="18">
        <v>0</v>
      </c>
      <c r="P593" s="19">
        <v>0</v>
      </c>
      <c r="Q593" s="187"/>
      <c r="R593" s="186"/>
      <c r="S593" s="50">
        <v>0</v>
      </c>
      <c r="T593" s="49">
        <f>+IF(ABS(+O593+Q593)&lt;=ABS(P593+R593),-O593+P593-Q593+R593,0)</f>
        <v>0</v>
      </c>
      <c r="U593" s="75"/>
      <c r="V593" s="18">
        <v>0</v>
      </c>
      <c r="W593" s="19">
        <v>0</v>
      </c>
      <c r="X593" s="187"/>
      <c r="Y593" s="186"/>
      <c r="Z593" s="50">
        <v>0</v>
      </c>
      <c r="AA593" s="49">
        <f>+IF(ABS(+V593+X593)&lt;=ABS(W593+Y593),-V593+W593-X593+Y593,0)</f>
        <v>0</v>
      </c>
      <c r="AB593" s="75"/>
      <c r="AC593" s="18">
        <v>0</v>
      </c>
      <c r="AD593" s="19">
        <v>0</v>
      </c>
      <c r="AE593" s="187"/>
      <c r="AF593" s="186"/>
      <c r="AG593" s="50">
        <v>0</v>
      </c>
      <c r="AH593" s="49">
        <f>+IF(ABS(+AC593+AE593)&lt;=ABS(AD593+AF593),-AC593+AD593-AE593+AF593,0)</f>
        <v>0</v>
      </c>
      <c r="AI593" s="75"/>
      <c r="AJ593" s="826">
        <f t="shared" si="177"/>
        <v>7391</v>
      </c>
      <c r="AK593" s="827">
        <v>0</v>
      </c>
      <c r="AL593" s="828">
        <v>0</v>
      </c>
      <c r="AM593" s="824">
        <f t="shared" si="200"/>
        <v>0</v>
      </c>
      <c r="AN593" s="823">
        <f t="shared" si="200"/>
        <v>0</v>
      </c>
      <c r="AO593" s="829">
        <v>0</v>
      </c>
      <c r="AP593" s="833">
        <f>+IF(ABS(+AK593+AM593)&lt;=ABS(AL593+AN593),-AK593+AL593-AM593+AN593,0)</f>
        <v>0</v>
      </c>
      <c r="AR593" s="878">
        <f t="shared" si="190"/>
        <v>0</v>
      </c>
      <c r="AS593" s="879">
        <f t="shared" si="191"/>
        <v>0</v>
      </c>
      <c r="AT593" s="880">
        <f t="shared" si="192"/>
        <v>0</v>
      </c>
    </row>
    <row r="594" spans="1:46" ht="15.75">
      <c r="A594" s="132">
        <v>7392</v>
      </c>
      <c r="B594" s="133" t="s">
        <v>810</v>
      </c>
      <c r="C594" s="133"/>
      <c r="D594" s="133"/>
      <c r="E594" s="133"/>
      <c r="F594" s="133"/>
      <c r="G594" s="133"/>
      <c r="H594" s="133"/>
      <c r="I594" s="133"/>
      <c r="J594" s="133"/>
      <c r="K594" s="133"/>
      <c r="L594" s="134"/>
      <c r="M594" s="75"/>
      <c r="N594" s="177">
        <f t="shared" si="193"/>
        <v>7392</v>
      </c>
      <c r="O594" s="18">
        <v>0</v>
      </c>
      <c r="P594" s="19">
        <v>0</v>
      </c>
      <c r="Q594" s="187"/>
      <c r="R594" s="186"/>
      <c r="S594" s="48">
        <f aca="true" t="shared" si="203" ref="S594:S635">+IF(ABS(+O594+Q594)&gt;=ABS(P594+R594),+O594-P594+Q594-R594,0)</f>
        <v>0</v>
      </c>
      <c r="T594" s="51">
        <v>0</v>
      </c>
      <c r="U594" s="75"/>
      <c r="V594" s="18">
        <v>0</v>
      </c>
      <c r="W594" s="19">
        <v>0</v>
      </c>
      <c r="X594" s="187"/>
      <c r="Y594" s="186"/>
      <c r="Z594" s="48">
        <f aca="true" t="shared" si="204" ref="Z594:Z635">+IF(ABS(+V594+X594)&gt;=ABS(W594+Y594),+V594-W594+X594-Y594,0)</f>
        <v>0</v>
      </c>
      <c r="AA594" s="51">
        <v>0</v>
      </c>
      <c r="AB594" s="75"/>
      <c r="AC594" s="18">
        <v>0</v>
      </c>
      <c r="AD594" s="19">
        <v>0</v>
      </c>
      <c r="AE594" s="187"/>
      <c r="AF594" s="186"/>
      <c r="AG594" s="48">
        <f aca="true" t="shared" si="205" ref="AG594:AG635">+IF(ABS(+AC594+AE594)&gt;=ABS(AD594+AF594),+AC594-AD594+AE594-AF594,0)</f>
        <v>0</v>
      </c>
      <c r="AH594" s="51">
        <v>0</v>
      </c>
      <c r="AI594" s="75"/>
      <c r="AJ594" s="826">
        <f aca="true" t="shared" si="206" ref="AJ594:AJ660">+N594</f>
        <v>7392</v>
      </c>
      <c r="AK594" s="827">
        <v>0</v>
      </c>
      <c r="AL594" s="828">
        <v>0</v>
      </c>
      <c r="AM594" s="824">
        <f t="shared" si="200"/>
        <v>0</v>
      </c>
      <c r="AN594" s="823">
        <f t="shared" si="200"/>
        <v>0</v>
      </c>
      <c r="AO594" s="832">
        <f aca="true" t="shared" si="207" ref="AO594:AO635">+IF(ABS(+AK594+AM594)&gt;=ABS(AL594+AN594),+AK594-AL594+AM594-AN594,0)</f>
        <v>0</v>
      </c>
      <c r="AP594" s="830">
        <v>0</v>
      </c>
      <c r="AR594" s="878">
        <f t="shared" si="190"/>
        <v>0</v>
      </c>
      <c r="AS594" s="879">
        <f t="shared" si="191"/>
        <v>0</v>
      </c>
      <c r="AT594" s="880">
        <f t="shared" si="192"/>
        <v>0</v>
      </c>
    </row>
    <row r="595" spans="1:46" ht="15.75">
      <c r="A595" s="132">
        <v>7411</v>
      </c>
      <c r="B595" s="145" t="s">
        <v>811</v>
      </c>
      <c r="C595" s="133"/>
      <c r="D595" s="133"/>
      <c r="E595" s="133"/>
      <c r="F595" s="133"/>
      <c r="G595" s="133"/>
      <c r="H595" s="133"/>
      <c r="I595" s="133"/>
      <c r="J595" s="133"/>
      <c r="K595" s="133"/>
      <c r="L595" s="134"/>
      <c r="M595" s="75"/>
      <c r="N595" s="177">
        <f t="shared" si="193"/>
        <v>7411</v>
      </c>
      <c r="O595" s="18">
        <v>0</v>
      </c>
      <c r="P595" s="19">
        <v>0</v>
      </c>
      <c r="Q595" s="187"/>
      <c r="R595" s="186"/>
      <c r="S595" s="48">
        <f t="shared" si="203"/>
        <v>0</v>
      </c>
      <c r="T595" s="49">
        <f aca="true" t="shared" si="208" ref="T595:T629">+IF(ABS(+O595+Q595)&lt;=ABS(P595+R595),-O595+P595-Q595+R595,0)</f>
        <v>0</v>
      </c>
      <c r="U595" s="75"/>
      <c r="V595" s="18">
        <v>0</v>
      </c>
      <c r="W595" s="19">
        <v>0</v>
      </c>
      <c r="X595" s="187"/>
      <c r="Y595" s="186"/>
      <c r="Z595" s="48">
        <f t="shared" si="204"/>
        <v>0</v>
      </c>
      <c r="AA595" s="49">
        <f aca="true" t="shared" si="209" ref="AA595:AA629">+IF(ABS(+V595+X595)&lt;=ABS(W595+Y595),-V595+W595-X595+Y595,0)</f>
        <v>0</v>
      </c>
      <c r="AB595" s="75"/>
      <c r="AC595" s="18">
        <v>0</v>
      </c>
      <c r="AD595" s="19">
        <v>0</v>
      </c>
      <c r="AE595" s="187"/>
      <c r="AF595" s="186"/>
      <c r="AG595" s="48">
        <f t="shared" si="205"/>
        <v>0</v>
      </c>
      <c r="AH595" s="49">
        <f aca="true" t="shared" si="210" ref="AH595:AH629">+IF(ABS(+AC595+AE595)&lt;=ABS(AD595+AF595),-AC595+AD595-AE595+AF595,0)</f>
        <v>0</v>
      </c>
      <c r="AI595" s="75"/>
      <c r="AJ595" s="826">
        <f t="shared" si="206"/>
        <v>7411</v>
      </c>
      <c r="AK595" s="827">
        <v>0</v>
      </c>
      <c r="AL595" s="828">
        <v>0</v>
      </c>
      <c r="AM595" s="824">
        <f t="shared" si="200"/>
        <v>0</v>
      </c>
      <c r="AN595" s="823">
        <f t="shared" si="200"/>
        <v>0</v>
      </c>
      <c r="AO595" s="832">
        <f t="shared" si="207"/>
        <v>0</v>
      </c>
      <c r="AP595" s="833">
        <f aca="true" t="shared" si="211" ref="AP595:AP629">+IF(ABS(+AK595+AM595)&lt;=ABS(AL595+AN595),-AK595+AL595-AM595+AN595,0)</f>
        <v>0</v>
      </c>
      <c r="AR595" s="878">
        <f t="shared" si="190"/>
        <v>0</v>
      </c>
      <c r="AS595" s="879">
        <f t="shared" si="191"/>
        <v>0</v>
      </c>
      <c r="AT595" s="880">
        <f t="shared" si="192"/>
        <v>0</v>
      </c>
    </row>
    <row r="596" spans="1:46" ht="15.75">
      <c r="A596" s="132">
        <v>7412</v>
      </c>
      <c r="B596" s="145" t="s">
        <v>812</v>
      </c>
      <c r="C596" s="133"/>
      <c r="D596" s="133"/>
      <c r="E596" s="133"/>
      <c r="F596" s="133"/>
      <c r="G596" s="133"/>
      <c r="H596" s="133"/>
      <c r="I596" s="133"/>
      <c r="J596" s="133"/>
      <c r="K596" s="133"/>
      <c r="L596" s="134"/>
      <c r="M596" s="75"/>
      <c r="N596" s="177">
        <f t="shared" si="193"/>
        <v>7412</v>
      </c>
      <c r="O596" s="18">
        <v>0</v>
      </c>
      <c r="P596" s="19">
        <v>0</v>
      </c>
      <c r="Q596" s="187"/>
      <c r="R596" s="186"/>
      <c r="S596" s="48">
        <f t="shared" si="203"/>
        <v>0</v>
      </c>
      <c r="T596" s="49">
        <f t="shared" si="208"/>
        <v>0</v>
      </c>
      <c r="U596" s="75"/>
      <c r="V596" s="18">
        <v>0</v>
      </c>
      <c r="W596" s="19">
        <v>0</v>
      </c>
      <c r="X596" s="187"/>
      <c r="Y596" s="186"/>
      <c r="Z596" s="48">
        <f t="shared" si="204"/>
        <v>0</v>
      </c>
      <c r="AA596" s="49">
        <f t="shared" si="209"/>
        <v>0</v>
      </c>
      <c r="AB596" s="75"/>
      <c r="AC596" s="18">
        <v>0</v>
      </c>
      <c r="AD596" s="19">
        <v>0</v>
      </c>
      <c r="AE596" s="187"/>
      <c r="AF596" s="186"/>
      <c r="AG596" s="48">
        <f t="shared" si="205"/>
        <v>0</v>
      </c>
      <c r="AH596" s="49">
        <f t="shared" si="210"/>
        <v>0</v>
      </c>
      <c r="AI596" s="75"/>
      <c r="AJ596" s="826">
        <f t="shared" si="206"/>
        <v>7412</v>
      </c>
      <c r="AK596" s="827">
        <v>0</v>
      </c>
      <c r="AL596" s="828">
        <v>0</v>
      </c>
      <c r="AM596" s="824">
        <f t="shared" si="200"/>
        <v>0</v>
      </c>
      <c r="AN596" s="823">
        <f t="shared" si="200"/>
        <v>0</v>
      </c>
      <c r="AO596" s="832">
        <f t="shared" si="207"/>
        <v>0</v>
      </c>
      <c r="AP596" s="833">
        <f t="shared" si="211"/>
        <v>0</v>
      </c>
      <c r="AR596" s="878">
        <f t="shared" si="190"/>
        <v>0</v>
      </c>
      <c r="AS596" s="879">
        <f t="shared" si="191"/>
        <v>0</v>
      </c>
      <c r="AT596" s="880">
        <f t="shared" si="192"/>
        <v>0</v>
      </c>
    </row>
    <row r="597" spans="1:46" ht="15.75">
      <c r="A597" s="132">
        <v>7413</v>
      </c>
      <c r="B597" s="145" t="s">
        <v>813</v>
      </c>
      <c r="C597" s="133"/>
      <c r="D597" s="133"/>
      <c r="E597" s="133"/>
      <c r="F597" s="133"/>
      <c r="G597" s="133"/>
      <c r="H597" s="133"/>
      <c r="I597" s="133"/>
      <c r="J597" s="133"/>
      <c r="K597" s="133"/>
      <c r="L597" s="134"/>
      <c r="M597" s="75"/>
      <c r="N597" s="177">
        <f t="shared" si="193"/>
        <v>7413</v>
      </c>
      <c r="O597" s="18">
        <v>0</v>
      </c>
      <c r="P597" s="19">
        <v>0</v>
      </c>
      <c r="Q597" s="187"/>
      <c r="R597" s="186"/>
      <c r="S597" s="48">
        <f t="shared" si="203"/>
        <v>0</v>
      </c>
      <c r="T597" s="49">
        <f t="shared" si="208"/>
        <v>0</v>
      </c>
      <c r="U597" s="75"/>
      <c r="V597" s="18">
        <v>0</v>
      </c>
      <c r="W597" s="19">
        <v>0</v>
      </c>
      <c r="X597" s="187"/>
      <c r="Y597" s="186"/>
      <c r="Z597" s="48">
        <f t="shared" si="204"/>
        <v>0</v>
      </c>
      <c r="AA597" s="49">
        <f t="shared" si="209"/>
        <v>0</v>
      </c>
      <c r="AB597" s="75"/>
      <c r="AC597" s="18">
        <v>0</v>
      </c>
      <c r="AD597" s="19">
        <v>0</v>
      </c>
      <c r="AE597" s="187"/>
      <c r="AF597" s="186"/>
      <c r="AG597" s="48">
        <f t="shared" si="205"/>
        <v>0</v>
      </c>
      <c r="AH597" s="49">
        <f t="shared" si="210"/>
        <v>0</v>
      </c>
      <c r="AI597" s="75"/>
      <c r="AJ597" s="826">
        <f t="shared" si="206"/>
        <v>7413</v>
      </c>
      <c r="AK597" s="827">
        <v>0</v>
      </c>
      <c r="AL597" s="828">
        <v>0</v>
      </c>
      <c r="AM597" s="824">
        <f t="shared" si="200"/>
        <v>0</v>
      </c>
      <c r="AN597" s="823">
        <f t="shared" si="200"/>
        <v>0</v>
      </c>
      <c r="AO597" s="832">
        <f t="shared" si="207"/>
        <v>0</v>
      </c>
      <c r="AP597" s="833">
        <f t="shared" si="211"/>
        <v>0</v>
      </c>
      <c r="AR597" s="878">
        <f t="shared" si="190"/>
        <v>0</v>
      </c>
      <c r="AS597" s="879">
        <f t="shared" si="191"/>
        <v>0</v>
      </c>
      <c r="AT597" s="880">
        <f t="shared" si="192"/>
        <v>0</v>
      </c>
    </row>
    <row r="598" spans="1:46" ht="15.75">
      <c r="A598" s="132">
        <v>7414</v>
      </c>
      <c r="B598" s="145" t="s">
        <v>814</v>
      </c>
      <c r="C598" s="133"/>
      <c r="D598" s="133"/>
      <c r="E598" s="133"/>
      <c r="F598" s="133"/>
      <c r="G598" s="133"/>
      <c r="H598" s="133"/>
      <c r="I598" s="133"/>
      <c r="J598" s="133"/>
      <c r="K598" s="133"/>
      <c r="L598" s="134"/>
      <c r="M598" s="75"/>
      <c r="N598" s="177">
        <f t="shared" si="193"/>
        <v>7414</v>
      </c>
      <c r="O598" s="18">
        <v>0</v>
      </c>
      <c r="P598" s="19">
        <v>0</v>
      </c>
      <c r="Q598" s="187"/>
      <c r="R598" s="186"/>
      <c r="S598" s="48">
        <f t="shared" si="203"/>
        <v>0</v>
      </c>
      <c r="T598" s="49">
        <f t="shared" si="208"/>
        <v>0</v>
      </c>
      <c r="U598" s="75"/>
      <c r="V598" s="18">
        <v>0</v>
      </c>
      <c r="W598" s="19">
        <v>0</v>
      </c>
      <c r="X598" s="187"/>
      <c r="Y598" s="186"/>
      <c r="Z598" s="48">
        <f t="shared" si="204"/>
        <v>0</v>
      </c>
      <c r="AA598" s="49">
        <f t="shared" si="209"/>
        <v>0</v>
      </c>
      <c r="AB598" s="75"/>
      <c r="AC598" s="18">
        <v>0</v>
      </c>
      <c r="AD598" s="19">
        <v>0</v>
      </c>
      <c r="AE598" s="187"/>
      <c r="AF598" s="186"/>
      <c r="AG598" s="48">
        <f t="shared" si="205"/>
        <v>0</v>
      </c>
      <c r="AH598" s="49">
        <f t="shared" si="210"/>
        <v>0</v>
      </c>
      <c r="AI598" s="75"/>
      <c r="AJ598" s="826">
        <f t="shared" si="206"/>
        <v>7414</v>
      </c>
      <c r="AK598" s="827">
        <v>0</v>
      </c>
      <c r="AL598" s="828">
        <v>0</v>
      </c>
      <c r="AM598" s="824">
        <f t="shared" si="200"/>
        <v>0</v>
      </c>
      <c r="AN598" s="823">
        <f t="shared" si="200"/>
        <v>0</v>
      </c>
      <c r="AO598" s="832">
        <f t="shared" si="207"/>
        <v>0</v>
      </c>
      <c r="AP598" s="833">
        <f t="shared" si="211"/>
        <v>0</v>
      </c>
      <c r="AR598" s="878">
        <f t="shared" si="190"/>
        <v>0</v>
      </c>
      <c r="AS598" s="879">
        <f t="shared" si="191"/>
        <v>0</v>
      </c>
      <c r="AT598" s="880">
        <f t="shared" si="192"/>
        <v>0</v>
      </c>
    </row>
    <row r="599" spans="1:46" ht="15.75">
      <c r="A599" s="132">
        <v>7415</v>
      </c>
      <c r="B599" s="145" t="s">
        <v>815</v>
      </c>
      <c r="C599" s="133"/>
      <c r="D599" s="133"/>
      <c r="E599" s="133"/>
      <c r="F599" s="133"/>
      <c r="G599" s="133"/>
      <c r="H599" s="133"/>
      <c r="I599" s="133"/>
      <c r="J599" s="133"/>
      <c r="K599" s="133"/>
      <c r="L599" s="134"/>
      <c r="M599" s="75"/>
      <c r="N599" s="177">
        <f t="shared" si="193"/>
        <v>7415</v>
      </c>
      <c r="O599" s="18">
        <v>0</v>
      </c>
      <c r="P599" s="19">
        <v>0</v>
      </c>
      <c r="Q599" s="187"/>
      <c r="R599" s="186"/>
      <c r="S599" s="48">
        <f t="shared" si="203"/>
        <v>0</v>
      </c>
      <c r="T599" s="49">
        <f t="shared" si="208"/>
        <v>0</v>
      </c>
      <c r="U599" s="75"/>
      <c r="V599" s="18">
        <v>0</v>
      </c>
      <c r="W599" s="19">
        <v>0</v>
      </c>
      <c r="X599" s="187"/>
      <c r="Y599" s="186"/>
      <c r="Z599" s="48">
        <f t="shared" si="204"/>
        <v>0</v>
      </c>
      <c r="AA599" s="49">
        <f t="shared" si="209"/>
        <v>0</v>
      </c>
      <c r="AB599" s="75"/>
      <c r="AC599" s="18">
        <v>0</v>
      </c>
      <c r="AD599" s="19">
        <v>0</v>
      </c>
      <c r="AE599" s="187"/>
      <c r="AF599" s="186"/>
      <c r="AG599" s="48">
        <f t="shared" si="205"/>
        <v>0</v>
      </c>
      <c r="AH599" s="49">
        <f t="shared" si="210"/>
        <v>0</v>
      </c>
      <c r="AI599" s="75"/>
      <c r="AJ599" s="826">
        <f t="shared" si="206"/>
        <v>7415</v>
      </c>
      <c r="AK599" s="827">
        <v>0</v>
      </c>
      <c r="AL599" s="828">
        <v>0</v>
      </c>
      <c r="AM599" s="824">
        <f t="shared" si="200"/>
        <v>0</v>
      </c>
      <c r="AN599" s="823">
        <f t="shared" si="200"/>
        <v>0</v>
      </c>
      <c r="AO599" s="832">
        <f t="shared" si="207"/>
        <v>0</v>
      </c>
      <c r="AP599" s="833">
        <f t="shared" si="211"/>
        <v>0</v>
      </c>
      <c r="AR599" s="878">
        <f t="shared" si="190"/>
        <v>0</v>
      </c>
      <c r="AS599" s="879">
        <f t="shared" si="191"/>
        <v>0</v>
      </c>
      <c r="AT599" s="880">
        <f t="shared" si="192"/>
        <v>0</v>
      </c>
    </row>
    <row r="600" spans="1:46" ht="15.75">
      <c r="A600" s="132">
        <v>7416</v>
      </c>
      <c r="B600" s="145" t="s">
        <v>816</v>
      </c>
      <c r="C600" s="133"/>
      <c r="D600" s="133"/>
      <c r="E600" s="133"/>
      <c r="F600" s="133"/>
      <c r="G600" s="133"/>
      <c r="H600" s="133"/>
      <c r="I600" s="133"/>
      <c r="J600" s="133"/>
      <c r="K600" s="133"/>
      <c r="L600" s="134"/>
      <c r="M600" s="75"/>
      <c r="N600" s="177">
        <f t="shared" si="193"/>
        <v>7416</v>
      </c>
      <c r="O600" s="18">
        <v>0</v>
      </c>
      <c r="P600" s="19">
        <v>0</v>
      </c>
      <c r="Q600" s="187"/>
      <c r="R600" s="186"/>
      <c r="S600" s="48">
        <f t="shared" si="203"/>
        <v>0</v>
      </c>
      <c r="T600" s="49">
        <f t="shared" si="208"/>
        <v>0</v>
      </c>
      <c r="U600" s="75"/>
      <c r="V600" s="18">
        <v>0</v>
      </c>
      <c r="W600" s="19">
        <v>0</v>
      </c>
      <c r="X600" s="187"/>
      <c r="Y600" s="186"/>
      <c r="Z600" s="48">
        <f t="shared" si="204"/>
        <v>0</v>
      </c>
      <c r="AA600" s="49">
        <f t="shared" si="209"/>
        <v>0</v>
      </c>
      <c r="AB600" s="75"/>
      <c r="AC600" s="18">
        <v>0</v>
      </c>
      <c r="AD600" s="19">
        <v>0</v>
      </c>
      <c r="AE600" s="187"/>
      <c r="AF600" s="186"/>
      <c r="AG600" s="48">
        <f t="shared" si="205"/>
        <v>0</v>
      </c>
      <c r="AH600" s="49">
        <f t="shared" si="210"/>
        <v>0</v>
      </c>
      <c r="AI600" s="75"/>
      <c r="AJ600" s="826">
        <f t="shared" si="206"/>
        <v>7416</v>
      </c>
      <c r="AK600" s="827">
        <v>0</v>
      </c>
      <c r="AL600" s="828">
        <v>0</v>
      </c>
      <c r="AM600" s="824">
        <f t="shared" si="200"/>
        <v>0</v>
      </c>
      <c r="AN600" s="823">
        <f t="shared" si="200"/>
        <v>0</v>
      </c>
      <c r="AO600" s="832">
        <f t="shared" si="207"/>
        <v>0</v>
      </c>
      <c r="AP600" s="833">
        <f t="shared" si="211"/>
        <v>0</v>
      </c>
      <c r="AR600" s="878">
        <f t="shared" si="190"/>
        <v>0</v>
      </c>
      <c r="AS600" s="879">
        <f t="shared" si="191"/>
        <v>0</v>
      </c>
      <c r="AT600" s="880">
        <f t="shared" si="192"/>
        <v>0</v>
      </c>
    </row>
    <row r="601" spans="1:46" ht="15.75">
      <c r="A601" s="132">
        <v>7471</v>
      </c>
      <c r="B601" s="133" t="s">
        <v>817</v>
      </c>
      <c r="C601" s="133"/>
      <c r="D601" s="133"/>
      <c r="E601" s="133"/>
      <c r="F601" s="133"/>
      <c r="G601" s="133"/>
      <c r="H601" s="133"/>
      <c r="I601" s="133"/>
      <c r="J601" s="133"/>
      <c r="K601" s="133"/>
      <c r="L601" s="134"/>
      <c r="M601" s="75"/>
      <c r="N601" s="177">
        <f t="shared" si="193"/>
        <v>7471</v>
      </c>
      <c r="O601" s="18">
        <v>0</v>
      </c>
      <c r="P601" s="19">
        <v>0</v>
      </c>
      <c r="Q601" s="187"/>
      <c r="R601" s="186"/>
      <c r="S601" s="48">
        <f t="shared" si="203"/>
        <v>0</v>
      </c>
      <c r="T601" s="49">
        <f t="shared" si="208"/>
        <v>0</v>
      </c>
      <c r="U601" s="75"/>
      <c r="V601" s="18">
        <v>0</v>
      </c>
      <c r="W601" s="19">
        <v>0</v>
      </c>
      <c r="X601" s="187"/>
      <c r="Y601" s="186"/>
      <c r="Z601" s="48">
        <f t="shared" si="204"/>
        <v>0</v>
      </c>
      <c r="AA601" s="49">
        <f t="shared" si="209"/>
        <v>0</v>
      </c>
      <c r="AB601" s="75"/>
      <c r="AC601" s="18">
        <v>0</v>
      </c>
      <c r="AD601" s="19">
        <v>0</v>
      </c>
      <c r="AE601" s="187"/>
      <c r="AF601" s="186"/>
      <c r="AG601" s="48">
        <f t="shared" si="205"/>
        <v>0</v>
      </c>
      <c r="AH601" s="49">
        <f t="shared" si="210"/>
        <v>0</v>
      </c>
      <c r="AI601" s="75"/>
      <c r="AJ601" s="826">
        <f t="shared" si="206"/>
        <v>7471</v>
      </c>
      <c r="AK601" s="827">
        <v>0</v>
      </c>
      <c r="AL601" s="828">
        <v>0</v>
      </c>
      <c r="AM601" s="824">
        <f t="shared" si="200"/>
        <v>0</v>
      </c>
      <c r="AN601" s="823">
        <f t="shared" si="200"/>
        <v>0</v>
      </c>
      <c r="AO601" s="832">
        <f t="shared" si="207"/>
        <v>0</v>
      </c>
      <c r="AP601" s="833">
        <f t="shared" si="211"/>
        <v>0</v>
      </c>
      <c r="AR601" s="878">
        <f t="shared" si="190"/>
        <v>0</v>
      </c>
      <c r="AS601" s="879">
        <f t="shared" si="191"/>
        <v>0</v>
      </c>
      <c r="AT601" s="880">
        <f t="shared" si="192"/>
        <v>0</v>
      </c>
    </row>
    <row r="602" spans="1:46" ht="15.75">
      <c r="A602" s="132">
        <v>7472</v>
      </c>
      <c r="B602" s="133" t="s">
        <v>818</v>
      </c>
      <c r="C602" s="133"/>
      <c r="D602" s="133"/>
      <c r="E602" s="133"/>
      <c r="F602" s="133"/>
      <c r="G602" s="133"/>
      <c r="H602" s="133"/>
      <c r="I602" s="133"/>
      <c r="J602" s="133"/>
      <c r="K602" s="133"/>
      <c r="L602" s="134"/>
      <c r="M602" s="75"/>
      <c r="N602" s="177">
        <f t="shared" si="193"/>
        <v>7472</v>
      </c>
      <c r="O602" s="18">
        <v>0</v>
      </c>
      <c r="P602" s="19">
        <v>0</v>
      </c>
      <c r="Q602" s="187"/>
      <c r="R602" s="186"/>
      <c r="S602" s="48">
        <f t="shared" si="203"/>
        <v>0</v>
      </c>
      <c r="T602" s="49">
        <f t="shared" si="208"/>
        <v>0</v>
      </c>
      <c r="U602" s="75"/>
      <c r="V602" s="18">
        <v>0</v>
      </c>
      <c r="W602" s="19">
        <v>0</v>
      </c>
      <c r="X602" s="187"/>
      <c r="Y602" s="186"/>
      <c r="Z602" s="48">
        <f t="shared" si="204"/>
        <v>0</v>
      </c>
      <c r="AA602" s="49">
        <f t="shared" si="209"/>
        <v>0</v>
      </c>
      <c r="AB602" s="75"/>
      <c r="AC602" s="18">
        <v>0</v>
      </c>
      <c r="AD602" s="19">
        <v>0</v>
      </c>
      <c r="AE602" s="187"/>
      <c r="AF602" s="186"/>
      <c r="AG602" s="48">
        <f t="shared" si="205"/>
        <v>0</v>
      </c>
      <c r="AH602" s="49">
        <f t="shared" si="210"/>
        <v>0</v>
      </c>
      <c r="AI602" s="75"/>
      <c r="AJ602" s="826">
        <f t="shared" si="206"/>
        <v>7472</v>
      </c>
      <c r="AK602" s="827">
        <v>0</v>
      </c>
      <c r="AL602" s="828">
        <v>0</v>
      </c>
      <c r="AM602" s="824">
        <f t="shared" si="200"/>
        <v>0</v>
      </c>
      <c r="AN602" s="823">
        <f t="shared" si="200"/>
        <v>0</v>
      </c>
      <c r="AO602" s="832">
        <f t="shared" si="207"/>
        <v>0</v>
      </c>
      <c r="AP602" s="833">
        <f t="shared" si="211"/>
        <v>0</v>
      </c>
      <c r="AR602" s="878">
        <f t="shared" si="190"/>
        <v>0</v>
      </c>
      <c r="AS602" s="879">
        <f t="shared" si="191"/>
        <v>0</v>
      </c>
      <c r="AT602" s="880">
        <f t="shared" si="192"/>
        <v>0</v>
      </c>
    </row>
    <row r="603" spans="1:46" ht="15.75">
      <c r="A603" s="132">
        <v>7473</v>
      </c>
      <c r="B603" s="133" t="s">
        <v>819</v>
      </c>
      <c r="C603" s="133"/>
      <c r="D603" s="133"/>
      <c r="E603" s="133"/>
      <c r="F603" s="133"/>
      <c r="G603" s="133"/>
      <c r="H603" s="133"/>
      <c r="I603" s="133"/>
      <c r="J603" s="133"/>
      <c r="K603" s="133"/>
      <c r="L603" s="134"/>
      <c r="M603" s="75"/>
      <c r="N603" s="177">
        <f t="shared" si="193"/>
        <v>7473</v>
      </c>
      <c r="O603" s="18">
        <v>0</v>
      </c>
      <c r="P603" s="19">
        <v>0</v>
      </c>
      <c r="Q603" s="187"/>
      <c r="R603" s="186"/>
      <c r="S603" s="48">
        <f t="shared" si="203"/>
        <v>0</v>
      </c>
      <c r="T603" s="49">
        <f t="shared" si="208"/>
        <v>0</v>
      </c>
      <c r="U603" s="75"/>
      <c r="V603" s="18">
        <v>0</v>
      </c>
      <c r="W603" s="19">
        <v>0</v>
      </c>
      <c r="X603" s="187"/>
      <c r="Y603" s="186"/>
      <c r="Z603" s="48">
        <f t="shared" si="204"/>
        <v>0</v>
      </c>
      <c r="AA603" s="49">
        <f t="shared" si="209"/>
        <v>0</v>
      </c>
      <c r="AB603" s="75"/>
      <c r="AC603" s="18">
        <v>0</v>
      </c>
      <c r="AD603" s="19">
        <v>0</v>
      </c>
      <c r="AE603" s="187"/>
      <c r="AF603" s="186"/>
      <c r="AG603" s="48">
        <f t="shared" si="205"/>
        <v>0</v>
      </c>
      <c r="AH603" s="49">
        <f t="shared" si="210"/>
        <v>0</v>
      </c>
      <c r="AI603" s="75"/>
      <c r="AJ603" s="826">
        <f t="shared" si="206"/>
        <v>7473</v>
      </c>
      <c r="AK603" s="827">
        <v>0</v>
      </c>
      <c r="AL603" s="828">
        <v>0</v>
      </c>
      <c r="AM603" s="824">
        <f t="shared" si="200"/>
        <v>0</v>
      </c>
      <c r="AN603" s="823">
        <f t="shared" si="200"/>
        <v>0</v>
      </c>
      <c r="AO603" s="832">
        <f t="shared" si="207"/>
        <v>0</v>
      </c>
      <c r="AP603" s="833">
        <f t="shared" si="211"/>
        <v>0</v>
      </c>
      <c r="AR603" s="878">
        <f t="shared" si="190"/>
        <v>0</v>
      </c>
      <c r="AS603" s="879">
        <f t="shared" si="191"/>
        <v>0</v>
      </c>
      <c r="AT603" s="880">
        <f t="shared" si="192"/>
        <v>0</v>
      </c>
    </row>
    <row r="604" spans="1:46" ht="15.75">
      <c r="A604" s="132">
        <v>7474</v>
      </c>
      <c r="B604" s="133" t="s">
        <v>820</v>
      </c>
      <c r="C604" s="133"/>
      <c r="D604" s="133"/>
      <c r="E604" s="133"/>
      <c r="F604" s="133"/>
      <c r="G604" s="133"/>
      <c r="H604" s="133"/>
      <c r="I604" s="133"/>
      <c r="J604" s="133"/>
      <c r="K604" s="133"/>
      <c r="L604" s="134"/>
      <c r="M604" s="75"/>
      <c r="N604" s="177">
        <f t="shared" si="193"/>
        <v>7474</v>
      </c>
      <c r="O604" s="18">
        <v>0</v>
      </c>
      <c r="P604" s="19">
        <v>0</v>
      </c>
      <c r="Q604" s="187"/>
      <c r="R604" s="186"/>
      <c r="S604" s="48">
        <f t="shared" si="203"/>
        <v>0</v>
      </c>
      <c r="T604" s="49">
        <f t="shared" si="208"/>
        <v>0</v>
      </c>
      <c r="U604" s="75"/>
      <c r="V604" s="18">
        <v>0</v>
      </c>
      <c r="W604" s="19">
        <v>0</v>
      </c>
      <c r="X604" s="187"/>
      <c r="Y604" s="186"/>
      <c r="Z604" s="48">
        <f t="shared" si="204"/>
        <v>0</v>
      </c>
      <c r="AA604" s="49">
        <f t="shared" si="209"/>
        <v>0</v>
      </c>
      <c r="AB604" s="75"/>
      <c r="AC604" s="18">
        <v>0</v>
      </c>
      <c r="AD604" s="19">
        <v>0</v>
      </c>
      <c r="AE604" s="187"/>
      <c r="AF604" s="186"/>
      <c r="AG604" s="48">
        <f t="shared" si="205"/>
        <v>0</v>
      </c>
      <c r="AH604" s="49">
        <f t="shared" si="210"/>
        <v>0</v>
      </c>
      <c r="AI604" s="75"/>
      <c r="AJ604" s="826">
        <f t="shared" si="206"/>
        <v>7474</v>
      </c>
      <c r="AK604" s="827">
        <v>0</v>
      </c>
      <c r="AL604" s="828">
        <v>0</v>
      </c>
      <c r="AM604" s="824">
        <f t="shared" si="200"/>
        <v>0</v>
      </c>
      <c r="AN604" s="823">
        <f t="shared" si="200"/>
        <v>0</v>
      </c>
      <c r="AO604" s="832">
        <f t="shared" si="207"/>
        <v>0</v>
      </c>
      <c r="AP604" s="833">
        <f t="shared" si="211"/>
        <v>0</v>
      </c>
      <c r="AR604" s="878">
        <f t="shared" si="190"/>
        <v>0</v>
      </c>
      <c r="AS604" s="879">
        <f t="shared" si="191"/>
        <v>0</v>
      </c>
      <c r="AT604" s="880">
        <f t="shared" si="192"/>
        <v>0</v>
      </c>
    </row>
    <row r="605" spans="1:46" ht="15.75">
      <c r="A605" s="132">
        <v>7481</v>
      </c>
      <c r="B605" s="133" t="s">
        <v>821</v>
      </c>
      <c r="C605" s="133"/>
      <c r="D605" s="133"/>
      <c r="E605" s="133"/>
      <c r="F605" s="133"/>
      <c r="G605" s="133"/>
      <c r="H605" s="133"/>
      <c r="I605" s="133"/>
      <c r="J605" s="133"/>
      <c r="K605" s="133"/>
      <c r="L605" s="134"/>
      <c r="M605" s="75"/>
      <c r="N605" s="177">
        <f t="shared" si="193"/>
        <v>7481</v>
      </c>
      <c r="O605" s="18">
        <v>0</v>
      </c>
      <c r="P605" s="19">
        <v>0</v>
      </c>
      <c r="Q605" s="187"/>
      <c r="R605" s="186"/>
      <c r="S605" s="48">
        <f t="shared" si="203"/>
        <v>0</v>
      </c>
      <c r="T605" s="49">
        <f t="shared" si="208"/>
        <v>0</v>
      </c>
      <c r="U605" s="75"/>
      <c r="V605" s="18">
        <v>0</v>
      </c>
      <c r="W605" s="19">
        <v>0</v>
      </c>
      <c r="X605" s="187"/>
      <c r="Y605" s="186"/>
      <c r="Z605" s="48">
        <f t="shared" si="204"/>
        <v>0</v>
      </c>
      <c r="AA605" s="49">
        <f t="shared" si="209"/>
        <v>0</v>
      </c>
      <c r="AB605" s="75"/>
      <c r="AC605" s="18">
        <v>0</v>
      </c>
      <c r="AD605" s="19">
        <v>0</v>
      </c>
      <c r="AE605" s="187"/>
      <c r="AF605" s="186"/>
      <c r="AG605" s="48">
        <f t="shared" si="205"/>
        <v>0</v>
      </c>
      <c r="AH605" s="49">
        <f t="shared" si="210"/>
        <v>0</v>
      </c>
      <c r="AI605" s="75"/>
      <c r="AJ605" s="826">
        <f t="shared" si="206"/>
        <v>7481</v>
      </c>
      <c r="AK605" s="827">
        <v>0</v>
      </c>
      <c r="AL605" s="828">
        <v>0</v>
      </c>
      <c r="AM605" s="824">
        <f t="shared" si="200"/>
        <v>0</v>
      </c>
      <c r="AN605" s="823">
        <f t="shared" si="200"/>
        <v>0</v>
      </c>
      <c r="AO605" s="832">
        <f t="shared" si="207"/>
        <v>0</v>
      </c>
      <c r="AP605" s="833">
        <f t="shared" si="211"/>
        <v>0</v>
      </c>
      <c r="AR605" s="878">
        <f t="shared" si="190"/>
        <v>0</v>
      </c>
      <c r="AS605" s="879">
        <f t="shared" si="191"/>
        <v>0</v>
      </c>
      <c r="AT605" s="880">
        <f t="shared" si="192"/>
        <v>0</v>
      </c>
    </row>
    <row r="606" spans="1:46" ht="15.75">
      <c r="A606" s="132">
        <v>7482</v>
      </c>
      <c r="B606" s="133" t="s">
        <v>824</v>
      </c>
      <c r="C606" s="133"/>
      <c r="D606" s="133"/>
      <c r="E606" s="133"/>
      <c r="F606" s="133"/>
      <c r="G606" s="133"/>
      <c r="H606" s="133"/>
      <c r="I606" s="133"/>
      <c r="J606" s="133"/>
      <c r="K606" s="133"/>
      <c r="L606" s="134"/>
      <c r="M606" s="75"/>
      <c r="N606" s="177">
        <f t="shared" si="193"/>
        <v>7482</v>
      </c>
      <c r="O606" s="18">
        <v>0</v>
      </c>
      <c r="P606" s="19">
        <v>0</v>
      </c>
      <c r="Q606" s="187"/>
      <c r="R606" s="186"/>
      <c r="S606" s="48">
        <f t="shared" si="203"/>
        <v>0</v>
      </c>
      <c r="T606" s="49">
        <f t="shared" si="208"/>
        <v>0</v>
      </c>
      <c r="U606" s="75"/>
      <c r="V606" s="18">
        <v>0</v>
      </c>
      <c r="W606" s="19">
        <v>0</v>
      </c>
      <c r="X606" s="187"/>
      <c r="Y606" s="186"/>
      <c r="Z606" s="48">
        <f t="shared" si="204"/>
        <v>0</v>
      </c>
      <c r="AA606" s="49">
        <f t="shared" si="209"/>
        <v>0</v>
      </c>
      <c r="AB606" s="75"/>
      <c r="AC606" s="18">
        <v>0</v>
      </c>
      <c r="AD606" s="19">
        <v>0</v>
      </c>
      <c r="AE606" s="187"/>
      <c r="AF606" s="186"/>
      <c r="AG606" s="48">
        <f t="shared" si="205"/>
        <v>0</v>
      </c>
      <c r="AH606" s="49">
        <f t="shared" si="210"/>
        <v>0</v>
      </c>
      <c r="AI606" s="75"/>
      <c r="AJ606" s="826">
        <f t="shared" si="206"/>
        <v>7482</v>
      </c>
      <c r="AK606" s="827">
        <v>0</v>
      </c>
      <c r="AL606" s="828">
        <v>0</v>
      </c>
      <c r="AM606" s="824">
        <f t="shared" si="200"/>
        <v>0</v>
      </c>
      <c r="AN606" s="823">
        <f t="shared" si="200"/>
        <v>0</v>
      </c>
      <c r="AO606" s="832">
        <f t="shared" si="207"/>
        <v>0</v>
      </c>
      <c r="AP606" s="833">
        <f t="shared" si="211"/>
        <v>0</v>
      </c>
      <c r="AR606" s="878">
        <f t="shared" si="190"/>
        <v>0</v>
      </c>
      <c r="AS606" s="879">
        <f t="shared" si="191"/>
        <v>0</v>
      </c>
      <c r="AT606" s="880">
        <f t="shared" si="192"/>
        <v>0</v>
      </c>
    </row>
    <row r="607" spans="1:46" ht="15.75">
      <c r="A607" s="132">
        <v>7483</v>
      </c>
      <c r="B607" s="133" t="s">
        <v>825</v>
      </c>
      <c r="C607" s="133"/>
      <c r="D607" s="133"/>
      <c r="E607" s="133"/>
      <c r="F607" s="133"/>
      <c r="G607" s="133"/>
      <c r="H607" s="133"/>
      <c r="I607" s="133"/>
      <c r="J607" s="133"/>
      <c r="K607" s="133"/>
      <c r="L607" s="134"/>
      <c r="M607" s="75"/>
      <c r="N607" s="177">
        <f t="shared" si="193"/>
        <v>7483</v>
      </c>
      <c r="O607" s="18">
        <v>0</v>
      </c>
      <c r="P607" s="19">
        <v>0</v>
      </c>
      <c r="Q607" s="187"/>
      <c r="R607" s="186"/>
      <c r="S607" s="48">
        <f t="shared" si="203"/>
        <v>0</v>
      </c>
      <c r="T607" s="49">
        <f t="shared" si="208"/>
        <v>0</v>
      </c>
      <c r="U607" s="75"/>
      <c r="V607" s="18">
        <v>0</v>
      </c>
      <c r="W607" s="19">
        <v>0</v>
      </c>
      <c r="X607" s="187"/>
      <c r="Y607" s="186"/>
      <c r="Z607" s="48">
        <f t="shared" si="204"/>
        <v>0</v>
      </c>
      <c r="AA607" s="49">
        <f t="shared" si="209"/>
        <v>0</v>
      </c>
      <c r="AB607" s="75"/>
      <c r="AC607" s="18">
        <v>0</v>
      </c>
      <c r="AD607" s="19">
        <v>0</v>
      </c>
      <c r="AE607" s="187"/>
      <c r="AF607" s="186"/>
      <c r="AG607" s="48">
        <f t="shared" si="205"/>
        <v>0</v>
      </c>
      <c r="AH607" s="49">
        <f t="shared" si="210"/>
        <v>0</v>
      </c>
      <c r="AI607" s="75"/>
      <c r="AJ607" s="826">
        <f t="shared" si="206"/>
        <v>7483</v>
      </c>
      <c r="AK607" s="827">
        <v>0</v>
      </c>
      <c r="AL607" s="828">
        <v>0</v>
      </c>
      <c r="AM607" s="824">
        <f t="shared" si="200"/>
        <v>0</v>
      </c>
      <c r="AN607" s="823">
        <f t="shared" si="200"/>
        <v>0</v>
      </c>
      <c r="AO607" s="832">
        <f t="shared" si="207"/>
        <v>0</v>
      </c>
      <c r="AP607" s="833">
        <f t="shared" si="211"/>
        <v>0</v>
      </c>
      <c r="AR607" s="878">
        <f t="shared" si="190"/>
        <v>0</v>
      </c>
      <c r="AS607" s="879">
        <f t="shared" si="191"/>
        <v>0</v>
      </c>
      <c r="AT607" s="880">
        <f t="shared" si="192"/>
        <v>0</v>
      </c>
    </row>
    <row r="608" spans="1:46" ht="15.75">
      <c r="A608" s="132">
        <v>7484</v>
      </c>
      <c r="B608" s="133" t="s">
        <v>826</v>
      </c>
      <c r="C608" s="133"/>
      <c r="D608" s="133"/>
      <c r="E608" s="133"/>
      <c r="F608" s="133"/>
      <c r="G608" s="133"/>
      <c r="H608" s="133"/>
      <c r="I608" s="133"/>
      <c r="J608" s="133"/>
      <c r="K608" s="133"/>
      <c r="L608" s="134"/>
      <c r="M608" s="75"/>
      <c r="N608" s="177">
        <f t="shared" si="193"/>
        <v>7484</v>
      </c>
      <c r="O608" s="18">
        <v>0</v>
      </c>
      <c r="P608" s="19">
        <v>0</v>
      </c>
      <c r="Q608" s="187"/>
      <c r="R608" s="186"/>
      <c r="S608" s="48">
        <f t="shared" si="203"/>
        <v>0</v>
      </c>
      <c r="T608" s="49">
        <f t="shared" si="208"/>
        <v>0</v>
      </c>
      <c r="U608" s="75"/>
      <c r="V608" s="18">
        <v>0</v>
      </c>
      <c r="W608" s="19">
        <v>0</v>
      </c>
      <c r="X608" s="187"/>
      <c r="Y608" s="186"/>
      <c r="Z608" s="48">
        <f t="shared" si="204"/>
        <v>0</v>
      </c>
      <c r="AA608" s="49">
        <f t="shared" si="209"/>
        <v>0</v>
      </c>
      <c r="AB608" s="75"/>
      <c r="AC608" s="18">
        <v>0</v>
      </c>
      <c r="AD608" s="19">
        <v>0</v>
      </c>
      <c r="AE608" s="187"/>
      <c r="AF608" s="186"/>
      <c r="AG608" s="48">
        <f t="shared" si="205"/>
        <v>0</v>
      </c>
      <c r="AH608" s="49">
        <f t="shared" si="210"/>
        <v>0</v>
      </c>
      <c r="AI608" s="75"/>
      <c r="AJ608" s="826">
        <f t="shared" si="206"/>
        <v>7484</v>
      </c>
      <c r="AK608" s="827">
        <v>0</v>
      </c>
      <c r="AL608" s="828">
        <v>0</v>
      </c>
      <c r="AM608" s="824">
        <f t="shared" si="200"/>
        <v>0</v>
      </c>
      <c r="AN608" s="823">
        <f t="shared" si="200"/>
        <v>0</v>
      </c>
      <c r="AO608" s="832">
        <f t="shared" si="207"/>
        <v>0</v>
      </c>
      <c r="AP608" s="833">
        <f t="shared" si="211"/>
        <v>0</v>
      </c>
      <c r="AR608" s="878">
        <f t="shared" si="190"/>
        <v>0</v>
      </c>
      <c r="AS608" s="879">
        <f t="shared" si="191"/>
        <v>0</v>
      </c>
      <c r="AT608" s="880">
        <f t="shared" si="192"/>
        <v>0</v>
      </c>
    </row>
    <row r="609" spans="1:46" ht="15.75">
      <c r="A609" s="132">
        <v>7491</v>
      </c>
      <c r="B609" s="133" t="s">
        <v>827</v>
      </c>
      <c r="C609" s="133"/>
      <c r="D609" s="133"/>
      <c r="E609" s="133"/>
      <c r="F609" s="133"/>
      <c r="G609" s="133"/>
      <c r="H609" s="133"/>
      <c r="I609" s="133"/>
      <c r="J609" s="133"/>
      <c r="K609" s="133"/>
      <c r="L609" s="134"/>
      <c r="M609" s="75"/>
      <c r="N609" s="177">
        <f t="shared" si="193"/>
        <v>7491</v>
      </c>
      <c r="O609" s="18">
        <v>0</v>
      </c>
      <c r="P609" s="19">
        <v>0</v>
      </c>
      <c r="Q609" s="187"/>
      <c r="R609" s="186"/>
      <c r="S609" s="48">
        <f t="shared" si="203"/>
        <v>0</v>
      </c>
      <c r="T609" s="49">
        <f t="shared" si="208"/>
        <v>0</v>
      </c>
      <c r="U609" s="75"/>
      <c r="V609" s="18">
        <v>0</v>
      </c>
      <c r="W609" s="19">
        <v>0</v>
      </c>
      <c r="X609" s="187"/>
      <c r="Y609" s="186"/>
      <c r="Z609" s="48">
        <f t="shared" si="204"/>
        <v>0</v>
      </c>
      <c r="AA609" s="49">
        <f t="shared" si="209"/>
        <v>0</v>
      </c>
      <c r="AB609" s="75"/>
      <c r="AC609" s="18">
        <v>0</v>
      </c>
      <c r="AD609" s="19">
        <v>0</v>
      </c>
      <c r="AE609" s="187"/>
      <c r="AF609" s="186"/>
      <c r="AG609" s="48">
        <f t="shared" si="205"/>
        <v>0</v>
      </c>
      <c r="AH609" s="49">
        <f t="shared" si="210"/>
        <v>0</v>
      </c>
      <c r="AI609" s="75"/>
      <c r="AJ609" s="826">
        <f t="shared" si="206"/>
        <v>7491</v>
      </c>
      <c r="AK609" s="827">
        <v>0</v>
      </c>
      <c r="AL609" s="828">
        <v>0</v>
      </c>
      <c r="AM609" s="824">
        <f t="shared" si="200"/>
        <v>0</v>
      </c>
      <c r="AN609" s="823">
        <f t="shared" si="200"/>
        <v>0</v>
      </c>
      <c r="AO609" s="832">
        <f t="shared" si="207"/>
        <v>0</v>
      </c>
      <c r="AP609" s="833">
        <f t="shared" si="211"/>
        <v>0</v>
      </c>
      <c r="AR609" s="878">
        <f t="shared" si="190"/>
        <v>0</v>
      </c>
      <c r="AS609" s="879">
        <f t="shared" si="191"/>
        <v>0</v>
      </c>
      <c r="AT609" s="880">
        <f t="shared" si="192"/>
        <v>0</v>
      </c>
    </row>
    <row r="610" spans="1:46" ht="15.75">
      <c r="A610" s="132">
        <v>7492</v>
      </c>
      <c r="B610" s="133" t="s">
        <v>828</v>
      </c>
      <c r="C610" s="133"/>
      <c r="D610" s="133"/>
      <c r="E610" s="133"/>
      <c r="F610" s="133"/>
      <c r="G610" s="133"/>
      <c r="H610" s="133"/>
      <c r="I610" s="133"/>
      <c r="J610" s="133"/>
      <c r="K610" s="133"/>
      <c r="L610" s="134"/>
      <c r="M610" s="75"/>
      <c r="N610" s="177">
        <f t="shared" si="193"/>
        <v>7492</v>
      </c>
      <c r="O610" s="18">
        <v>0</v>
      </c>
      <c r="P610" s="19">
        <v>0</v>
      </c>
      <c r="Q610" s="187"/>
      <c r="R610" s="186"/>
      <c r="S610" s="48">
        <f t="shared" si="203"/>
        <v>0</v>
      </c>
      <c r="T610" s="49">
        <f t="shared" si="208"/>
        <v>0</v>
      </c>
      <c r="U610" s="75"/>
      <c r="V610" s="18">
        <v>0</v>
      </c>
      <c r="W610" s="19">
        <v>0</v>
      </c>
      <c r="X610" s="187"/>
      <c r="Y610" s="186"/>
      <c r="Z610" s="48">
        <f t="shared" si="204"/>
        <v>0</v>
      </c>
      <c r="AA610" s="49">
        <f t="shared" si="209"/>
        <v>0</v>
      </c>
      <c r="AB610" s="75"/>
      <c r="AC610" s="18">
        <v>0</v>
      </c>
      <c r="AD610" s="19">
        <v>0</v>
      </c>
      <c r="AE610" s="187"/>
      <c r="AF610" s="186"/>
      <c r="AG610" s="48">
        <f t="shared" si="205"/>
        <v>0</v>
      </c>
      <c r="AH610" s="49">
        <f t="shared" si="210"/>
        <v>0</v>
      </c>
      <c r="AI610" s="75"/>
      <c r="AJ610" s="826">
        <f t="shared" si="206"/>
        <v>7492</v>
      </c>
      <c r="AK610" s="827">
        <v>0</v>
      </c>
      <c r="AL610" s="828">
        <v>0</v>
      </c>
      <c r="AM610" s="824">
        <f t="shared" si="200"/>
        <v>0</v>
      </c>
      <c r="AN610" s="823">
        <f t="shared" si="200"/>
        <v>0</v>
      </c>
      <c r="AO610" s="832">
        <f t="shared" si="207"/>
        <v>0</v>
      </c>
      <c r="AP610" s="833">
        <f t="shared" si="211"/>
        <v>0</v>
      </c>
      <c r="AR610" s="878">
        <f t="shared" si="190"/>
        <v>0</v>
      </c>
      <c r="AS610" s="879">
        <f t="shared" si="191"/>
        <v>0</v>
      </c>
      <c r="AT610" s="880">
        <f t="shared" si="192"/>
        <v>0</v>
      </c>
    </row>
    <row r="611" spans="1:46" ht="15.75">
      <c r="A611" s="132">
        <v>7493</v>
      </c>
      <c r="B611" s="133" t="s">
        <v>829</v>
      </c>
      <c r="C611" s="133"/>
      <c r="D611" s="133"/>
      <c r="E611" s="133"/>
      <c r="F611" s="133"/>
      <c r="G611" s="133"/>
      <c r="H611" s="133"/>
      <c r="I611" s="133"/>
      <c r="J611" s="133"/>
      <c r="K611" s="133"/>
      <c r="L611" s="134"/>
      <c r="M611" s="75"/>
      <c r="N611" s="177">
        <f t="shared" si="193"/>
        <v>7493</v>
      </c>
      <c r="O611" s="18">
        <v>0</v>
      </c>
      <c r="P611" s="19">
        <v>0</v>
      </c>
      <c r="Q611" s="187"/>
      <c r="R611" s="186"/>
      <c r="S611" s="48">
        <f t="shared" si="203"/>
        <v>0</v>
      </c>
      <c r="T611" s="49">
        <f t="shared" si="208"/>
        <v>0</v>
      </c>
      <c r="U611" s="75"/>
      <c r="V611" s="18">
        <v>0</v>
      </c>
      <c r="W611" s="19">
        <v>0</v>
      </c>
      <c r="X611" s="187"/>
      <c r="Y611" s="186"/>
      <c r="Z611" s="48">
        <f t="shared" si="204"/>
        <v>0</v>
      </c>
      <c r="AA611" s="49">
        <f t="shared" si="209"/>
        <v>0</v>
      </c>
      <c r="AB611" s="75"/>
      <c r="AC611" s="18">
        <v>0</v>
      </c>
      <c r="AD611" s="19">
        <v>0</v>
      </c>
      <c r="AE611" s="187"/>
      <c r="AF611" s="186"/>
      <c r="AG611" s="48">
        <f t="shared" si="205"/>
        <v>0</v>
      </c>
      <c r="AH611" s="49">
        <f t="shared" si="210"/>
        <v>0</v>
      </c>
      <c r="AI611" s="75"/>
      <c r="AJ611" s="826">
        <f t="shared" si="206"/>
        <v>7493</v>
      </c>
      <c r="AK611" s="827">
        <v>0</v>
      </c>
      <c r="AL611" s="828">
        <v>0</v>
      </c>
      <c r="AM611" s="824">
        <f t="shared" si="200"/>
        <v>0</v>
      </c>
      <c r="AN611" s="823">
        <f t="shared" si="200"/>
        <v>0</v>
      </c>
      <c r="AO611" s="832">
        <f t="shared" si="207"/>
        <v>0</v>
      </c>
      <c r="AP611" s="833">
        <f t="shared" si="211"/>
        <v>0</v>
      </c>
      <c r="AR611" s="878">
        <f t="shared" si="190"/>
        <v>0</v>
      </c>
      <c r="AS611" s="879">
        <f t="shared" si="191"/>
        <v>0</v>
      </c>
      <c r="AT611" s="880">
        <f t="shared" si="192"/>
        <v>0</v>
      </c>
    </row>
    <row r="612" spans="1:46" ht="15.75">
      <c r="A612" s="132">
        <v>7494</v>
      </c>
      <c r="B612" s="133" t="s">
        <v>830</v>
      </c>
      <c r="C612" s="133"/>
      <c r="D612" s="133"/>
      <c r="E612" s="133"/>
      <c r="F612" s="133"/>
      <c r="G612" s="133"/>
      <c r="H612" s="133"/>
      <c r="I612" s="133"/>
      <c r="J612" s="133"/>
      <c r="K612" s="133"/>
      <c r="L612" s="134"/>
      <c r="M612" s="75"/>
      <c r="N612" s="177">
        <f t="shared" si="193"/>
        <v>7494</v>
      </c>
      <c r="O612" s="18">
        <v>0</v>
      </c>
      <c r="P612" s="19">
        <v>0</v>
      </c>
      <c r="Q612" s="187"/>
      <c r="R612" s="186"/>
      <c r="S612" s="48">
        <f t="shared" si="203"/>
        <v>0</v>
      </c>
      <c r="T612" s="49">
        <f t="shared" si="208"/>
        <v>0</v>
      </c>
      <c r="U612" s="75"/>
      <c r="V612" s="18">
        <v>0</v>
      </c>
      <c r="W612" s="19">
        <v>0</v>
      </c>
      <c r="X612" s="187"/>
      <c r="Y612" s="186"/>
      <c r="Z612" s="48">
        <f t="shared" si="204"/>
        <v>0</v>
      </c>
      <c r="AA612" s="49">
        <f t="shared" si="209"/>
        <v>0</v>
      </c>
      <c r="AB612" s="75"/>
      <c r="AC612" s="18">
        <v>0</v>
      </c>
      <c r="AD612" s="19">
        <v>0</v>
      </c>
      <c r="AE612" s="187"/>
      <c r="AF612" s="186"/>
      <c r="AG612" s="48">
        <f t="shared" si="205"/>
        <v>0</v>
      </c>
      <c r="AH612" s="49">
        <f t="shared" si="210"/>
        <v>0</v>
      </c>
      <c r="AI612" s="75"/>
      <c r="AJ612" s="826">
        <f t="shared" si="206"/>
        <v>7494</v>
      </c>
      <c r="AK612" s="827">
        <v>0</v>
      </c>
      <c r="AL612" s="828">
        <v>0</v>
      </c>
      <c r="AM612" s="824">
        <f t="shared" si="200"/>
        <v>0</v>
      </c>
      <c r="AN612" s="823">
        <f t="shared" si="200"/>
        <v>0</v>
      </c>
      <c r="AO612" s="832">
        <f t="shared" si="207"/>
        <v>0</v>
      </c>
      <c r="AP612" s="833">
        <f t="shared" si="211"/>
        <v>0</v>
      </c>
      <c r="AR612" s="878">
        <f t="shared" si="190"/>
        <v>0</v>
      </c>
      <c r="AS612" s="879">
        <f t="shared" si="191"/>
        <v>0</v>
      </c>
      <c r="AT612" s="880">
        <f t="shared" si="192"/>
        <v>0</v>
      </c>
    </row>
    <row r="613" spans="1:46" ht="15.75">
      <c r="A613" s="132">
        <v>7500</v>
      </c>
      <c r="B613" s="133" t="s">
        <v>207</v>
      </c>
      <c r="C613" s="133"/>
      <c r="D613" s="133"/>
      <c r="E613" s="133"/>
      <c r="F613" s="133"/>
      <c r="G613" s="133"/>
      <c r="H613" s="133"/>
      <c r="I613" s="133"/>
      <c r="J613" s="133"/>
      <c r="K613" s="133"/>
      <c r="L613" s="134"/>
      <c r="M613" s="75"/>
      <c r="N613" s="177">
        <f t="shared" si="193"/>
        <v>7500</v>
      </c>
      <c r="O613" s="18">
        <v>0</v>
      </c>
      <c r="P613" s="19">
        <v>0</v>
      </c>
      <c r="Q613" s="187"/>
      <c r="R613" s="186"/>
      <c r="S613" s="48">
        <f t="shared" si="203"/>
        <v>0</v>
      </c>
      <c r="T613" s="49">
        <f t="shared" si="208"/>
        <v>0</v>
      </c>
      <c r="U613" s="75"/>
      <c r="V613" s="18">
        <v>0</v>
      </c>
      <c r="W613" s="19">
        <v>0</v>
      </c>
      <c r="X613" s="187"/>
      <c r="Y613" s="186"/>
      <c r="Z613" s="48">
        <f t="shared" si="204"/>
        <v>0</v>
      </c>
      <c r="AA613" s="49">
        <f t="shared" si="209"/>
        <v>0</v>
      </c>
      <c r="AB613" s="75"/>
      <c r="AC613" s="18">
        <v>0</v>
      </c>
      <c r="AD613" s="19">
        <v>0</v>
      </c>
      <c r="AE613" s="187"/>
      <c r="AF613" s="186"/>
      <c r="AG613" s="48">
        <f t="shared" si="205"/>
        <v>0</v>
      </c>
      <c r="AH613" s="49">
        <f t="shared" si="210"/>
        <v>0</v>
      </c>
      <c r="AI613" s="75"/>
      <c r="AJ613" s="826">
        <f t="shared" si="206"/>
        <v>7500</v>
      </c>
      <c r="AK613" s="827">
        <v>0</v>
      </c>
      <c r="AL613" s="828">
        <v>0</v>
      </c>
      <c r="AM613" s="824">
        <f t="shared" si="200"/>
        <v>0</v>
      </c>
      <c r="AN613" s="823">
        <f t="shared" si="200"/>
        <v>0</v>
      </c>
      <c r="AO613" s="832">
        <f t="shared" si="207"/>
        <v>0</v>
      </c>
      <c r="AP613" s="833">
        <f t="shared" si="211"/>
        <v>0</v>
      </c>
      <c r="AR613" s="878">
        <f t="shared" si="190"/>
        <v>0</v>
      </c>
      <c r="AS613" s="879">
        <f t="shared" si="191"/>
        <v>0</v>
      </c>
      <c r="AT613" s="880">
        <f t="shared" si="192"/>
        <v>0</v>
      </c>
    </row>
    <row r="614" spans="1:46" ht="15.75">
      <c r="A614" s="132">
        <v>7501</v>
      </c>
      <c r="B614" s="145" t="s">
        <v>831</v>
      </c>
      <c r="C614" s="133"/>
      <c r="D614" s="133"/>
      <c r="E614" s="133"/>
      <c r="F614" s="133"/>
      <c r="G614" s="133"/>
      <c r="H614" s="133"/>
      <c r="I614" s="133"/>
      <c r="J614" s="133"/>
      <c r="K614" s="133"/>
      <c r="L614" s="134"/>
      <c r="M614" s="75"/>
      <c r="N614" s="177">
        <f t="shared" si="193"/>
        <v>7501</v>
      </c>
      <c r="O614" s="18">
        <v>0</v>
      </c>
      <c r="P614" s="19">
        <v>0</v>
      </c>
      <c r="Q614" s="187"/>
      <c r="R614" s="186"/>
      <c r="S614" s="48">
        <f t="shared" si="203"/>
        <v>0</v>
      </c>
      <c r="T614" s="49">
        <f t="shared" si="208"/>
        <v>0</v>
      </c>
      <c r="U614" s="75"/>
      <c r="V614" s="18">
        <v>0</v>
      </c>
      <c r="W614" s="19">
        <v>0</v>
      </c>
      <c r="X614" s="187"/>
      <c r="Y614" s="186"/>
      <c r="Z614" s="48">
        <f t="shared" si="204"/>
        <v>0</v>
      </c>
      <c r="AA614" s="49">
        <f t="shared" si="209"/>
        <v>0</v>
      </c>
      <c r="AB614" s="75"/>
      <c r="AC614" s="18">
        <v>0</v>
      </c>
      <c r="AD614" s="19">
        <v>0</v>
      </c>
      <c r="AE614" s="187"/>
      <c r="AF614" s="186"/>
      <c r="AG614" s="48">
        <f t="shared" si="205"/>
        <v>0</v>
      </c>
      <c r="AH614" s="49">
        <f t="shared" si="210"/>
        <v>0</v>
      </c>
      <c r="AI614" s="75"/>
      <c r="AJ614" s="826">
        <f t="shared" si="206"/>
        <v>7501</v>
      </c>
      <c r="AK614" s="827">
        <v>0</v>
      </c>
      <c r="AL614" s="828">
        <v>0</v>
      </c>
      <c r="AM614" s="824">
        <f t="shared" si="200"/>
        <v>0</v>
      </c>
      <c r="AN614" s="823">
        <f t="shared" si="200"/>
        <v>0</v>
      </c>
      <c r="AO614" s="832">
        <f t="shared" si="207"/>
        <v>0</v>
      </c>
      <c r="AP614" s="833">
        <f t="shared" si="211"/>
        <v>0</v>
      </c>
      <c r="AR614" s="878">
        <f t="shared" si="190"/>
        <v>0</v>
      </c>
      <c r="AS614" s="879">
        <f t="shared" si="191"/>
        <v>0</v>
      </c>
      <c r="AT614" s="880">
        <f t="shared" si="192"/>
        <v>0</v>
      </c>
    </row>
    <row r="615" spans="1:46" ht="15.75">
      <c r="A615" s="132">
        <v>7502</v>
      </c>
      <c r="B615" s="145" t="s">
        <v>832</v>
      </c>
      <c r="C615" s="133"/>
      <c r="D615" s="133"/>
      <c r="E615" s="133"/>
      <c r="F615" s="133"/>
      <c r="G615" s="133"/>
      <c r="H615" s="133"/>
      <c r="I615" s="133"/>
      <c r="J615" s="133"/>
      <c r="K615" s="133"/>
      <c r="L615" s="134"/>
      <c r="M615" s="75"/>
      <c r="N615" s="177">
        <f t="shared" si="193"/>
        <v>7502</v>
      </c>
      <c r="O615" s="18">
        <v>0</v>
      </c>
      <c r="P615" s="19">
        <v>0</v>
      </c>
      <c r="Q615" s="187"/>
      <c r="R615" s="186"/>
      <c r="S615" s="48">
        <f t="shared" si="203"/>
        <v>0</v>
      </c>
      <c r="T615" s="49">
        <f t="shared" si="208"/>
        <v>0</v>
      </c>
      <c r="U615" s="75"/>
      <c r="V615" s="18">
        <v>0</v>
      </c>
      <c r="W615" s="19">
        <v>0</v>
      </c>
      <c r="X615" s="187"/>
      <c r="Y615" s="186"/>
      <c r="Z615" s="48">
        <f t="shared" si="204"/>
        <v>0</v>
      </c>
      <c r="AA615" s="49">
        <f t="shared" si="209"/>
        <v>0</v>
      </c>
      <c r="AB615" s="75"/>
      <c r="AC615" s="18">
        <v>0</v>
      </c>
      <c r="AD615" s="19">
        <v>0</v>
      </c>
      <c r="AE615" s="187"/>
      <c r="AF615" s="186"/>
      <c r="AG615" s="48">
        <f t="shared" si="205"/>
        <v>0</v>
      </c>
      <c r="AH615" s="49">
        <f t="shared" si="210"/>
        <v>0</v>
      </c>
      <c r="AI615" s="75"/>
      <c r="AJ615" s="826">
        <f t="shared" si="206"/>
        <v>7502</v>
      </c>
      <c r="AK615" s="827">
        <v>0</v>
      </c>
      <c r="AL615" s="828">
        <v>0</v>
      </c>
      <c r="AM615" s="824">
        <f t="shared" si="200"/>
        <v>0</v>
      </c>
      <c r="AN615" s="823">
        <f t="shared" si="200"/>
        <v>0</v>
      </c>
      <c r="AO615" s="832">
        <f t="shared" si="207"/>
        <v>0</v>
      </c>
      <c r="AP615" s="833">
        <f t="shared" si="211"/>
        <v>0</v>
      </c>
      <c r="AR615" s="878">
        <f t="shared" si="190"/>
        <v>0</v>
      </c>
      <c r="AS615" s="879">
        <f t="shared" si="191"/>
        <v>0</v>
      </c>
      <c r="AT615" s="880">
        <f t="shared" si="192"/>
        <v>0</v>
      </c>
    </row>
    <row r="616" spans="1:46" ht="15.75">
      <c r="A616" s="132">
        <v>7511</v>
      </c>
      <c r="B616" s="133" t="s">
        <v>833</v>
      </c>
      <c r="C616" s="133"/>
      <c r="D616" s="133"/>
      <c r="E616" s="133"/>
      <c r="F616" s="133"/>
      <c r="G616" s="133"/>
      <c r="H616" s="133"/>
      <c r="I616" s="133"/>
      <c r="J616" s="133"/>
      <c r="K616" s="133"/>
      <c r="L616" s="134"/>
      <c r="M616" s="75"/>
      <c r="N616" s="177">
        <f t="shared" si="193"/>
        <v>7511</v>
      </c>
      <c r="O616" s="18">
        <v>0</v>
      </c>
      <c r="P616" s="19">
        <v>0</v>
      </c>
      <c r="Q616" s="187"/>
      <c r="R616" s="186"/>
      <c r="S616" s="48">
        <f t="shared" si="203"/>
        <v>0</v>
      </c>
      <c r="T616" s="49">
        <f t="shared" si="208"/>
        <v>0</v>
      </c>
      <c r="U616" s="75"/>
      <c r="V616" s="18">
        <v>0</v>
      </c>
      <c r="W616" s="19">
        <v>0</v>
      </c>
      <c r="X616" s="187"/>
      <c r="Y616" s="186"/>
      <c r="Z616" s="48">
        <f t="shared" si="204"/>
        <v>0</v>
      </c>
      <c r="AA616" s="49">
        <f t="shared" si="209"/>
        <v>0</v>
      </c>
      <c r="AB616" s="75"/>
      <c r="AC616" s="18">
        <v>0</v>
      </c>
      <c r="AD616" s="19">
        <v>0</v>
      </c>
      <c r="AE616" s="187"/>
      <c r="AF616" s="186"/>
      <c r="AG616" s="48">
        <f t="shared" si="205"/>
        <v>0</v>
      </c>
      <c r="AH616" s="49">
        <f t="shared" si="210"/>
        <v>0</v>
      </c>
      <c r="AI616" s="75"/>
      <c r="AJ616" s="826">
        <f t="shared" si="206"/>
        <v>7511</v>
      </c>
      <c r="AK616" s="827">
        <v>0</v>
      </c>
      <c r="AL616" s="828">
        <v>0</v>
      </c>
      <c r="AM616" s="824">
        <f t="shared" si="200"/>
        <v>0</v>
      </c>
      <c r="AN616" s="823">
        <f t="shared" si="200"/>
        <v>0</v>
      </c>
      <c r="AO616" s="832">
        <f t="shared" si="207"/>
        <v>0</v>
      </c>
      <c r="AP616" s="833">
        <f t="shared" si="211"/>
        <v>0</v>
      </c>
      <c r="AR616" s="878">
        <f t="shared" si="190"/>
        <v>0</v>
      </c>
      <c r="AS616" s="879">
        <f t="shared" si="191"/>
        <v>0</v>
      </c>
      <c r="AT616" s="880">
        <f t="shared" si="192"/>
        <v>0</v>
      </c>
    </row>
    <row r="617" spans="1:46" ht="15.75">
      <c r="A617" s="132">
        <v>7519</v>
      </c>
      <c r="B617" s="133" t="s">
        <v>9</v>
      </c>
      <c r="C617" s="133"/>
      <c r="D617" s="133"/>
      <c r="E617" s="133"/>
      <c r="F617" s="133"/>
      <c r="G617" s="133"/>
      <c r="H617" s="133"/>
      <c r="I617" s="133"/>
      <c r="J617" s="133"/>
      <c r="K617" s="133"/>
      <c r="L617" s="134"/>
      <c r="M617" s="75"/>
      <c r="N617" s="177">
        <f t="shared" si="193"/>
        <v>7519</v>
      </c>
      <c r="O617" s="18">
        <v>0</v>
      </c>
      <c r="P617" s="19">
        <v>0</v>
      </c>
      <c r="Q617" s="187"/>
      <c r="R617" s="186"/>
      <c r="S617" s="48">
        <f t="shared" si="203"/>
        <v>0</v>
      </c>
      <c r="T617" s="49">
        <f t="shared" si="208"/>
        <v>0</v>
      </c>
      <c r="U617" s="75"/>
      <c r="V617" s="18">
        <v>0</v>
      </c>
      <c r="W617" s="19">
        <v>0</v>
      </c>
      <c r="X617" s="187"/>
      <c r="Y617" s="186"/>
      <c r="Z617" s="48">
        <f t="shared" si="204"/>
        <v>0</v>
      </c>
      <c r="AA617" s="49">
        <f t="shared" si="209"/>
        <v>0</v>
      </c>
      <c r="AB617" s="75"/>
      <c r="AC617" s="18">
        <v>0</v>
      </c>
      <c r="AD617" s="19">
        <v>0</v>
      </c>
      <c r="AE617" s="187"/>
      <c r="AF617" s="186"/>
      <c r="AG617" s="48">
        <f t="shared" si="205"/>
        <v>0</v>
      </c>
      <c r="AH617" s="49">
        <f t="shared" si="210"/>
        <v>0</v>
      </c>
      <c r="AI617" s="75"/>
      <c r="AJ617" s="826">
        <f t="shared" si="206"/>
        <v>7519</v>
      </c>
      <c r="AK617" s="827">
        <v>0</v>
      </c>
      <c r="AL617" s="828">
        <v>0</v>
      </c>
      <c r="AM617" s="824">
        <f t="shared" si="200"/>
        <v>0</v>
      </c>
      <c r="AN617" s="823">
        <f t="shared" si="200"/>
        <v>0</v>
      </c>
      <c r="AO617" s="832">
        <f t="shared" si="207"/>
        <v>0</v>
      </c>
      <c r="AP617" s="833">
        <f t="shared" si="211"/>
        <v>0</v>
      </c>
      <c r="AR617" s="878">
        <f t="shared" si="190"/>
        <v>0</v>
      </c>
      <c r="AS617" s="879">
        <f t="shared" si="191"/>
        <v>0</v>
      </c>
      <c r="AT617" s="880">
        <f t="shared" si="192"/>
        <v>0</v>
      </c>
    </row>
    <row r="618" spans="1:46" ht="15.75">
      <c r="A618" s="132">
        <v>7522</v>
      </c>
      <c r="B618" s="133" t="s">
        <v>834</v>
      </c>
      <c r="C618" s="133"/>
      <c r="D618" s="133"/>
      <c r="E618" s="133"/>
      <c r="F618" s="133"/>
      <c r="G618" s="133"/>
      <c r="H618" s="133"/>
      <c r="I618" s="133"/>
      <c r="J618" s="133"/>
      <c r="K618" s="133"/>
      <c r="L618" s="134"/>
      <c r="M618" s="75"/>
      <c r="N618" s="177">
        <f t="shared" si="193"/>
        <v>7522</v>
      </c>
      <c r="O618" s="18">
        <v>0</v>
      </c>
      <c r="P618" s="19">
        <v>0</v>
      </c>
      <c r="Q618" s="187"/>
      <c r="R618" s="186"/>
      <c r="S618" s="48">
        <f t="shared" si="203"/>
        <v>0</v>
      </c>
      <c r="T618" s="49">
        <f t="shared" si="208"/>
        <v>0</v>
      </c>
      <c r="U618" s="75"/>
      <c r="V618" s="18">
        <v>0</v>
      </c>
      <c r="W618" s="19">
        <v>0</v>
      </c>
      <c r="X618" s="187"/>
      <c r="Y618" s="186"/>
      <c r="Z618" s="48">
        <f t="shared" si="204"/>
        <v>0</v>
      </c>
      <c r="AA618" s="49">
        <f t="shared" si="209"/>
        <v>0</v>
      </c>
      <c r="AB618" s="75"/>
      <c r="AC618" s="18">
        <v>0</v>
      </c>
      <c r="AD618" s="19">
        <v>0</v>
      </c>
      <c r="AE618" s="187"/>
      <c r="AF618" s="186"/>
      <c r="AG618" s="48">
        <f t="shared" si="205"/>
        <v>0</v>
      </c>
      <c r="AH618" s="49">
        <f t="shared" si="210"/>
        <v>0</v>
      </c>
      <c r="AI618" s="75"/>
      <c r="AJ618" s="826">
        <f t="shared" si="206"/>
        <v>7522</v>
      </c>
      <c r="AK618" s="827">
        <v>0</v>
      </c>
      <c r="AL618" s="828">
        <v>0</v>
      </c>
      <c r="AM618" s="824">
        <f t="shared" si="200"/>
        <v>0</v>
      </c>
      <c r="AN618" s="823">
        <f t="shared" si="200"/>
        <v>0</v>
      </c>
      <c r="AO618" s="832">
        <f t="shared" si="207"/>
        <v>0</v>
      </c>
      <c r="AP618" s="833">
        <f t="shared" si="211"/>
        <v>0</v>
      </c>
      <c r="AR618" s="878">
        <f t="shared" si="190"/>
        <v>0</v>
      </c>
      <c r="AS618" s="879">
        <f t="shared" si="191"/>
        <v>0</v>
      </c>
      <c r="AT618" s="880">
        <f t="shared" si="192"/>
        <v>0</v>
      </c>
    </row>
    <row r="619" spans="1:46" ht="15.75">
      <c r="A619" s="132">
        <v>7529</v>
      </c>
      <c r="B619" s="133" t="s">
        <v>835</v>
      </c>
      <c r="C619" s="133"/>
      <c r="D619" s="133"/>
      <c r="E619" s="133"/>
      <c r="F619" s="133"/>
      <c r="G619" s="133"/>
      <c r="H619" s="133"/>
      <c r="I619" s="133"/>
      <c r="J619" s="133"/>
      <c r="K619" s="133"/>
      <c r="L619" s="134"/>
      <c r="M619" s="75"/>
      <c r="N619" s="177">
        <f t="shared" si="193"/>
        <v>7529</v>
      </c>
      <c r="O619" s="18">
        <v>0</v>
      </c>
      <c r="P619" s="19">
        <v>0</v>
      </c>
      <c r="Q619" s="187"/>
      <c r="R619" s="186"/>
      <c r="S619" s="48">
        <f t="shared" si="203"/>
        <v>0</v>
      </c>
      <c r="T619" s="49">
        <f t="shared" si="208"/>
        <v>0</v>
      </c>
      <c r="U619" s="75"/>
      <c r="V619" s="18">
        <v>0</v>
      </c>
      <c r="W619" s="19">
        <v>0</v>
      </c>
      <c r="X619" s="187"/>
      <c r="Y619" s="186"/>
      <c r="Z619" s="48">
        <f t="shared" si="204"/>
        <v>0</v>
      </c>
      <c r="AA619" s="49">
        <f t="shared" si="209"/>
        <v>0</v>
      </c>
      <c r="AB619" s="75"/>
      <c r="AC619" s="18">
        <v>0</v>
      </c>
      <c r="AD619" s="19">
        <v>0</v>
      </c>
      <c r="AE619" s="187"/>
      <c r="AF619" s="186"/>
      <c r="AG619" s="48">
        <f t="shared" si="205"/>
        <v>0</v>
      </c>
      <c r="AH619" s="49">
        <f t="shared" si="210"/>
        <v>0</v>
      </c>
      <c r="AI619" s="75"/>
      <c r="AJ619" s="826">
        <f t="shared" si="206"/>
        <v>7529</v>
      </c>
      <c r="AK619" s="827">
        <v>0</v>
      </c>
      <c r="AL619" s="828">
        <v>0</v>
      </c>
      <c r="AM619" s="824">
        <f t="shared" si="200"/>
        <v>0</v>
      </c>
      <c r="AN619" s="823">
        <f t="shared" si="200"/>
        <v>0</v>
      </c>
      <c r="AO619" s="832">
        <f t="shared" si="207"/>
        <v>0</v>
      </c>
      <c r="AP619" s="833">
        <f t="shared" si="211"/>
        <v>0</v>
      </c>
      <c r="AR619" s="878">
        <f t="shared" si="190"/>
        <v>0</v>
      </c>
      <c r="AS619" s="879">
        <f t="shared" si="191"/>
        <v>0</v>
      </c>
      <c r="AT619" s="880">
        <f t="shared" si="192"/>
        <v>0</v>
      </c>
    </row>
    <row r="620" spans="1:46" ht="15.75">
      <c r="A620" s="132">
        <v>7544</v>
      </c>
      <c r="B620" s="133" t="s">
        <v>836</v>
      </c>
      <c r="C620" s="133"/>
      <c r="D620" s="133"/>
      <c r="E620" s="133"/>
      <c r="F620" s="133"/>
      <c r="G620" s="133"/>
      <c r="H620" s="133"/>
      <c r="I620" s="133"/>
      <c r="J620" s="133"/>
      <c r="K620" s="133"/>
      <c r="L620" s="134"/>
      <c r="M620" s="75"/>
      <c r="N620" s="177">
        <f t="shared" si="193"/>
        <v>7544</v>
      </c>
      <c r="O620" s="18">
        <v>0</v>
      </c>
      <c r="P620" s="19">
        <v>0</v>
      </c>
      <c r="Q620" s="187"/>
      <c r="R620" s="186"/>
      <c r="S620" s="48">
        <f t="shared" si="203"/>
        <v>0</v>
      </c>
      <c r="T620" s="49">
        <f t="shared" si="208"/>
        <v>0</v>
      </c>
      <c r="U620" s="75"/>
      <c r="V620" s="18">
        <v>0</v>
      </c>
      <c r="W620" s="19">
        <v>0</v>
      </c>
      <c r="X620" s="187"/>
      <c r="Y620" s="186"/>
      <c r="Z620" s="48">
        <f t="shared" si="204"/>
        <v>0</v>
      </c>
      <c r="AA620" s="49">
        <f t="shared" si="209"/>
        <v>0</v>
      </c>
      <c r="AB620" s="75"/>
      <c r="AC620" s="18">
        <v>0</v>
      </c>
      <c r="AD620" s="19">
        <v>0</v>
      </c>
      <c r="AE620" s="187"/>
      <c r="AF620" s="186"/>
      <c r="AG620" s="48">
        <f t="shared" si="205"/>
        <v>0</v>
      </c>
      <c r="AH620" s="49">
        <f t="shared" si="210"/>
        <v>0</v>
      </c>
      <c r="AI620" s="75"/>
      <c r="AJ620" s="826">
        <f t="shared" si="206"/>
        <v>7544</v>
      </c>
      <c r="AK620" s="827">
        <v>0</v>
      </c>
      <c r="AL620" s="828">
        <v>0</v>
      </c>
      <c r="AM620" s="824">
        <f t="shared" si="200"/>
        <v>0</v>
      </c>
      <c r="AN620" s="823">
        <f t="shared" si="200"/>
        <v>0</v>
      </c>
      <c r="AO620" s="832">
        <f t="shared" si="207"/>
        <v>0</v>
      </c>
      <c r="AP620" s="833">
        <f t="shared" si="211"/>
        <v>0</v>
      </c>
      <c r="AR620" s="878">
        <f t="shared" si="190"/>
        <v>0</v>
      </c>
      <c r="AS620" s="879">
        <f t="shared" si="191"/>
        <v>0</v>
      </c>
      <c r="AT620" s="880">
        <f t="shared" si="192"/>
        <v>0</v>
      </c>
    </row>
    <row r="621" spans="1:46" ht="15.75">
      <c r="A621" s="132">
        <v>7549</v>
      </c>
      <c r="B621" s="133" t="s">
        <v>837</v>
      </c>
      <c r="C621" s="133"/>
      <c r="D621" s="133"/>
      <c r="E621" s="133"/>
      <c r="F621" s="133"/>
      <c r="G621" s="133"/>
      <c r="H621" s="133"/>
      <c r="I621" s="133"/>
      <c r="J621" s="133"/>
      <c r="K621" s="133"/>
      <c r="L621" s="134"/>
      <c r="M621" s="75"/>
      <c r="N621" s="177">
        <f t="shared" si="193"/>
        <v>7549</v>
      </c>
      <c r="O621" s="18">
        <v>0</v>
      </c>
      <c r="P621" s="19">
        <v>0</v>
      </c>
      <c r="Q621" s="187"/>
      <c r="R621" s="186"/>
      <c r="S621" s="48">
        <f t="shared" si="203"/>
        <v>0</v>
      </c>
      <c r="T621" s="49">
        <f t="shared" si="208"/>
        <v>0</v>
      </c>
      <c r="U621" s="75"/>
      <c r="V621" s="18">
        <v>0</v>
      </c>
      <c r="W621" s="19">
        <v>0</v>
      </c>
      <c r="X621" s="187"/>
      <c r="Y621" s="186"/>
      <c r="Z621" s="48">
        <f t="shared" si="204"/>
        <v>0</v>
      </c>
      <c r="AA621" s="49">
        <f t="shared" si="209"/>
        <v>0</v>
      </c>
      <c r="AB621" s="75"/>
      <c r="AC621" s="18">
        <v>0</v>
      </c>
      <c r="AD621" s="19">
        <v>0</v>
      </c>
      <c r="AE621" s="187"/>
      <c r="AF621" s="186"/>
      <c r="AG621" s="48">
        <f t="shared" si="205"/>
        <v>0</v>
      </c>
      <c r="AH621" s="49">
        <f t="shared" si="210"/>
        <v>0</v>
      </c>
      <c r="AI621" s="75"/>
      <c r="AJ621" s="826">
        <f t="shared" si="206"/>
        <v>7549</v>
      </c>
      <c r="AK621" s="827">
        <v>0</v>
      </c>
      <c r="AL621" s="828">
        <v>0</v>
      </c>
      <c r="AM621" s="824">
        <f t="shared" si="200"/>
        <v>0</v>
      </c>
      <c r="AN621" s="823">
        <f t="shared" si="200"/>
        <v>0</v>
      </c>
      <c r="AO621" s="832">
        <f t="shared" si="207"/>
        <v>0</v>
      </c>
      <c r="AP621" s="833">
        <f t="shared" si="211"/>
        <v>0</v>
      </c>
      <c r="AR621" s="878">
        <f t="shared" si="190"/>
        <v>0</v>
      </c>
      <c r="AS621" s="879">
        <f t="shared" si="191"/>
        <v>0</v>
      </c>
      <c r="AT621" s="880">
        <f t="shared" si="192"/>
        <v>0</v>
      </c>
    </row>
    <row r="622" spans="1:46" ht="15.75">
      <c r="A622" s="132">
        <v>7555</v>
      </c>
      <c r="B622" s="133" t="s">
        <v>838</v>
      </c>
      <c r="C622" s="133"/>
      <c r="D622" s="133"/>
      <c r="E622" s="133"/>
      <c r="F622" s="133"/>
      <c r="G622" s="133"/>
      <c r="H622" s="133"/>
      <c r="I622" s="133"/>
      <c r="J622" s="133"/>
      <c r="K622" s="133"/>
      <c r="L622" s="134"/>
      <c r="M622" s="75"/>
      <c r="N622" s="177">
        <f t="shared" si="193"/>
        <v>7555</v>
      </c>
      <c r="O622" s="18">
        <v>0</v>
      </c>
      <c r="P622" s="19">
        <v>0</v>
      </c>
      <c r="Q622" s="187"/>
      <c r="R622" s="186"/>
      <c r="S622" s="48">
        <f t="shared" si="203"/>
        <v>0</v>
      </c>
      <c r="T622" s="49">
        <f t="shared" si="208"/>
        <v>0</v>
      </c>
      <c r="U622" s="75"/>
      <c r="V622" s="18">
        <v>0</v>
      </c>
      <c r="W622" s="19">
        <v>0</v>
      </c>
      <c r="X622" s="187"/>
      <c r="Y622" s="186"/>
      <c r="Z622" s="48">
        <f t="shared" si="204"/>
        <v>0</v>
      </c>
      <c r="AA622" s="49">
        <f t="shared" si="209"/>
        <v>0</v>
      </c>
      <c r="AB622" s="75"/>
      <c r="AC622" s="18">
        <v>0</v>
      </c>
      <c r="AD622" s="19">
        <v>0</v>
      </c>
      <c r="AE622" s="187"/>
      <c r="AF622" s="186"/>
      <c r="AG622" s="48">
        <f t="shared" si="205"/>
        <v>0</v>
      </c>
      <c r="AH622" s="49">
        <f t="shared" si="210"/>
        <v>0</v>
      </c>
      <c r="AI622" s="75"/>
      <c r="AJ622" s="826">
        <f t="shared" si="206"/>
        <v>7555</v>
      </c>
      <c r="AK622" s="827">
        <v>0</v>
      </c>
      <c r="AL622" s="828">
        <v>0</v>
      </c>
      <c r="AM622" s="824">
        <f t="shared" si="200"/>
        <v>0</v>
      </c>
      <c r="AN622" s="823">
        <f t="shared" si="200"/>
        <v>0</v>
      </c>
      <c r="AO622" s="832">
        <f t="shared" si="207"/>
        <v>0</v>
      </c>
      <c r="AP622" s="833">
        <f t="shared" si="211"/>
        <v>0</v>
      </c>
      <c r="AR622" s="878">
        <f t="shared" si="190"/>
        <v>0</v>
      </c>
      <c r="AS622" s="879">
        <f t="shared" si="191"/>
        <v>0</v>
      </c>
      <c r="AT622" s="880">
        <f t="shared" si="192"/>
        <v>0</v>
      </c>
    </row>
    <row r="623" spans="1:46" ht="15.75">
      <c r="A623" s="132">
        <v>7559</v>
      </c>
      <c r="B623" s="133" t="s">
        <v>839</v>
      </c>
      <c r="C623" s="133"/>
      <c r="D623" s="133"/>
      <c r="E623" s="133"/>
      <c r="F623" s="133"/>
      <c r="G623" s="133"/>
      <c r="H623" s="133"/>
      <c r="I623" s="133"/>
      <c r="J623" s="133"/>
      <c r="K623" s="133"/>
      <c r="L623" s="134"/>
      <c r="M623" s="75"/>
      <c r="N623" s="177">
        <f t="shared" si="193"/>
        <v>7559</v>
      </c>
      <c r="O623" s="18">
        <v>0</v>
      </c>
      <c r="P623" s="19">
        <v>0</v>
      </c>
      <c r="Q623" s="187"/>
      <c r="R623" s="186"/>
      <c r="S623" s="48">
        <f t="shared" si="203"/>
        <v>0</v>
      </c>
      <c r="T623" s="49">
        <f t="shared" si="208"/>
        <v>0</v>
      </c>
      <c r="U623" s="75"/>
      <c r="V623" s="18">
        <v>0</v>
      </c>
      <c r="W623" s="19">
        <v>0</v>
      </c>
      <c r="X623" s="187"/>
      <c r="Y623" s="186"/>
      <c r="Z623" s="48">
        <f t="shared" si="204"/>
        <v>0</v>
      </c>
      <c r="AA623" s="49">
        <f t="shared" si="209"/>
        <v>0</v>
      </c>
      <c r="AB623" s="75"/>
      <c r="AC623" s="18">
        <v>0</v>
      </c>
      <c r="AD623" s="19">
        <v>0</v>
      </c>
      <c r="AE623" s="187"/>
      <c r="AF623" s="186"/>
      <c r="AG623" s="48">
        <f t="shared" si="205"/>
        <v>0</v>
      </c>
      <c r="AH623" s="49">
        <f t="shared" si="210"/>
        <v>0</v>
      </c>
      <c r="AI623" s="75"/>
      <c r="AJ623" s="826">
        <f t="shared" si="206"/>
        <v>7559</v>
      </c>
      <c r="AK623" s="827">
        <v>0</v>
      </c>
      <c r="AL623" s="828">
        <v>0</v>
      </c>
      <c r="AM623" s="824">
        <f t="shared" si="200"/>
        <v>0</v>
      </c>
      <c r="AN623" s="823">
        <f t="shared" si="200"/>
        <v>0</v>
      </c>
      <c r="AO623" s="832">
        <f t="shared" si="207"/>
        <v>0</v>
      </c>
      <c r="AP623" s="833">
        <f t="shared" si="211"/>
        <v>0</v>
      </c>
      <c r="AR623" s="878">
        <f t="shared" si="190"/>
        <v>0</v>
      </c>
      <c r="AS623" s="879">
        <f t="shared" si="191"/>
        <v>0</v>
      </c>
      <c r="AT623" s="880">
        <f t="shared" si="192"/>
        <v>0</v>
      </c>
    </row>
    <row r="624" spans="1:46" ht="15.75">
      <c r="A624" s="132">
        <v>7566</v>
      </c>
      <c r="B624" s="133" t="s">
        <v>843</v>
      </c>
      <c r="C624" s="133"/>
      <c r="D624" s="133"/>
      <c r="E624" s="133"/>
      <c r="F624" s="133"/>
      <c r="G624" s="133"/>
      <c r="H624" s="133"/>
      <c r="I624" s="133"/>
      <c r="J624" s="133"/>
      <c r="K624" s="133"/>
      <c r="L624" s="134"/>
      <c r="M624" s="75"/>
      <c r="N624" s="177">
        <f t="shared" si="193"/>
        <v>7566</v>
      </c>
      <c r="O624" s="18">
        <v>0</v>
      </c>
      <c r="P624" s="19">
        <v>0</v>
      </c>
      <c r="Q624" s="187"/>
      <c r="R624" s="186"/>
      <c r="S624" s="48">
        <f t="shared" si="203"/>
        <v>0</v>
      </c>
      <c r="T624" s="49">
        <f t="shared" si="208"/>
        <v>0</v>
      </c>
      <c r="U624" s="75"/>
      <c r="V624" s="18">
        <v>0</v>
      </c>
      <c r="W624" s="19">
        <v>0</v>
      </c>
      <c r="X624" s="187"/>
      <c r="Y624" s="186"/>
      <c r="Z624" s="48">
        <f t="shared" si="204"/>
        <v>0</v>
      </c>
      <c r="AA624" s="49">
        <f t="shared" si="209"/>
        <v>0</v>
      </c>
      <c r="AB624" s="75"/>
      <c r="AC624" s="18">
        <v>0</v>
      </c>
      <c r="AD624" s="19">
        <v>0</v>
      </c>
      <c r="AE624" s="187"/>
      <c r="AF624" s="186"/>
      <c r="AG624" s="48">
        <f t="shared" si="205"/>
        <v>0</v>
      </c>
      <c r="AH624" s="49">
        <f t="shared" si="210"/>
        <v>0</v>
      </c>
      <c r="AI624" s="75"/>
      <c r="AJ624" s="826">
        <f t="shared" si="206"/>
        <v>7566</v>
      </c>
      <c r="AK624" s="827">
        <v>0</v>
      </c>
      <c r="AL624" s="828">
        <v>0</v>
      </c>
      <c r="AM624" s="824">
        <f t="shared" si="200"/>
        <v>0</v>
      </c>
      <c r="AN624" s="823">
        <f t="shared" si="200"/>
        <v>0</v>
      </c>
      <c r="AO624" s="832">
        <f t="shared" si="207"/>
        <v>0</v>
      </c>
      <c r="AP624" s="833">
        <f t="shared" si="211"/>
        <v>0</v>
      </c>
      <c r="AR624" s="878">
        <f t="shared" si="190"/>
        <v>0</v>
      </c>
      <c r="AS624" s="879">
        <f t="shared" si="191"/>
        <v>0</v>
      </c>
      <c r="AT624" s="880">
        <f t="shared" si="192"/>
        <v>0</v>
      </c>
    </row>
    <row r="625" spans="1:46" ht="15.75">
      <c r="A625" s="132">
        <v>7569</v>
      </c>
      <c r="B625" s="133" t="s">
        <v>844</v>
      </c>
      <c r="C625" s="133"/>
      <c r="D625" s="133"/>
      <c r="E625" s="133"/>
      <c r="F625" s="133"/>
      <c r="G625" s="133"/>
      <c r="H625" s="133"/>
      <c r="I625" s="133"/>
      <c r="J625" s="133"/>
      <c r="K625" s="133"/>
      <c r="L625" s="134"/>
      <c r="M625" s="75"/>
      <c r="N625" s="177">
        <f t="shared" si="193"/>
        <v>7569</v>
      </c>
      <c r="O625" s="18">
        <v>0</v>
      </c>
      <c r="P625" s="19">
        <v>0</v>
      </c>
      <c r="Q625" s="187"/>
      <c r="R625" s="186"/>
      <c r="S625" s="48">
        <f t="shared" si="203"/>
        <v>0</v>
      </c>
      <c r="T625" s="49">
        <f t="shared" si="208"/>
        <v>0</v>
      </c>
      <c r="U625" s="75"/>
      <c r="V625" s="18">
        <v>0</v>
      </c>
      <c r="W625" s="19">
        <v>0</v>
      </c>
      <c r="X625" s="187"/>
      <c r="Y625" s="186"/>
      <c r="Z625" s="48">
        <f t="shared" si="204"/>
        <v>0</v>
      </c>
      <c r="AA625" s="49">
        <f t="shared" si="209"/>
        <v>0</v>
      </c>
      <c r="AB625" s="75"/>
      <c r="AC625" s="18">
        <v>0</v>
      </c>
      <c r="AD625" s="19">
        <v>0</v>
      </c>
      <c r="AE625" s="187"/>
      <c r="AF625" s="186"/>
      <c r="AG625" s="48">
        <f t="shared" si="205"/>
        <v>0</v>
      </c>
      <c r="AH625" s="49">
        <f t="shared" si="210"/>
        <v>0</v>
      </c>
      <c r="AI625" s="75"/>
      <c r="AJ625" s="826">
        <f t="shared" si="206"/>
        <v>7569</v>
      </c>
      <c r="AK625" s="827">
        <v>0</v>
      </c>
      <c r="AL625" s="828">
        <v>0</v>
      </c>
      <c r="AM625" s="824">
        <f t="shared" si="200"/>
        <v>0</v>
      </c>
      <c r="AN625" s="823">
        <f t="shared" si="200"/>
        <v>0</v>
      </c>
      <c r="AO625" s="832">
        <f t="shared" si="207"/>
        <v>0</v>
      </c>
      <c r="AP625" s="833">
        <f t="shared" si="211"/>
        <v>0</v>
      </c>
      <c r="AR625" s="878">
        <f t="shared" si="190"/>
        <v>0</v>
      </c>
      <c r="AS625" s="879">
        <f t="shared" si="191"/>
        <v>0</v>
      </c>
      <c r="AT625" s="880">
        <f t="shared" si="192"/>
        <v>0</v>
      </c>
    </row>
    <row r="626" spans="1:46" ht="15.75">
      <c r="A626" s="132">
        <v>7577</v>
      </c>
      <c r="B626" s="133" t="s">
        <v>845</v>
      </c>
      <c r="C626" s="133"/>
      <c r="D626" s="133"/>
      <c r="E626" s="133"/>
      <c r="F626" s="133"/>
      <c r="G626" s="133"/>
      <c r="H626" s="133"/>
      <c r="I626" s="133"/>
      <c r="J626" s="133"/>
      <c r="K626" s="133"/>
      <c r="L626" s="134"/>
      <c r="M626" s="75"/>
      <c r="N626" s="177">
        <f t="shared" si="193"/>
        <v>7577</v>
      </c>
      <c r="O626" s="18">
        <v>0</v>
      </c>
      <c r="P626" s="19">
        <v>0</v>
      </c>
      <c r="Q626" s="187"/>
      <c r="R626" s="186"/>
      <c r="S626" s="48">
        <f t="shared" si="203"/>
        <v>0</v>
      </c>
      <c r="T626" s="49">
        <f t="shared" si="208"/>
        <v>0</v>
      </c>
      <c r="U626" s="75"/>
      <c r="V626" s="18">
        <v>0</v>
      </c>
      <c r="W626" s="19">
        <v>0</v>
      </c>
      <c r="X626" s="187"/>
      <c r="Y626" s="186"/>
      <c r="Z626" s="48">
        <f t="shared" si="204"/>
        <v>0</v>
      </c>
      <c r="AA626" s="49">
        <f t="shared" si="209"/>
        <v>0</v>
      </c>
      <c r="AB626" s="75"/>
      <c r="AC626" s="18">
        <v>0</v>
      </c>
      <c r="AD626" s="19">
        <v>0</v>
      </c>
      <c r="AE626" s="187"/>
      <c r="AF626" s="186"/>
      <c r="AG626" s="48">
        <f t="shared" si="205"/>
        <v>0</v>
      </c>
      <c r="AH626" s="49">
        <f t="shared" si="210"/>
        <v>0</v>
      </c>
      <c r="AI626" s="75"/>
      <c r="AJ626" s="826">
        <f t="shared" si="206"/>
        <v>7577</v>
      </c>
      <c r="AK626" s="827">
        <v>0</v>
      </c>
      <c r="AL626" s="828">
        <v>0</v>
      </c>
      <c r="AM626" s="824">
        <f t="shared" si="200"/>
        <v>0</v>
      </c>
      <c r="AN626" s="823">
        <f t="shared" si="200"/>
        <v>0</v>
      </c>
      <c r="AO626" s="832">
        <f t="shared" si="207"/>
        <v>0</v>
      </c>
      <c r="AP626" s="833">
        <f t="shared" si="211"/>
        <v>0</v>
      </c>
      <c r="AR626" s="878">
        <f t="shared" si="190"/>
        <v>0</v>
      </c>
      <c r="AS626" s="879">
        <f t="shared" si="191"/>
        <v>0</v>
      </c>
      <c r="AT626" s="880">
        <f t="shared" si="192"/>
        <v>0</v>
      </c>
    </row>
    <row r="627" spans="1:46" ht="15.75">
      <c r="A627" s="132">
        <v>7579</v>
      </c>
      <c r="B627" s="133" t="s">
        <v>846</v>
      </c>
      <c r="C627" s="133"/>
      <c r="D627" s="133"/>
      <c r="E627" s="133"/>
      <c r="F627" s="133"/>
      <c r="G627" s="133"/>
      <c r="H627" s="133"/>
      <c r="I627" s="133"/>
      <c r="J627" s="133"/>
      <c r="K627" s="133"/>
      <c r="L627" s="134"/>
      <c r="M627" s="75"/>
      <c r="N627" s="177">
        <f t="shared" si="193"/>
        <v>7579</v>
      </c>
      <c r="O627" s="18">
        <v>0</v>
      </c>
      <c r="P627" s="19">
        <v>0</v>
      </c>
      <c r="Q627" s="187"/>
      <c r="R627" s="186"/>
      <c r="S627" s="48">
        <f t="shared" si="203"/>
        <v>0</v>
      </c>
      <c r="T627" s="49">
        <f t="shared" si="208"/>
        <v>0</v>
      </c>
      <c r="U627" s="75"/>
      <c r="V627" s="18">
        <v>0</v>
      </c>
      <c r="W627" s="19">
        <v>0</v>
      </c>
      <c r="X627" s="187"/>
      <c r="Y627" s="186"/>
      <c r="Z627" s="48">
        <f t="shared" si="204"/>
        <v>0</v>
      </c>
      <c r="AA627" s="49">
        <f t="shared" si="209"/>
        <v>0</v>
      </c>
      <c r="AB627" s="75"/>
      <c r="AC627" s="18">
        <v>0</v>
      </c>
      <c r="AD627" s="19">
        <v>0</v>
      </c>
      <c r="AE627" s="187"/>
      <c r="AF627" s="186"/>
      <c r="AG627" s="48">
        <f t="shared" si="205"/>
        <v>0</v>
      </c>
      <c r="AH627" s="49">
        <f t="shared" si="210"/>
        <v>0</v>
      </c>
      <c r="AI627" s="75"/>
      <c r="AJ627" s="826">
        <f t="shared" si="206"/>
        <v>7579</v>
      </c>
      <c r="AK627" s="827">
        <v>0</v>
      </c>
      <c r="AL627" s="828">
        <v>0</v>
      </c>
      <c r="AM627" s="824">
        <f t="shared" si="200"/>
        <v>0</v>
      </c>
      <c r="AN627" s="823">
        <f t="shared" si="200"/>
        <v>0</v>
      </c>
      <c r="AO627" s="832">
        <f t="shared" si="207"/>
        <v>0</v>
      </c>
      <c r="AP627" s="833">
        <f t="shared" si="211"/>
        <v>0</v>
      </c>
      <c r="AR627" s="878">
        <f t="shared" si="190"/>
        <v>0</v>
      </c>
      <c r="AS627" s="879">
        <f t="shared" si="191"/>
        <v>0</v>
      </c>
      <c r="AT627" s="880">
        <f t="shared" si="192"/>
        <v>0</v>
      </c>
    </row>
    <row r="628" spans="1:46" ht="15.75">
      <c r="A628" s="132">
        <v>7588</v>
      </c>
      <c r="B628" s="133" t="s">
        <v>847</v>
      </c>
      <c r="C628" s="133"/>
      <c r="D628" s="133"/>
      <c r="E628" s="133"/>
      <c r="F628" s="133"/>
      <c r="G628" s="133"/>
      <c r="H628" s="133"/>
      <c r="I628" s="133"/>
      <c r="J628" s="133"/>
      <c r="K628" s="133"/>
      <c r="L628" s="134"/>
      <c r="M628" s="75"/>
      <c r="N628" s="177">
        <f t="shared" si="193"/>
        <v>7588</v>
      </c>
      <c r="O628" s="18">
        <v>0</v>
      </c>
      <c r="P628" s="19">
        <v>0</v>
      </c>
      <c r="Q628" s="187"/>
      <c r="R628" s="186"/>
      <c r="S628" s="48">
        <f t="shared" si="203"/>
        <v>0</v>
      </c>
      <c r="T628" s="49">
        <f t="shared" si="208"/>
        <v>0</v>
      </c>
      <c r="U628" s="75"/>
      <c r="V628" s="18">
        <v>0</v>
      </c>
      <c r="W628" s="19">
        <v>0</v>
      </c>
      <c r="X628" s="187"/>
      <c r="Y628" s="186"/>
      <c r="Z628" s="48">
        <f t="shared" si="204"/>
        <v>0</v>
      </c>
      <c r="AA628" s="49">
        <f t="shared" si="209"/>
        <v>0</v>
      </c>
      <c r="AB628" s="75"/>
      <c r="AC628" s="18">
        <v>0</v>
      </c>
      <c r="AD628" s="19">
        <v>0</v>
      </c>
      <c r="AE628" s="187"/>
      <c r="AF628" s="186"/>
      <c r="AG628" s="48">
        <f t="shared" si="205"/>
        <v>0</v>
      </c>
      <c r="AH628" s="49">
        <f t="shared" si="210"/>
        <v>0</v>
      </c>
      <c r="AI628" s="75"/>
      <c r="AJ628" s="826">
        <f t="shared" si="206"/>
        <v>7588</v>
      </c>
      <c r="AK628" s="827">
        <v>0</v>
      </c>
      <c r="AL628" s="828">
        <v>0</v>
      </c>
      <c r="AM628" s="824">
        <f t="shared" si="200"/>
        <v>0</v>
      </c>
      <c r="AN628" s="823">
        <f t="shared" si="200"/>
        <v>0</v>
      </c>
      <c r="AO628" s="832">
        <f t="shared" si="207"/>
        <v>0</v>
      </c>
      <c r="AP628" s="833">
        <f t="shared" si="211"/>
        <v>0</v>
      </c>
      <c r="AR628" s="878">
        <f t="shared" si="190"/>
        <v>0</v>
      </c>
      <c r="AS628" s="879">
        <f t="shared" si="191"/>
        <v>0</v>
      </c>
      <c r="AT628" s="880">
        <f t="shared" si="192"/>
        <v>0</v>
      </c>
    </row>
    <row r="629" spans="1:46" ht="15.75">
      <c r="A629" s="132">
        <v>7589</v>
      </c>
      <c r="B629" s="133" t="s">
        <v>848</v>
      </c>
      <c r="C629" s="133"/>
      <c r="D629" s="133"/>
      <c r="E629" s="133"/>
      <c r="F629" s="133"/>
      <c r="G629" s="133"/>
      <c r="H629" s="133"/>
      <c r="I629" s="133"/>
      <c r="J629" s="133"/>
      <c r="K629" s="133"/>
      <c r="L629" s="134"/>
      <c r="M629" s="75"/>
      <c r="N629" s="177">
        <f t="shared" si="193"/>
        <v>7589</v>
      </c>
      <c r="O629" s="18">
        <v>0</v>
      </c>
      <c r="P629" s="19">
        <v>0</v>
      </c>
      <c r="Q629" s="187"/>
      <c r="R629" s="186"/>
      <c r="S629" s="48">
        <f t="shared" si="203"/>
        <v>0</v>
      </c>
      <c r="T629" s="49">
        <f t="shared" si="208"/>
        <v>0</v>
      </c>
      <c r="U629" s="75"/>
      <c r="V629" s="18">
        <v>0</v>
      </c>
      <c r="W629" s="19">
        <v>0</v>
      </c>
      <c r="X629" s="187"/>
      <c r="Y629" s="186"/>
      <c r="Z629" s="48">
        <f t="shared" si="204"/>
        <v>0</v>
      </c>
      <c r="AA629" s="49">
        <f t="shared" si="209"/>
        <v>0</v>
      </c>
      <c r="AB629" s="75"/>
      <c r="AC629" s="18">
        <v>0</v>
      </c>
      <c r="AD629" s="19">
        <v>0</v>
      </c>
      <c r="AE629" s="187"/>
      <c r="AF629" s="186"/>
      <c r="AG629" s="48">
        <f t="shared" si="205"/>
        <v>0</v>
      </c>
      <c r="AH629" s="49">
        <f t="shared" si="210"/>
        <v>0</v>
      </c>
      <c r="AI629" s="75"/>
      <c r="AJ629" s="826">
        <f t="shared" si="206"/>
        <v>7589</v>
      </c>
      <c r="AK629" s="827">
        <v>0</v>
      </c>
      <c r="AL629" s="828">
        <v>0</v>
      </c>
      <c r="AM629" s="824">
        <f t="shared" si="200"/>
        <v>0</v>
      </c>
      <c r="AN629" s="823">
        <f t="shared" si="200"/>
        <v>0</v>
      </c>
      <c r="AO629" s="832">
        <f t="shared" si="207"/>
        <v>0</v>
      </c>
      <c r="AP629" s="833">
        <f t="shared" si="211"/>
        <v>0</v>
      </c>
      <c r="AR629" s="878">
        <f t="shared" si="190"/>
        <v>0</v>
      </c>
      <c r="AS629" s="879">
        <f t="shared" si="191"/>
        <v>0</v>
      </c>
      <c r="AT629" s="880">
        <f t="shared" si="192"/>
        <v>0</v>
      </c>
    </row>
    <row r="630" spans="1:46" ht="15.75">
      <c r="A630" s="132">
        <v>7595</v>
      </c>
      <c r="B630" s="894" t="s">
        <v>1060</v>
      </c>
      <c r="C630" s="133"/>
      <c r="D630" s="133"/>
      <c r="E630" s="133"/>
      <c r="F630" s="133"/>
      <c r="G630" s="133"/>
      <c r="H630" s="133"/>
      <c r="I630" s="133"/>
      <c r="J630" s="133"/>
      <c r="K630" s="133"/>
      <c r="L630" s="134"/>
      <c r="M630" s="75"/>
      <c r="N630" s="177">
        <f>+A630</f>
        <v>7595</v>
      </c>
      <c r="O630" s="18">
        <v>0</v>
      </c>
      <c r="P630" s="19">
        <v>0</v>
      </c>
      <c r="Q630" s="187"/>
      <c r="R630" s="186"/>
      <c r="S630" s="48">
        <f>+IF(ABS(+O630+Q630)&gt;=ABS(P630+R630),+O630-P630+Q630-R630,0)</f>
        <v>0</v>
      </c>
      <c r="T630" s="49">
        <f>+IF(ABS(+O630+Q630)&lt;=ABS(P630+R630),-O630+P630-Q630+R630,0)</f>
        <v>0</v>
      </c>
      <c r="U630" s="75"/>
      <c r="V630" s="18">
        <v>0</v>
      </c>
      <c r="W630" s="19">
        <v>0</v>
      </c>
      <c r="X630" s="187"/>
      <c r="Y630" s="186"/>
      <c r="Z630" s="48">
        <f>+IF(ABS(+V630+X630)&gt;=ABS(W630+Y630),+V630-W630+X630-Y630,0)</f>
        <v>0</v>
      </c>
      <c r="AA630" s="49">
        <f>+IF(ABS(+V630+X630)&lt;=ABS(W630+Y630),-V630+W630-X630+Y630,0)</f>
        <v>0</v>
      </c>
      <c r="AB630" s="75"/>
      <c r="AC630" s="18">
        <v>0</v>
      </c>
      <c r="AD630" s="19">
        <v>0</v>
      </c>
      <c r="AE630" s="187"/>
      <c r="AF630" s="186"/>
      <c r="AG630" s="48">
        <f>+IF(ABS(+AC630+AE630)&gt;=ABS(AD630+AF630),+AC630-AD630+AE630-AF630,0)</f>
        <v>0</v>
      </c>
      <c r="AH630" s="49">
        <f>+IF(ABS(+AC630+AE630)&lt;=ABS(AD630+AF630),-AC630+AD630-AE630+AF630,0)</f>
        <v>0</v>
      </c>
      <c r="AI630" s="75"/>
      <c r="AJ630" s="826">
        <f>+N630</f>
        <v>7595</v>
      </c>
      <c r="AK630" s="827">
        <v>0</v>
      </c>
      <c r="AL630" s="828">
        <v>0</v>
      </c>
      <c r="AM630" s="824">
        <f aca="true" t="shared" si="212" ref="AM630:AN634">+ROUND(+Q630+X630+AE630,2)</f>
        <v>0</v>
      </c>
      <c r="AN630" s="823">
        <f t="shared" si="212"/>
        <v>0</v>
      </c>
      <c r="AO630" s="832">
        <f>+IF(ABS(+AK630+AM630)&gt;=ABS(AL630+AN630),+AK630-AL630+AM630-AN630,0)</f>
        <v>0</v>
      </c>
      <c r="AP630" s="833">
        <f>+IF(ABS(+AK630+AM630)&lt;=ABS(AL630+AN630),-AK630+AL630-AM630+AN630,0)</f>
        <v>0</v>
      </c>
      <c r="AR630" s="878">
        <f>+ROUND(+SUM(AK630-AL630)-SUM(O630-P630)-SUM(V630-W630)-SUM(AC630-AD630),2)</f>
        <v>0</v>
      </c>
      <c r="AS630" s="879">
        <f>+ROUND(+SUM(AM630-AN630)-SUM(Q630-R630)-SUM(X630-Y630)-SUM(AE630-AF630),2)</f>
        <v>0</v>
      </c>
      <c r="AT630" s="880">
        <f>+ROUND(+SUM(AO630-AP630)-SUM(S630-T630)-SUM(Z630-AA630)-SUM(AG630-AH630),2)</f>
        <v>0</v>
      </c>
    </row>
    <row r="631" spans="1:46" ht="15.75">
      <c r="A631" s="132">
        <v>7596</v>
      </c>
      <c r="B631" s="894" t="s">
        <v>1058</v>
      </c>
      <c r="C631" s="133"/>
      <c r="D631" s="133"/>
      <c r="E631" s="133"/>
      <c r="F631" s="133"/>
      <c r="G631" s="133"/>
      <c r="H631" s="133"/>
      <c r="I631" s="133"/>
      <c r="J631" s="133"/>
      <c r="K631" s="133"/>
      <c r="L631" s="134"/>
      <c r="M631" s="75"/>
      <c r="N631" s="177">
        <f>+A631</f>
        <v>7596</v>
      </c>
      <c r="O631" s="18">
        <v>0</v>
      </c>
      <c r="P631" s="19">
        <v>0</v>
      </c>
      <c r="Q631" s="187"/>
      <c r="R631" s="186"/>
      <c r="S631" s="48">
        <f>+IF(ABS(+O631+Q631)&gt;=ABS(P631+R631),+O631-P631+Q631-R631,0)</f>
        <v>0</v>
      </c>
      <c r="T631" s="49">
        <f>+IF(ABS(+O631+Q631)&lt;=ABS(P631+R631),-O631+P631-Q631+R631,0)</f>
        <v>0</v>
      </c>
      <c r="U631" s="75"/>
      <c r="V631" s="18">
        <v>0</v>
      </c>
      <c r="W631" s="19">
        <v>0</v>
      </c>
      <c r="X631" s="187"/>
      <c r="Y631" s="186"/>
      <c r="Z631" s="48">
        <f>+IF(ABS(+V631+X631)&gt;=ABS(W631+Y631),+V631-W631+X631-Y631,0)</f>
        <v>0</v>
      </c>
      <c r="AA631" s="49">
        <f>+IF(ABS(+V631+X631)&lt;=ABS(W631+Y631),-V631+W631-X631+Y631,0)</f>
        <v>0</v>
      </c>
      <c r="AB631" s="75"/>
      <c r="AC631" s="18">
        <v>0</v>
      </c>
      <c r="AD631" s="19">
        <v>0</v>
      </c>
      <c r="AE631" s="187"/>
      <c r="AF631" s="186"/>
      <c r="AG631" s="48">
        <f>+IF(ABS(+AC631+AE631)&gt;=ABS(AD631+AF631),+AC631-AD631+AE631-AF631,0)</f>
        <v>0</v>
      </c>
      <c r="AH631" s="49">
        <f>+IF(ABS(+AC631+AE631)&lt;=ABS(AD631+AF631),-AC631+AD631-AE631+AF631,0)</f>
        <v>0</v>
      </c>
      <c r="AI631" s="75"/>
      <c r="AJ631" s="826">
        <f>+N631</f>
        <v>7596</v>
      </c>
      <c r="AK631" s="827">
        <v>0</v>
      </c>
      <c r="AL631" s="828">
        <v>0</v>
      </c>
      <c r="AM631" s="824">
        <f t="shared" si="212"/>
        <v>0</v>
      </c>
      <c r="AN631" s="823">
        <f t="shared" si="212"/>
        <v>0</v>
      </c>
      <c r="AO631" s="832">
        <f>+IF(ABS(+AK631+AM631)&gt;=ABS(AL631+AN631),+AK631-AL631+AM631-AN631,0)</f>
        <v>0</v>
      </c>
      <c r="AP631" s="833">
        <f>+IF(ABS(+AK631+AM631)&lt;=ABS(AL631+AN631),-AK631+AL631-AM631+AN631,0)</f>
        <v>0</v>
      </c>
      <c r="AR631" s="878">
        <f>+ROUND(+SUM(AK631-AL631)-SUM(O631-P631)-SUM(V631-W631)-SUM(AC631-AD631),2)</f>
        <v>0</v>
      </c>
      <c r="AS631" s="879">
        <f>+ROUND(+SUM(AM631-AN631)-SUM(Q631-R631)-SUM(X631-Y631)-SUM(AE631-AF631),2)</f>
        <v>0</v>
      </c>
      <c r="AT631" s="880">
        <f>+ROUND(+SUM(AO631-AP631)-SUM(S631-T631)-SUM(Z631-AA631)-SUM(AG631-AH631),2)</f>
        <v>0</v>
      </c>
    </row>
    <row r="632" spans="1:46" ht="15.75">
      <c r="A632" s="132">
        <v>7597</v>
      </c>
      <c r="B632" s="894" t="s">
        <v>1059</v>
      </c>
      <c r="C632" s="133"/>
      <c r="D632" s="133"/>
      <c r="E632" s="133"/>
      <c r="F632" s="133"/>
      <c r="G632" s="133"/>
      <c r="H632" s="133"/>
      <c r="I632" s="133"/>
      <c r="J632" s="133"/>
      <c r="K632" s="133"/>
      <c r="L632" s="134"/>
      <c r="M632" s="75"/>
      <c r="N632" s="177">
        <f>+A632</f>
        <v>7597</v>
      </c>
      <c r="O632" s="18">
        <v>0</v>
      </c>
      <c r="P632" s="19">
        <v>0</v>
      </c>
      <c r="Q632" s="187"/>
      <c r="R632" s="186"/>
      <c r="S632" s="48">
        <f>+IF(ABS(+O632+Q632)&gt;=ABS(P632+R632),+O632-P632+Q632-R632,0)</f>
        <v>0</v>
      </c>
      <c r="T632" s="49">
        <f>+IF(ABS(+O632+Q632)&lt;=ABS(P632+R632),-O632+P632-Q632+R632,0)</f>
        <v>0</v>
      </c>
      <c r="U632" s="75"/>
      <c r="V632" s="18">
        <v>0</v>
      </c>
      <c r="W632" s="19">
        <v>0</v>
      </c>
      <c r="X632" s="187"/>
      <c r="Y632" s="186"/>
      <c r="Z632" s="48">
        <f>+IF(ABS(+V632+X632)&gt;=ABS(W632+Y632),+V632-W632+X632-Y632,0)</f>
        <v>0</v>
      </c>
      <c r="AA632" s="49">
        <f>+IF(ABS(+V632+X632)&lt;=ABS(W632+Y632),-V632+W632-X632+Y632,0)</f>
        <v>0</v>
      </c>
      <c r="AB632" s="75"/>
      <c r="AC632" s="18">
        <v>0</v>
      </c>
      <c r="AD632" s="19">
        <v>0</v>
      </c>
      <c r="AE632" s="187"/>
      <c r="AF632" s="186"/>
      <c r="AG632" s="48">
        <f>+IF(ABS(+AC632+AE632)&gt;=ABS(AD632+AF632),+AC632-AD632+AE632-AF632,0)</f>
        <v>0</v>
      </c>
      <c r="AH632" s="49">
        <f>+IF(ABS(+AC632+AE632)&lt;=ABS(AD632+AF632),-AC632+AD632-AE632+AF632,0)</f>
        <v>0</v>
      </c>
      <c r="AI632" s="75"/>
      <c r="AJ632" s="826">
        <f>+N632</f>
        <v>7597</v>
      </c>
      <c r="AK632" s="827">
        <v>0</v>
      </c>
      <c r="AL632" s="828">
        <v>0</v>
      </c>
      <c r="AM632" s="824">
        <f t="shared" si="212"/>
        <v>0</v>
      </c>
      <c r="AN632" s="823">
        <f t="shared" si="212"/>
        <v>0</v>
      </c>
      <c r="AO632" s="832">
        <f>+IF(ABS(+AK632+AM632)&gt;=ABS(AL632+AN632),+AK632-AL632+AM632-AN632,0)</f>
        <v>0</v>
      </c>
      <c r="AP632" s="833">
        <f>+IF(ABS(+AK632+AM632)&lt;=ABS(AL632+AN632),-AK632+AL632-AM632+AN632,0)</f>
        <v>0</v>
      </c>
      <c r="AR632" s="878">
        <f>+ROUND(+SUM(AK632-AL632)-SUM(O632-P632)-SUM(V632-W632)-SUM(AC632-AD632),2)</f>
        <v>0</v>
      </c>
      <c r="AS632" s="879">
        <f>+ROUND(+SUM(AM632-AN632)-SUM(Q632-R632)-SUM(X632-Y632)-SUM(AE632-AF632),2)</f>
        <v>0</v>
      </c>
      <c r="AT632" s="880">
        <f>+ROUND(+SUM(AO632-AP632)-SUM(S632-T632)-SUM(Z632-AA632)-SUM(AG632-AH632),2)</f>
        <v>0</v>
      </c>
    </row>
    <row r="633" spans="1:46" ht="15.75">
      <c r="A633" s="132">
        <v>7598</v>
      </c>
      <c r="B633" s="895" t="s">
        <v>1061</v>
      </c>
      <c r="C633" s="133"/>
      <c r="D633" s="133"/>
      <c r="E633" s="133"/>
      <c r="F633" s="133"/>
      <c r="G633" s="133"/>
      <c r="H633" s="133"/>
      <c r="I633" s="133"/>
      <c r="J633" s="133"/>
      <c r="K633" s="133"/>
      <c r="L633" s="134"/>
      <c r="M633" s="75"/>
      <c r="N633" s="177">
        <f>+A633</f>
        <v>7598</v>
      </c>
      <c r="O633" s="18">
        <v>0</v>
      </c>
      <c r="P633" s="19">
        <v>0</v>
      </c>
      <c r="Q633" s="187"/>
      <c r="R633" s="186"/>
      <c r="S633" s="48">
        <f>+IF(ABS(+O633+Q633)&gt;=ABS(P633+R633),+O633-P633+Q633-R633,0)</f>
        <v>0</v>
      </c>
      <c r="T633" s="49">
        <f>+IF(ABS(+O633+Q633)&lt;=ABS(P633+R633),-O633+P633-Q633+R633,0)</f>
        <v>0</v>
      </c>
      <c r="U633" s="75"/>
      <c r="V633" s="18">
        <v>0</v>
      </c>
      <c r="W633" s="19">
        <v>0</v>
      </c>
      <c r="X633" s="187"/>
      <c r="Y633" s="186"/>
      <c r="Z633" s="48">
        <f>+IF(ABS(+V633+X633)&gt;=ABS(W633+Y633),+V633-W633+X633-Y633,0)</f>
        <v>0</v>
      </c>
      <c r="AA633" s="49">
        <f>+IF(ABS(+V633+X633)&lt;=ABS(W633+Y633),-V633+W633-X633+Y633,0)</f>
        <v>0</v>
      </c>
      <c r="AB633" s="75"/>
      <c r="AC633" s="18">
        <v>0</v>
      </c>
      <c r="AD633" s="19">
        <v>0</v>
      </c>
      <c r="AE633" s="187"/>
      <c r="AF633" s="186"/>
      <c r="AG633" s="48">
        <f>+IF(ABS(+AC633+AE633)&gt;=ABS(AD633+AF633),+AC633-AD633+AE633-AF633,0)</f>
        <v>0</v>
      </c>
      <c r="AH633" s="49">
        <f>+IF(ABS(+AC633+AE633)&lt;=ABS(AD633+AF633),-AC633+AD633-AE633+AF633,0)</f>
        <v>0</v>
      </c>
      <c r="AI633" s="75"/>
      <c r="AJ633" s="826">
        <f>+N633</f>
        <v>7598</v>
      </c>
      <c r="AK633" s="827">
        <v>0</v>
      </c>
      <c r="AL633" s="828">
        <v>0</v>
      </c>
      <c r="AM633" s="824">
        <f t="shared" si="212"/>
        <v>0</v>
      </c>
      <c r="AN633" s="823">
        <f t="shared" si="212"/>
        <v>0</v>
      </c>
      <c r="AO633" s="832">
        <f>+IF(ABS(+AK633+AM633)&gt;=ABS(AL633+AN633),+AK633-AL633+AM633-AN633,0)</f>
        <v>0</v>
      </c>
      <c r="AP633" s="833">
        <f>+IF(ABS(+AK633+AM633)&lt;=ABS(AL633+AN633),-AK633+AL633-AM633+AN633,0)</f>
        <v>0</v>
      </c>
      <c r="AR633" s="878">
        <f>+ROUND(+SUM(AK633-AL633)-SUM(O633-P633)-SUM(V633-W633)-SUM(AC633-AD633),2)</f>
        <v>0</v>
      </c>
      <c r="AS633" s="879">
        <f>+ROUND(+SUM(AM633-AN633)-SUM(Q633-R633)-SUM(X633-Y633)-SUM(AE633-AF633),2)</f>
        <v>0</v>
      </c>
      <c r="AT633" s="880">
        <f>+ROUND(+SUM(AO633-AP633)-SUM(S633-T633)-SUM(Z633-AA633)-SUM(AG633-AH633),2)</f>
        <v>0</v>
      </c>
    </row>
    <row r="634" spans="1:46" ht="15.75">
      <c r="A634" s="132">
        <v>7599</v>
      </c>
      <c r="B634" s="895" t="s">
        <v>1062</v>
      </c>
      <c r="C634" s="133"/>
      <c r="D634" s="133"/>
      <c r="E634" s="133"/>
      <c r="F634" s="133"/>
      <c r="G634" s="133"/>
      <c r="H634" s="133"/>
      <c r="I634" s="133"/>
      <c r="J634" s="133"/>
      <c r="K634" s="133"/>
      <c r="L634" s="134"/>
      <c r="M634" s="75"/>
      <c r="N634" s="177">
        <f>+A634</f>
        <v>7599</v>
      </c>
      <c r="O634" s="18">
        <v>0</v>
      </c>
      <c r="P634" s="19">
        <v>0</v>
      </c>
      <c r="Q634" s="187"/>
      <c r="R634" s="186"/>
      <c r="S634" s="48">
        <f>+IF(ABS(+O634+Q634)&gt;=ABS(P634+R634),+O634-P634+Q634-R634,0)</f>
        <v>0</v>
      </c>
      <c r="T634" s="49">
        <f>+IF(ABS(+O634+Q634)&lt;=ABS(P634+R634),-O634+P634-Q634+R634,0)</f>
        <v>0</v>
      </c>
      <c r="U634" s="75"/>
      <c r="V634" s="18">
        <v>0</v>
      </c>
      <c r="W634" s="19">
        <v>0</v>
      </c>
      <c r="X634" s="187"/>
      <c r="Y634" s="186"/>
      <c r="Z634" s="48">
        <f>+IF(ABS(+V634+X634)&gt;=ABS(W634+Y634),+V634-W634+X634-Y634,0)</f>
        <v>0</v>
      </c>
      <c r="AA634" s="49">
        <f>+IF(ABS(+V634+X634)&lt;=ABS(W634+Y634),-V634+W634-X634+Y634,0)</f>
        <v>0</v>
      </c>
      <c r="AB634" s="75"/>
      <c r="AC634" s="18">
        <v>0</v>
      </c>
      <c r="AD634" s="19">
        <v>0</v>
      </c>
      <c r="AE634" s="187"/>
      <c r="AF634" s="186"/>
      <c r="AG634" s="48">
        <f>+IF(ABS(+AC634+AE634)&gt;=ABS(AD634+AF634),+AC634-AD634+AE634-AF634,0)</f>
        <v>0</v>
      </c>
      <c r="AH634" s="49">
        <f>+IF(ABS(+AC634+AE634)&lt;=ABS(AD634+AF634),-AC634+AD634-AE634+AF634,0)</f>
        <v>0</v>
      </c>
      <c r="AI634" s="75"/>
      <c r="AJ634" s="826">
        <f>+N634</f>
        <v>7599</v>
      </c>
      <c r="AK634" s="827">
        <v>0</v>
      </c>
      <c r="AL634" s="828">
        <v>0</v>
      </c>
      <c r="AM634" s="824">
        <f t="shared" si="212"/>
        <v>0</v>
      </c>
      <c r="AN634" s="823">
        <f t="shared" si="212"/>
        <v>0</v>
      </c>
      <c r="AO634" s="832">
        <f>+IF(ABS(+AK634+AM634)&gt;=ABS(AL634+AN634),+AK634-AL634+AM634-AN634,0)</f>
        <v>0</v>
      </c>
      <c r="AP634" s="833">
        <f>+IF(ABS(+AK634+AM634)&lt;=ABS(AL634+AN634),-AK634+AL634-AM634+AN634,0)</f>
        <v>0</v>
      </c>
      <c r="AR634" s="878">
        <f>+ROUND(+SUM(AK634-AL634)-SUM(O634-P634)-SUM(V634-W634)-SUM(AC634-AD634),2)</f>
        <v>0</v>
      </c>
      <c r="AS634" s="879">
        <f>+ROUND(+SUM(AM634-AN634)-SUM(Q634-R634)-SUM(X634-Y634)-SUM(AE634-AF634),2)</f>
        <v>0</v>
      </c>
      <c r="AT634" s="880">
        <f>+ROUND(+SUM(AO634-AP634)-SUM(S634-T634)-SUM(Z634-AA634)-SUM(AG634-AH634),2)</f>
        <v>0</v>
      </c>
    </row>
    <row r="635" spans="1:46" ht="15.75">
      <c r="A635" s="132">
        <v>7611</v>
      </c>
      <c r="B635" s="133" t="s">
        <v>849</v>
      </c>
      <c r="C635" s="133"/>
      <c r="D635" s="133"/>
      <c r="E635" s="133"/>
      <c r="F635" s="133"/>
      <c r="G635" s="133"/>
      <c r="H635" s="133"/>
      <c r="I635" s="133"/>
      <c r="J635" s="133"/>
      <c r="K635" s="133"/>
      <c r="L635" s="134"/>
      <c r="M635" s="75"/>
      <c r="N635" s="177">
        <f t="shared" si="193"/>
        <v>7611</v>
      </c>
      <c r="O635" s="18">
        <v>0</v>
      </c>
      <c r="P635" s="19">
        <v>0</v>
      </c>
      <c r="Q635" s="187"/>
      <c r="R635" s="186"/>
      <c r="S635" s="48">
        <f t="shared" si="203"/>
        <v>0</v>
      </c>
      <c r="T635" s="51">
        <v>0</v>
      </c>
      <c r="U635" s="75"/>
      <c r="V635" s="18">
        <v>0</v>
      </c>
      <c r="W635" s="19">
        <v>0</v>
      </c>
      <c r="X635" s="187"/>
      <c r="Y635" s="186"/>
      <c r="Z635" s="48">
        <f t="shared" si="204"/>
        <v>0</v>
      </c>
      <c r="AA635" s="51">
        <v>0</v>
      </c>
      <c r="AB635" s="75"/>
      <c r="AC635" s="18">
        <v>0</v>
      </c>
      <c r="AD635" s="19">
        <v>0</v>
      </c>
      <c r="AE635" s="187"/>
      <c r="AF635" s="186"/>
      <c r="AG635" s="48">
        <f t="shared" si="205"/>
        <v>0</v>
      </c>
      <c r="AH635" s="51">
        <v>0</v>
      </c>
      <c r="AI635" s="75"/>
      <c r="AJ635" s="826">
        <f t="shared" si="206"/>
        <v>7611</v>
      </c>
      <c r="AK635" s="827">
        <v>0</v>
      </c>
      <c r="AL635" s="828">
        <v>0</v>
      </c>
      <c r="AM635" s="824">
        <f t="shared" si="200"/>
        <v>0</v>
      </c>
      <c r="AN635" s="823">
        <f t="shared" si="200"/>
        <v>0</v>
      </c>
      <c r="AO635" s="832">
        <f t="shared" si="207"/>
        <v>0</v>
      </c>
      <c r="AP635" s="830">
        <v>0</v>
      </c>
      <c r="AR635" s="878">
        <f t="shared" si="190"/>
        <v>0</v>
      </c>
      <c r="AS635" s="879">
        <f t="shared" si="191"/>
        <v>0</v>
      </c>
      <c r="AT635" s="880">
        <f t="shared" si="192"/>
        <v>0</v>
      </c>
    </row>
    <row r="636" spans="1:46" ht="15.75">
      <c r="A636" s="132">
        <v>7612</v>
      </c>
      <c r="B636" s="133" t="s">
        <v>850</v>
      </c>
      <c r="C636" s="133"/>
      <c r="D636" s="133"/>
      <c r="E636" s="133"/>
      <c r="F636" s="133"/>
      <c r="G636" s="133"/>
      <c r="H636" s="133"/>
      <c r="I636" s="133"/>
      <c r="J636" s="133"/>
      <c r="K636" s="133"/>
      <c r="L636" s="134"/>
      <c r="M636" s="75"/>
      <c r="N636" s="177">
        <f t="shared" si="193"/>
        <v>7612</v>
      </c>
      <c r="O636" s="18">
        <v>0</v>
      </c>
      <c r="P636" s="19">
        <v>0</v>
      </c>
      <c r="Q636" s="187"/>
      <c r="R636" s="186"/>
      <c r="S636" s="50">
        <v>0</v>
      </c>
      <c r="T636" s="49">
        <f>+IF(ABS(+O636+Q636)&lt;=ABS(P636+R636),-O636+P636-Q636+R636,0)</f>
        <v>0</v>
      </c>
      <c r="U636" s="75"/>
      <c r="V636" s="18">
        <v>0</v>
      </c>
      <c r="W636" s="19">
        <v>0</v>
      </c>
      <c r="X636" s="187"/>
      <c r="Y636" s="186"/>
      <c r="Z636" s="50">
        <v>0</v>
      </c>
      <c r="AA636" s="49">
        <f>+IF(ABS(+V636+X636)&lt;=ABS(W636+Y636),-V636+W636-X636+Y636,0)</f>
        <v>0</v>
      </c>
      <c r="AB636" s="75"/>
      <c r="AC636" s="18">
        <v>0</v>
      </c>
      <c r="AD636" s="19">
        <v>0</v>
      </c>
      <c r="AE636" s="187"/>
      <c r="AF636" s="186"/>
      <c r="AG636" s="50">
        <v>0</v>
      </c>
      <c r="AH636" s="49">
        <f>+IF(ABS(+AC636+AE636)&lt;=ABS(AD636+AF636),-AC636+AD636-AE636+AF636,0)</f>
        <v>0</v>
      </c>
      <c r="AI636" s="75"/>
      <c r="AJ636" s="826">
        <f t="shared" si="206"/>
        <v>7612</v>
      </c>
      <c r="AK636" s="827">
        <v>0</v>
      </c>
      <c r="AL636" s="828">
        <v>0</v>
      </c>
      <c r="AM636" s="824">
        <f t="shared" si="200"/>
        <v>0</v>
      </c>
      <c r="AN636" s="823">
        <f t="shared" si="200"/>
        <v>0</v>
      </c>
      <c r="AO636" s="829">
        <v>0</v>
      </c>
      <c r="AP636" s="833">
        <f>+IF(ABS(+AK636+AM636)&lt;=ABS(AL636+AN636),-AK636+AL636-AM636+AN636,0)</f>
        <v>0</v>
      </c>
      <c r="AR636" s="878">
        <f t="shared" si="190"/>
        <v>0</v>
      </c>
      <c r="AS636" s="879">
        <f t="shared" si="191"/>
        <v>0</v>
      </c>
      <c r="AT636" s="880">
        <f t="shared" si="192"/>
        <v>0</v>
      </c>
    </row>
    <row r="637" spans="1:46" ht="15.75">
      <c r="A637" s="132">
        <v>7617</v>
      </c>
      <c r="B637" s="133" t="s">
        <v>851</v>
      </c>
      <c r="C637" s="133"/>
      <c r="D637" s="133"/>
      <c r="E637" s="133"/>
      <c r="F637" s="133"/>
      <c r="G637" s="133"/>
      <c r="H637" s="133"/>
      <c r="I637" s="133"/>
      <c r="J637" s="133"/>
      <c r="K637" s="133"/>
      <c r="L637" s="134"/>
      <c r="M637" s="75"/>
      <c r="N637" s="177">
        <f t="shared" si="193"/>
        <v>7617</v>
      </c>
      <c r="O637" s="18">
        <v>0</v>
      </c>
      <c r="P637" s="19">
        <v>0</v>
      </c>
      <c r="Q637" s="187"/>
      <c r="R637" s="186"/>
      <c r="S637" s="50">
        <v>0</v>
      </c>
      <c r="T637" s="49">
        <f>+IF(ABS(+O637+Q637)&lt;=ABS(P637+R637),-O637+P637-Q637+R637,0)</f>
        <v>0</v>
      </c>
      <c r="U637" s="75"/>
      <c r="V637" s="18">
        <v>0</v>
      </c>
      <c r="W637" s="19">
        <v>0</v>
      </c>
      <c r="X637" s="187"/>
      <c r="Y637" s="186"/>
      <c r="Z637" s="50">
        <v>0</v>
      </c>
      <c r="AA637" s="49">
        <f>+IF(ABS(+V637+X637)&lt;=ABS(W637+Y637),-V637+W637-X637+Y637,0)</f>
        <v>0</v>
      </c>
      <c r="AB637" s="75"/>
      <c r="AC637" s="18">
        <v>0</v>
      </c>
      <c r="AD637" s="19">
        <v>0</v>
      </c>
      <c r="AE637" s="187"/>
      <c r="AF637" s="186"/>
      <c r="AG637" s="50">
        <v>0</v>
      </c>
      <c r="AH637" s="49">
        <f>+IF(ABS(+AC637+AE637)&lt;=ABS(AD637+AF637),-AC637+AD637-AE637+AF637,0)</f>
        <v>0</v>
      </c>
      <c r="AI637" s="75"/>
      <c r="AJ637" s="826">
        <f t="shared" si="206"/>
        <v>7617</v>
      </c>
      <c r="AK637" s="827">
        <v>0</v>
      </c>
      <c r="AL637" s="828">
        <v>0</v>
      </c>
      <c r="AM637" s="824">
        <f t="shared" si="200"/>
        <v>0</v>
      </c>
      <c r="AN637" s="823">
        <f t="shared" si="200"/>
        <v>0</v>
      </c>
      <c r="AO637" s="829">
        <v>0</v>
      </c>
      <c r="AP637" s="833">
        <f>+IF(ABS(+AK637+AM637)&lt;=ABS(AL637+AN637),-AK637+AL637-AM637+AN637,0)</f>
        <v>0</v>
      </c>
      <c r="AR637" s="878">
        <f t="shared" si="190"/>
        <v>0</v>
      </c>
      <c r="AS637" s="879">
        <f t="shared" si="191"/>
        <v>0</v>
      </c>
      <c r="AT637" s="880">
        <f t="shared" si="192"/>
        <v>0</v>
      </c>
    </row>
    <row r="638" spans="1:46" ht="15.75">
      <c r="A638" s="132">
        <v>7618</v>
      </c>
      <c r="B638" s="133" t="s">
        <v>852</v>
      </c>
      <c r="C638" s="133"/>
      <c r="D638" s="133"/>
      <c r="E638" s="133"/>
      <c r="F638" s="133"/>
      <c r="G638" s="133"/>
      <c r="H638" s="133"/>
      <c r="I638" s="133"/>
      <c r="J638" s="133"/>
      <c r="K638" s="133"/>
      <c r="L638" s="134"/>
      <c r="M638" s="75"/>
      <c r="N638" s="177">
        <f t="shared" si="193"/>
        <v>7618</v>
      </c>
      <c r="O638" s="18">
        <v>0</v>
      </c>
      <c r="P638" s="19">
        <v>0</v>
      </c>
      <c r="Q638" s="187"/>
      <c r="R638" s="186"/>
      <c r="S638" s="48">
        <f aca="true" t="shared" si="213" ref="S638:S645">+IF(ABS(+O638+Q638)&gt;=ABS(P638+R638),+O638-P638+Q638-R638,0)</f>
        <v>0</v>
      </c>
      <c r="T638" s="51">
        <v>0</v>
      </c>
      <c r="U638" s="75"/>
      <c r="V638" s="18">
        <v>0</v>
      </c>
      <c r="W638" s="19">
        <v>0</v>
      </c>
      <c r="X638" s="187"/>
      <c r="Y638" s="186"/>
      <c r="Z638" s="48">
        <f aca="true" t="shared" si="214" ref="Z638:Z645">+IF(ABS(+V638+X638)&gt;=ABS(W638+Y638),+V638-W638+X638-Y638,0)</f>
        <v>0</v>
      </c>
      <c r="AA638" s="51">
        <v>0</v>
      </c>
      <c r="AB638" s="75"/>
      <c r="AC638" s="18">
        <v>0</v>
      </c>
      <c r="AD638" s="19">
        <v>0</v>
      </c>
      <c r="AE638" s="187"/>
      <c r="AF638" s="186"/>
      <c r="AG638" s="48">
        <f aca="true" t="shared" si="215" ref="AG638:AG645">+IF(ABS(+AC638+AE638)&gt;=ABS(AD638+AF638),+AC638-AD638+AE638-AF638,0)</f>
        <v>0</v>
      </c>
      <c r="AH638" s="51">
        <v>0</v>
      </c>
      <c r="AI638" s="75"/>
      <c r="AJ638" s="826">
        <f t="shared" si="206"/>
        <v>7618</v>
      </c>
      <c r="AK638" s="827">
        <v>0</v>
      </c>
      <c r="AL638" s="828">
        <v>0</v>
      </c>
      <c r="AM638" s="824">
        <f t="shared" si="200"/>
        <v>0</v>
      </c>
      <c r="AN638" s="823">
        <f t="shared" si="200"/>
        <v>0</v>
      </c>
      <c r="AO638" s="832">
        <f aca="true" t="shared" si="216" ref="AO638:AO645">+IF(ABS(+AK638+AM638)&gt;=ABS(AL638+AN638),+AK638-AL638+AM638-AN638,0)</f>
        <v>0</v>
      </c>
      <c r="AP638" s="830">
        <v>0</v>
      </c>
      <c r="AR638" s="878">
        <f aca="true" t="shared" si="217" ref="AR638:AR667">+ROUND(+SUM(AK638-AL638)-SUM(O638-P638)-SUM(V638-W638)-SUM(AC638-AD638),2)</f>
        <v>0</v>
      </c>
      <c r="AS638" s="879">
        <f aca="true" t="shared" si="218" ref="AS638:AS667">+ROUND(+SUM(AM638-AN638)-SUM(Q638-R638)-SUM(X638-Y638)-SUM(AE638-AF638),2)</f>
        <v>0</v>
      </c>
      <c r="AT638" s="880">
        <f aca="true" t="shared" si="219" ref="AT638:AT667">+ROUND(+SUM(AO638-AP638)-SUM(S638-T638)-SUM(Z638-AA638)-SUM(AG638-AH638),2)</f>
        <v>0</v>
      </c>
    </row>
    <row r="639" spans="1:46" ht="15.75">
      <c r="A639" s="132">
        <v>7621</v>
      </c>
      <c r="B639" s="133" t="s">
        <v>853</v>
      </c>
      <c r="C639" s="133"/>
      <c r="D639" s="133"/>
      <c r="E639" s="133"/>
      <c r="F639" s="133"/>
      <c r="G639" s="133"/>
      <c r="H639" s="133"/>
      <c r="I639" s="133"/>
      <c r="J639" s="133"/>
      <c r="K639" s="133"/>
      <c r="L639" s="134"/>
      <c r="M639" s="75"/>
      <c r="N639" s="177">
        <f aca="true" t="shared" si="220" ref="N639:N667">+A639</f>
        <v>7621</v>
      </c>
      <c r="O639" s="18">
        <v>0</v>
      </c>
      <c r="P639" s="19">
        <v>0</v>
      </c>
      <c r="Q639" s="187"/>
      <c r="R639" s="186"/>
      <c r="S639" s="48">
        <f t="shared" si="213"/>
        <v>0</v>
      </c>
      <c r="T639" s="49">
        <f aca="true" t="shared" si="221" ref="T639:T644">+IF(ABS(+O639+Q639)&lt;=ABS(P639+R639),-O639+P639-Q639+R639,0)</f>
        <v>0</v>
      </c>
      <c r="U639" s="75"/>
      <c r="V639" s="18">
        <v>0</v>
      </c>
      <c r="W639" s="19">
        <v>0</v>
      </c>
      <c r="X639" s="187"/>
      <c r="Y639" s="186"/>
      <c r="Z639" s="48">
        <f t="shared" si="214"/>
        <v>0</v>
      </c>
      <c r="AA639" s="49">
        <f aca="true" t="shared" si="222" ref="AA639:AA644">+IF(ABS(+V639+X639)&lt;=ABS(W639+Y639),-V639+W639-X639+Y639,0)</f>
        <v>0</v>
      </c>
      <c r="AB639" s="75"/>
      <c r="AC639" s="18">
        <v>0</v>
      </c>
      <c r="AD639" s="19">
        <v>0</v>
      </c>
      <c r="AE639" s="187"/>
      <c r="AF639" s="186"/>
      <c r="AG639" s="48">
        <f t="shared" si="215"/>
        <v>0</v>
      </c>
      <c r="AH639" s="49">
        <f aca="true" t="shared" si="223" ref="AH639:AH644">+IF(ABS(+AC639+AE639)&lt;=ABS(AD639+AF639),-AC639+AD639-AE639+AF639,0)</f>
        <v>0</v>
      </c>
      <c r="AI639" s="75"/>
      <c r="AJ639" s="826">
        <f t="shared" si="206"/>
        <v>7621</v>
      </c>
      <c r="AK639" s="827">
        <v>0</v>
      </c>
      <c r="AL639" s="828">
        <v>0</v>
      </c>
      <c r="AM639" s="824">
        <f t="shared" si="200"/>
        <v>0</v>
      </c>
      <c r="AN639" s="823">
        <f t="shared" si="200"/>
        <v>0</v>
      </c>
      <c r="AO639" s="832">
        <f t="shared" si="216"/>
        <v>0</v>
      </c>
      <c r="AP639" s="833">
        <f aca="true" t="shared" si="224" ref="AP639:AP644">+IF(ABS(+AK639+AM639)&lt;=ABS(AL639+AN639),-AK639+AL639-AM639+AN639,0)</f>
        <v>0</v>
      </c>
      <c r="AR639" s="878">
        <f t="shared" si="217"/>
        <v>0</v>
      </c>
      <c r="AS639" s="879">
        <f t="shared" si="218"/>
        <v>0</v>
      </c>
      <c r="AT639" s="880">
        <f t="shared" si="219"/>
        <v>0</v>
      </c>
    </row>
    <row r="640" spans="1:46" ht="15.75">
      <c r="A640" s="132">
        <v>7622</v>
      </c>
      <c r="B640" s="133" t="s">
        <v>854</v>
      </c>
      <c r="C640" s="133"/>
      <c r="D640" s="133"/>
      <c r="E640" s="133"/>
      <c r="F640" s="133"/>
      <c r="G640" s="133"/>
      <c r="H640" s="133"/>
      <c r="I640" s="133"/>
      <c r="J640" s="133"/>
      <c r="K640" s="133"/>
      <c r="L640" s="134"/>
      <c r="M640" s="75"/>
      <c r="N640" s="177">
        <f t="shared" si="220"/>
        <v>7622</v>
      </c>
      <c r="O640" s="18">
        <v>0</v>
      </c>
      <c r="P640" s="19">
        <v>0</v>
      </c>
      <c r="Q640" s="187"/>
      <c r="R640" s="186"/>
      <c r="S640" s="48">
        <f t="shared" si="213"/>
        <v>0</v>
      </c>
      <c r="T640" s="49">
        <f t="shared" si="221"/>
        <v>0</v>
      </c>
      <c r="U640" s="75"/>
      <c r="V640" s="18">
        <v>0</v>
      </c>
      <c r="W640" s="19">
        <v>0</v>
      </c>
      <c r="X640" s="187"/>
      <c r="Y640" s="186"/>
      <c r="Z640" s="48">
        <f t="shared" si="214"/>
        <v>0</v>
      </c>
      <c r="AA640" s="49">
        <f t="shared" si="222"/>
        <v>0</v>
      </c>
      <c r="AB640" s="75"/>
      <c r="AC640" s="18">
        <v>0</v>
      </c>
      <c r="AD640" s="19">
        <v>0</v>
      </c>
      <c r="AE640" s="187"/>
      <c r="AF640" s="186"/>
      <c r="AG640" s="48">
        <f t="shared" si="215"/>
        <v>0</v>
      </c>
      <c r="AH640" s="49">
        <f t="shared" si="223"/>
        <v>0</v>
      </c>
      <c r="AI640" s="75"/>
      <c r="AJ640" s="826">
        <f t="shared" si="206"/>
        <v>7622</v>
      </c>
      <c r="AK640" s="827">
        <v>0</v>
      </c>
      <c r="AL640" s="828">
        <v>0</v>
      </c>
      <c r="AM640" s="824">
        <f t="shared" si="200"/>
        <v>0</v>
      </c>
      <c r="AN640" s="823">
        <f t="shared" si="200"/>
        <v>0</v>
      </c>
      <c r="AO640" s="832">
        <f t="shared" si="216"/>
        <v>0</v>
      </c>
      <c r="AP640" s="833">
        <f t="shared" si="224"/>
        <v>0</v>
      </c>
      <c r="AR640" s="878">
        <f t="shared" si="217"/>
        <v>0</v>
      </c>
      <c r="AS640" s="879">
        <f t="shared" si="218"/>
        <v>0</v>
      </c>
      <c r="AT640" s="880">
        <f t="shared" si="219"/>
        <v>0</v>
      </c>
    </row>
    <row r="641" spans="1:46" ht="15.75">
      <c r="A641" s="132">
        <v>7641</v>
      </c>
      <c r="B641" s="133" t="s">
        <v>855</v>
      </c>
      <c r="C641" s="133"/>
      <c r="D641" s="133"/>
      <c r="E641" s="133"/>
      <c r="F641" s="133"/>
      <c r="G641" s="133"/>
      <c r="H641" s="133"/>
      <c r="I641" s="133"/>
      <c r="J641" s="133"/>
      <c r="K641" s="133"/>
      <c r="L641" s="134"/>
      <c r="M641" s="75"/>
      <c r="N641" s="177">
        <f t="shared" si="220"/>
        <v>7641</v>
      </c>
      <c r="O641" s="18">
        <v>0</v>
      </c>
      <c r="P641" s="19">
        <v>0</v>
      </c>
      <c r="Q641" s="187"/>
      <c r="R641" s="186"/>
      <c r="S641" s="48">
        <f t="shared" si="213"/>
        <v>0</v>
      </c>
      <c r="T641" s="49">
        <f t="shared" si="221"/>
        <v>0</v>
      </c>
      <c r="U641" s="75"/>
      <c r="V641" s="18">
        <v>0</v>
      </c>
      <c r="W641" s="19">
        <v>0</v>
      </c>
      <c r="X641" s="187"/>
      <c r="Y641" s="186"/>
      <c r="Z641" s="48">
        <f t="shared" si="214"/>
        <v>0</v>
      </c>
      <c r="AA641" s="49">
        <f t="shared" si="222"/>
        <v>0</v>
      </c>
      <c r="AB641" s="75"/>
      <c r="AC641" s="18">
        <v>0</v>
      </c>
      <c r="AD641" s="19">
        <v>0</v>
      </c>
      <c r="AE641" s="187"/>
      <c r="AF641" s="186"/>
      <c r="AG641" s="48">
        <f t="shared" si="215"/>
        <v>0</v>
      </c>
      <c r="AH641" s="49">
        <f t="shared" si="223"/>
        <v>0</v>
      </c>
      <c r="AI641" s="75"/>
      <c r="AJ641" s="826">
        <f t="shared" si="206"/>
        <v>7641</v>
      </c>
      <c r="AK641" s="827">
        <v>0</v>
      </c>
      <c r="AL641" s="828">
        <v>0</v>
      </c>
      <c r="AM641" s="824">
        <f t="shared" si="200"/>
        <v>0</v>
      </c>
      <c r="AN641" s="823">
        <f t="shared" si="200"/>
        <v>0</v>
      </c>
      <c r="AO641" s="832">
        <f t="shared" si="216"/>
        <v>0</v>
      </c>
      <c r="AP641" s="833">
        <f t="shared" si="224"/>
        <v>0</v>
      </c>
      <c r="AR641" s="878">
        <f t="shared" si="217"/>
        <v>0</v>
      </c>
      <c r="AS641" s="879">
        <f t="shared" si="218"/>
        <v>0</v>
      </c>
      <c r="AT641" s="880">
        <f t="shared" si="219"/>
        <v>0</v>
      </c>
    </row>
    <row r="642" spans="1:46" ht="15.75">
      <c r="A642" s="132">
        <v>7642</v>
      </c>
      <c r="B642" s="133" t="s">
        <v>856</v>
      </c>
      <c r="C642" s="133"/>
      <c r="D642" s="133"/>
      <c r="E642" s="133"/>
      <c r="F642" s="133"/>
      <c r="G642" s="133"/>
      <c r="H642" s="133"/>
      <c r="I642" s="133"/>
      <c r="J642" s="133"/>
      <c r="K642" s="133"/>
      <c r="L642" s="134"/>
      <c r="M642" s="75"/>
      <c r="N642" s="177">
        <f t="shared" si="220"/>
        <v>7642</v>
      </c>
      <c r="O642" s="18">
        <v>0</v>
      </c>
      <c r="P642" s="19">
        <v>0</v>
      </c>
      <c r="Q642" s="187"/>
      <c r="R642" s="186"/>
      <c r="S642" s="48">
        <f t="shared" si="213"/>
        <v>0</v>
      </c>
      <c r="T642" s="49">
        <f t="shared" si="221"/>
        <v>0</v>
      </c>
      <c r="U642" s="75"/>
      <c r="V642" s="18">
        <v>0</v>
      </c>
      <c r="W642" s="19">
        <v>0</v>
      </c>
      <c r="X642" s="187"/>
      <c r="Y642" s="186"/>
      <c r="Z642" s="48">
        <f t="shared" si="214"/>
        <v>0</v>
      </c>
      <c r="AA642" s="49">
        <f t="shared" si="222"/>
        <v>0</v>
      </c>
      <c r="AB642" s="75"/>
      <c r="AC642" s="18">
        <v>0</v>
      </c>
      <c r="AD642" s="19">
        <v>0</v>
      </c>
      <c r="AE642" s="187"/>
      <c r="AF642" s="186"/>
      <c r="AG642" s="48">
        <f t="shared" si="215"/>
        <v>0</v>
      </c>
      <c r="AH642" s="49">
        <f t="shared" si="223"/>
        <v>0</v>
      </c>
      <c r="AI642" s="75"/>
      <c r="AJ642" s="826">
        <f t="shared" si="206"/>
        <v>7642</v>
      </c>
      <c r="AK642" s="827">
        <v>0</v>
      </c>
      <c r="AL642" s="828">
        <v>0</v>
      </c>
      <c r="AM642" s="824">
        <f aca="true" t="shared" si="225" ref="AM642:AN667">+ROUND(+Q642+X642+AE642,2)</f>
        <v>0</v>
      </c>
      <c r="AN642" s="823">
        <f t="shared" si="225"/>
        <v>0</v>
      </c>
      <c r="AO642" s="832">
        <f t="shared" si="216"/>
        <v>0</v>
      </c>
      <c r="AP642" s="833">
        <f t="shared" si="224"/>
        <v>0</v>
      </c>
      <c r="AR642" s="878">
        <f t="shared" si="217"/>
        <v>0</v>
      </c>
      <c r="AS642" s="879">
        <f t="shared" si="218"/>
        <v>0</v>
      </c>
      <c r="AT642" s="880">
        <f t="shared" si="219"/>
        <v>0</v>
      </c>
    </row>
    <row r="643" spans="1:46" ht="15.75">
      <c r="A643" s="132">
        <v>7682</v>
      </c>
      <c r="B643" s="729" t="s">
        <v>628</v>
      </c>
      <c r="C643" s="133"/>
      <c r="D643" s="133"/>
      <c r="E643" s="133"/>
      <c r="F643" s="133"/>
      <c r="G643" s="133"/>
      <c r="H643" s="133"/>
      <c r="I643" s="133"/>
      <c r="J643" s="133"/>
      <c r="K643" s="133"/>
      <c r="L643" s="134"/>
      <c r="M643" s="75"/>
      <c r="N643" s="177">
        <f t="shared" si="220"/>
        <v>7682</v>
      </c>
      <c r="O643" s="18">
        <v>0</v>
      </c>
      <c r="P643" s="19">
        <v>0</v>
      </c>
      <c r="Q643" s="187"/>
      <c r="R643" s="186"/>
      <c r="S643" s="48">
        <f t="shared" si="213"/>
        <v>0</v>
      </c>
      <c r="T643" s="49">
        <f t="shared" si="221"/>
        <v>0</v>
      </c>
      <c r="U643" s="75"/>
      <c r="V643" s="18">
        <v>0</v>
      </c>
      <c r="W643" s="19">
        <v>0</v>
      </c>
      <c r="X643" s="187"/>
      <c r="Y643" s="186"/>
      <c r="Z643" s="48">
        <f t="shared" si="214"/>
        <v>0</v>
      </c>
      <c r="AA643" s="49">
        <f t="shared" si="222"/>
        <v>0</v>
      </c>
      <c r="AB643" s="75"/>
      <c r="AC643" s="18">
        <v>0</v>
      </c>
      <c r="AD643" s="19">
        <v>0</v>
      </c>
      <c r="AE643" s="187"/>
      <c r="AF643" s="186"/>
      <c r="AG643" s="48">
        <f t="shared" si="215"/>
        <v>0</v>
      </c>
      <c r="AH643" s="49">
        <f t="shared" si="223"/>
        <v>0</v>
      </c>
      <c r="AI643" s="75"/>
      <c r="AJ643" s="826">
        <f t="shared" si="206"/>
        <v>7682</v>
      </c>
      <c r="AK643" s="827">
        <v>0</v>
      </c>
      <c r="AL643" s="828">
        <v>0</v>
      </c>
      <c r="AM643" s="824">
        <f t="shared" si="225"/>
        <v>0</v>
      </c>
      <c r="AN643" s="823">
        <f t="shared" si="225"/>
        <v>0</v>
      </c>
      <c r="AO643" s="832">
        <f t="shared" si="216"/>
        <v>0</v>
      </c>
      <c r="AP643" s="833">
        <f t="shared" si="224"/>
        <v>0</v>
      </c>
      <c r="AR643" s="878">
        <f t="shared" si="217"/>
        <v>0</v>
      </c>
      <c r="AS643" s="879">
        <f t="shared" si="218"/>
        <v>0</v>
      </c>
      <c r="AT643" s="880">
        <f t="shared" si="219"/>
        <v>0</v>
      </c>
    </row>
    <row r="644" spans="1:46" ht="15.75">
      <c r="A644" s="132">
        <v>7684</v>
      </c>
      <c r="B644" s="729" t="s">
        <v>629</v>
      </c>
      <c r="C644" s="133"/>
      <c r="D644" s="133"/>
      <c r="E644" s="133"/>
      <c r="F644" s="133"/>
      <c r="G644" s="133"/>
      <c r="H644" s="133"/>
      <c r="I644" s="133"/>
      <c r="J644" s="133"/>
      <c r="K644" s="133"/>
      <c r="L644" s="134"/>
      <c r="M644" s="75"/>
      <c r="N644" s="177">
        <f t="shared" si="220"/>
        <v>7684</v>
      </c>
      <c r="O644" s="18">
        <v>0</v>
      </c>
      <c r="P644" s="19">
        <v>0</v>
      </c>
      <c r="Q644" s="187"/>
      <c r="R644" s="186"/>
      <c r="S644" s="48">
        <f t="shared" si="213"/>
        <v>0</v>
      </c>
      <c r="T644" s="49">
        <f t="shared" si="221"/>
        <v>0</v>
      </c>
      <c r="U644" s="75"/>
      <c r="V644" s="18">
        <v>0</v>
      </c>
      <c r="W644" s="19">
        <v>0</v>
      </c>
      <c r="X644" s="187"/>
      <c r="Y644" s="186"/>
      <c r="Z644" s="48">
        <f t="shared" si="214"/>
        <v>0</v>
      </c>
      <c r="AA644" s="49">
        <f t="shared" si="222"/>
        <v>0</v>
      </c>
      <c r="AB644" s="75"/>
      <c r="AC644" s="18">
        <v>0</v>
      </c>
      <c r="AD644" s="19">
        <v>0</v>
      </c>
      <c r="AE644" s="187"/>
      <c r="AF644" s="186"/>
      <c r="AG644" s="48">
        <f t="shared" si="215"/>
        <v>0</v>
      </c>
      <c r="AH644" s="49">
        <f t="shared" si="223"/>
        <v>0</v>
      </c>
      <c r="AI644" s="75"/>
      <c r="AJ644" s="826">
        <f t="shared" si="206"/>
        <v>7684</v>
      </c>
      <c r="AK644" s="827">
        <v>0</v>
      </c>
      <c r="AL644" s="828">
        <v>0</v>
      </c>
      <c r="AM644" s="824">
        <f t="shared" si="225"/>
        <v>0</v>
      </c>
      <c r="AN644" s="823">
        <f t="shared" si="225"/>
        <v>0</v>
      </c>
      <c r="AO644" s="832">
        <f t="shared" si="216"/>
        <v>0</v>
      </c>
      <c r="AP644" s="833">
        <f t="shared" si="224"/>
        <v>0</v>
      </c>
      <c r="AR644" s="878">
        <f t="shared" si="217"/>
        <v>0</v>
      </c>
      <c r="AS644" s="879">
        <f t="shared" si="218"/>
        <v>0</v>
      </c>
      <c r="AT644" s="880">
        <f t="shared" si="219"/>
        <v>0</v>
      </c>
    </row>
    <row r="645" spans="1:46" ht="15.75">
      <c r="A645" s="132">
        <v>7691</v>
      </c>
      <c r="B645" s="145" t="s">
        <v>857</v>
      </c>
      <c r="C645" s="133"/>
      <c r="D645" s="133"/>
      <c r="E645" s="133"/>
      <c r="F645" s="133"/>
      <c r="G645" s="133"/>
      <c r="H645" s="133"/>
      <c r="I645" s="133"/>
      <c r="J645" s="133"/>
      <c r="K645" s="133"/>
      <c r="L645" s="134"/>
      <c r="M645" s="75"/>
      <c r="N645" s="177">
        <f t="shared" si="220"/>
        <v>7691</v>
      </c>
      <c r="O645" s="18">
        <v>0</v>
      </c>
      <c r="P645" s="19">
        <v>0</v>
      </c>
      <c r="Q645" s="187"/>
      <c r="R645" s="186"/>
      <c r="S645" s="48">
        <f t="shared" si="213"/>
        <v>0</v>
      </c>
      <c r="T645" s="51">
        <v>0</v>
      </c>
      <c r="U645" s="75"/>
      <c r="V645" s="18">
        <v>0</v>
      </c>
      <c r="W645" s="19">
        <v>0</v>
      </c>
      <c r="X645" s="187"/>
      <c r="Y645" s="186"/>
      <c r="Z645" s="48">
        <f t="shared" si="214"/>
        <v>0</v>
      </c>
      <c r="AA645" s="51">
        <v>0</v>
      </c>
      <c r="AB645" s="75"/>
      <c r="AC645" s="18">
        <v>0</v>
      </c>
      <c r="AD645" s="19">
        <v>0</v>
      </c>
      <c r="AE645" s="187"/>
      <c r="AF645" s="186"/>
      <c r="AG645" s="48">
        <f t="shared" si="215"/>
        <v>0</v>
      </c>
      <c r="AH645" s="51">
        <v>0</v>
      </c>
      <c r="AI645" s="75"/>
      <c r="AJ645" s="826">
        <f t="shared" si="206"/>
        <v>7691</v>
      </c>
      <c r="AK645" s="827">
        <v>0</v>
      </c>
      <c r="AL645" s="828">
        <v>0</v>
      </c>
      <c r="AM645" s="824">
        <f t="shared" si="225"/>
        <v>0</v>
      </c>
      <c r="AN645" s="823">
        <f t="shared" si="225"/>
        <v>0</v>
      </c>
      <c r="AO645" s="832">
        <f t="shared" si="216"/>
        <v>0</v>
      </c>
      <c r="AP645" s="830">
        <v>0</v>
      </c>
      <c r="AR645" s="878">
        <f t="shared" si="217"/>
        <v>0</v>
      </c>
      <c r="AS645" s="879">
        <f t="shared" si="218"/>
        <v>0</v>
      </c>
      <c r="AT645" s="880">
        <f t="shared" si="219"/>
        <v>0</v>
      </c>
    </row>
    <row r="646" spans="1:46" ht="15.75">
      <c r="A646" s="132">
        <v>7692</v>
      </c>
      <c r="B646" s="145" t="s">
        <v>863</v>
      </c>
      <c r="C646" s="133"/>
      <c r="D646" s="133"/>
      <c r="E646" s="133"/>
      <c r="F646" s="133"/>
      <c r="G646" s="133"/>
      <c r="H646" s="133"/>
      <c r="I646" s="133"/>
      <c r="J646" s="133"/>
      <c r="K646" s="133"/>
      <c r="L646" s="134"/>
      <c r="M646" s="75"/>
      <c r="N646" s="177">
        <f t="shared" si="220"/>
        <v>7692</v>
      </c>
      <c r="O646" s="18">
        <v>0</v>
      </c>
      <c r="P646" s="19">
        <v>0</v>
      </c>
      <c r="Q646" s="187"/>
      <c r="R646" s="186"/>
      <c r="S646" s="50">
        <v>0</v>
      </c>
      <c r="T646" s="49">
        <f>+IF(ABS(+O646+Q646)&lt;=ABS(P646+R646),-O646+P646-Q646+R646,0)</f>
        <v>0</v>
      </c>
      <c r="U646" s="75"/>
      <c r="V646" s="18">
        <v>0</v>
      </c>
      <c r="W646" s="19">
        <v>0</v>
      </c>
      <c r="X646" s="187"/>
      <c r="Y646" s="186"/>
      <c r="Z646" s="50">
        <v>0</v>
      </c>
      <c r="AA646" s="49">
        <f>+IF(ABS(+V646+X646)&lt;=ABS(W646+Y646),-V646+W646-X646+Y646,0)</f>
        <v>0</v>
      </c>
      <c r="AB646" s="75"/>
      <c r="AC646" s="18">
        <v>0</v>
      </c>
      <c r="AD646" s="19">
        <v>0</v>
      </c>
      <c r="AE646" s="187"/>
      <c r="AF646" s="186"/>
      <c r="AG646" s="50">
        <v>0</v>
      </c>
      <c r="AH646" s="49">
        <f>+IF(ABS(+AC646+AE646)&lt;=ABS(AD646+AF646),-AC646+AD646-AE646+AF646,0)</f>
        <v>0</v>
      </c>
      <c r="AI646" s="75"/>
      <c r="AJ646" s="826">
        <f t="shared" si="206"/>
        <v>7692</v>
      </c>
      <c r="AK646" s="827">
        <v>0</v>
      </c>
      <c r="AL646" s="828">
        <v>0</v>
      </c>
      <c r="AM646" s="824">
        <f t="shared" si="225"/>
        <v>0</v>
      </c>
      <c r="AN646" s="823">
        <f t="shared" si="225"/>
        <v>0</v>
      </c>
      <c r="AO646" s="829">
        <v>0</v>
      </c>
      <c r="AP646" s="833">
        <f>+IF(ABS(+AK646+AM646)&lt;=ABS(AL646+AN646),-AK646+AL646-AM646+AN646,0)</f>
        <v>0</v>
      </c>
      <c r="AR646" s="878">
        <f t="shared" si="217"/>
        <v>0</v>
      </c>
      <c r="AS646" s="879">
        <f t="shared" si="218"/>
        <v>0</v>
      </c>
      <c r="AT646" s="880">
        <f t="shared" si="219"/>
        <v>0</v>
      </c>
    </row>
    <row r="647" spans="1:46" ht="15.75">
      <c r="A647" s="132">
        <v>7697</v>
      </c>
      <c r="B647" s="145" t="s">
        <v>864</v>
      </c>
      <c r="C647" s="133"/>
      <c r="D647" s="133"/>
      <c r="E647" s="133"/>
      <c r="F647" s="133"/>
      <c r="G647" s="133"/>
      <c r="H647" s="133"/>
      <c r="I647" s="133"/>
      <c r="J647" s="133"/>
      <c r="K647" s="133"/>
      <c r="L647" s="134"/>
      <c r="M647" s="75"/>
      <c r="N647" s="177">
        <f t="shared" si="220"/>
        <v>7697</v>
      </c>
      <c r="O647" s="18">
        <v>0</v>
      </c>
      <c r="P647" s="19">
        <v>0</v>
      </c>
      <c r="Q647" s="187"/>
      <c r="R647" s="186"/>
      <c r="S647" s="50">
        <v>0</v>
      </c>
      <c r="T647" s="49">
        <f>+IF(ABS(+O647+Q647)&lt;=ABS(P647+R647),-O647+P647-Q647+R647,0)</f>
        <v>0</v>
      </c>
      <c r="U647" s="75"/>
      <c r="V647" s="18">
        <v>0</v>
      </c>
      <c r="W647" s="19">
        <v>0</v>
      </c>
      <c r="X647" s="187"/>
      <c r="Y647" s="186"/>
      <c r="Z647" s="50">
        <v>0</v>
      </c>
      <c r="AA647" s="49">
        <f>+IF(ABS(+V647+X647)&lt;=ABS(W647+Y647),-V647+W647-X647+Y647,0)</f>
        <v>0</v>
      </c>
      <c r="AB647" s="75"/>
      <c r="AC647" s="18">
        <v>0</v>
      </c>
      <c r="AD647" s="19">
        <v>0</v>
      </c>
      <c r="AE647" s="187"/>
      <c r="AF647" s="186"/>
      <c r="AG647" s="50">
        <v>0</v>
      </c>
      <c r="AH647" s="49">
        <f>+IF(ABS(+AC647+AE647)&lt;=ABS(AD647+AF647),-AC647+AD647-AE647+AF647,0)</f>
        <v>0</v>
      </c>
      <c r="AI647" s="75"/>
      <c r="AJ647" s="826">
        <f t="shared" si="206"/>
        <v>7697</v>
      </c>
      <c r="AK647" s="827">
        <v>0</v>
      </c>
      <c r="AL647" s="828">
        <v>0</v>
      </c>
      <c r="AM647" s="824">
        <f t="shared" si="225"/>
        <v>0</v>
      </c>
      <c r="AN647" s="823">
        <f t="shared" si="225"/>
        <v>0</v>
      </c>
      <c r="AO647" s="829">
        <v>0</v>
      </c>
      <c r="AP647" s="833">
        <f>+IF(ABS(+AK647+AM647)&lt;=ABS(AL647+AN647),-AK647+AL647-AM647+AN647,0)</f>
        <v>0</v>
      </c>
      <c r="AR647" s="878">
        <f t="shared" si="217"/>
        <v>0</v>
      </c>
      <c r="AS647" s="879">
        <f t="shared" si="218"/>
        <v>0</v>
      </c>
      <c r="AT647" s="880">
        <f t="shared" si="219"/>
        <v>0</v>
      </c>
    </row>
    <row r="648" spans="1:46" ht="15.75">
      <c r="A648" s="132">
        <v>7698</v>
      </c>
      <c r="B648" s="145" t="s">
        <v>865</v>
      </c>
      <c r="C648" s="133"/>
      <c r="D648" s="133"/>
      <c r="E648" s="133"/>
      <c r="F648" s="133"/>
      <c r="G648" s="133"/>
      <c r="H648" s="133"/>
      <c r="I648" s="133"/>
      <c r="J648" s="133"/>
      <c r="K648" s="133"/>
      <c r="L648" s="134"/>
      <c r="M648" s="75"/>
      <c r="N648" s="177">
        <f t="shared" si="220"/>
        <v>7698</v>
      </c>
      <c r="O648" s="18">
        <v>0</v>
      </c>
      <c r="P648" s="19">
        <v>0</v>
      </c>
      <c r="Q648" s="187"/>
      <c r="R648" s="186"/>
      <c r="S648" s="48">
        <f>+IF(ABS(+O648+Q648)&gt;=ABS(P648+R648),+O648-P648+Q648-R648,0)</f>
        <v>0</v>
      </c>
      <c r="T648" s="51">
        <v>0</v>
      </c>
      <c r="U648" s="75"/>
      <c r="V648" s="18">
        <v>0</v>
      </c>
      <c r="W648" s="19">
        <v>0</v>
      </c>
      <c r="X648" s="187"/>
      <c r="Y648" s="186"/>
      <c r="Z648" s="48">
        <f>+IF(ABS(+V648+X648)&gt;=ABS(W648+Y648),+V648-W648+X648-Y648,0)</f>
        <v>0</v>
      </c>
      <c r="AA648" s="51">
        <v>0</v>
      </c>
      <c r="AB648" s="75"/>
      <c r="AC648" s="18">
        <v>0</v>
      </c>
      <c r="AD648" s="19">
        <v>0</v>
      </c>
      <c r="AE648" s="187"/>
      <c r="AF648" s="186"/>
      <c r="AG648" s="48">
        <f>+IF(ABS(+AC648+AE648)&gt;=ABS(AD648+AF648),+AC648-AD648+AE648-AF648,0)</f>
        <v>0</v>
      </c>
      <c r="AH648" s="51">
        <v>0</v>
      </c>
      <c r="AI648" s="75"/>
      <c r="AJ648" s="826">
        <f t="shared" si="206"/>
        <v>7698</v>
      </c>
      <c r="AK648" s="827">
        <v>0</v>
      </c>
      <c r="AL648" s="828">
        <v>0</v>
      </c>
      <c r="AM648" s="824">
        <f t="shared" si="225"/>
        <v>0</v>
      </c>
      <c r="AN648" s="823">
        <f t="shared" si="225"/>
        <v>0</v>
      </c>
      <c r="AO648" s="832">
        <f>+IF(ABS(+AK648+AM648)&gt;=ABS(AL648+AN648),+AK648-AL648+AM648-AN648,0)</f>
        <v>0</v>
      </c>
      <c r="AP648" s="830">
        <v>0</v>
      </c>
      <c r="AR648" s="878">
        <f t="shared" si="217"/>
        <v>0</v>
      </c>
      <c r="AS648" s="879">
        <f t="shared" si="218"/>
        <v>0</v>
      </c>
      <c r="AT648" s="880">
        <f t="shared" si="219"/>
        <v>0</v>
      </c>
    </row>
    <row r="649" spans="1:46" ht="15.75">
      <c r="A649" s="132">
        <v>7699</v>
      </c>
      <c r="B649" s="726" t="s">
        <v>630</v>
      </c>
      <c r="C649" s="133"/>
      <c r="D649" s="133"/>
      <c r="E649" s="133"/>
      <c r="F649" s="133"/>
      <c r="G649" s="133"/>
      <c r="H649" s="133"/>
      <c r="I649" s="133"/>
      <c r="J649" s="133"/>
      <c r="K649" s="133"/>
      <c r="L649" s="134"/>
      <c r="M649" s="75"/>
      <c r="N649" s="177">
        <f>+A649</f>
        <v>7699</v>
      </c>
      <c r="O649" s="18">
        <v>0</v>
      </c>
      <c r="P649" s="19">
        <v>0</v>
      </c>
      <c r="Q649" s="187"/>
      <c r="R649" s="186"/>
      <c r="S649" s="48">
        <f>+IF(ABS(+O649+Q649)&gt;=ABS(P649+R649),+O649-P649+Q649-R649,0)</f>
        <v>0</v>
      </c>
      <c r="T649" s="49">
        <f>+IF(ABS(+O649+Q649)&lt;=ABS(P649+R649),-O649+P649-Q649+R649,0)</f>
        <v>0</v>
      </c>
      <c r="U649" s="75"/>
      <c r="V649" s="18">
        <v>0</v>
      </c>
      <c r="W649" s="19">
        <v>0</v>
      </c>
      <c r="X649" s="187"/>
      <c r="Y649" s="186"/>
      <c r="Z649" s="48">
        <f>+IF(ABS(+V649+X649)&gt;=ABS(W649+Y649),+V649-W649+X649-Y649,0)</f>
        <v>0</v>
      </c>
      <c r="AA649" s="49">
        <f>+IF(ABS(+V649+X649)&lt;=ABS(W649+Y649),-V649+W649-X649+Y649,0)</f>
        <v>0</v>
      </c>
      <c r="AB649" s="75"/>
      <c r="AC649" s="18">
        <v>0</v>
      </c>
      <c r="AD649" s="19">
        <v>0</v>
      </c>
      <c r="AE649" s="187"/>
      <c r="AF649" s="186"/>
      <c r="AG649" s="48">
        <f>+IF(ABS(+AC649+AE649)&gt;=ABS(AD649+AF649),+AC649-AD649+AE649-AF649,0)</f>
        <v>0</v>
      </c>
      <c r="AH649" s="49">
        <f>+IF(ABS(+AC649+AE649)&lt;=ABS(AD649+AF649),-AC649+AD649-AE649+AF649,0)</f>
        <v>0</v>
      </c>
      <c r="AI649" s="75"/>
      <c r="AJ649" s="826">
        <f t="shared" si="206"/>
        <v>7699</v>
      </c>
      <c r="AK649" s="827">
        <v>0</v>
      </c>
      <c r="AL649" s="828">
        <v>0</v>
      </c>
      <c r="AM649" s="824">
        <f t="shared" si="225"/>
        <v>0</v>
      </c>
      <c r="AN649" s="823">
        <f t="shared" si="225"/>
        <v>0</v>
      </c>
      <c r="AO649" s="832">
        <f>+IF(ABS(+AK649+AM649)&gt;=ABS(AL649+AN649),+AK649-AL649+AM649-AN649,0)</f>
        <v>0</v>
      </c>
      <c r="AP649" s="833">
        <f>+IF(ABS(+AK649+AM649)&lt;=ABS(AL649+AN649),-AK649+AL649-AM649+AN649,0)</f>
        <v>0</v>
      </c>
      <c r="AR649" s="878">
        <f t="shared" si="217"/>
        <v>0</v>
      </c>
      <c r="AS649" s="879">
        <f t="shared" si="218"/>
        <v>0</v>
      </c>
      <c r="AT649" s="880">
        <f t="shared" si="219"/>
        <v>0</v>
      </c>
    </row>
    <row r="650" spans="1:46" ht="15.75">
      <c r="A650" s="132">
        <v>7801</v>
      </c>
      <c r="B650" s="145" t="s">
        <v>866</v>
      </c>
      <c r="C650" s="133"/>
      <c r="D650" s="133"/>
      <c r="E650" s="133"/>
      <c r="F650" s="133"/>
      <c r="G650" s="133"/>
      <c r="H650" s="133"/>
      <c r="I650" s="133"/>
      <c r="J650" s="133"/>
      <c r="K650" s="133"/>
      <c r="L650" s="134"/>
      <c r="M650" s="75"/>
      <c r="N650" s="177">
        <f t="shared" si="220"/>
        <v>7801</v>
      </c>
      <c r="O650" s="18">
        <v>0</v>
      </c>
      <c r="P650" s="19">
        <v>0</v>
      </c>
      <c r="Q650" s="187"/>
      <c r="R650" s="186"/>
      <c r="S650" s="50">
        <v>0</v>
      </c>
      <c r="T650" s="49">
        <f>+IF(ABS(+O650+Q650)&lt;=ABS(P650+R650),-O650+P650-Q650+R650,0)</f>
        <v>0</v>
      </c>
      <c r="U650" s="75"/>
      <c r="V650" s="18">
        <v>0</v>
      </c>
      <c r="W650" s="19">
        <v>0</v>
      </c>
      <c r="X650" s="187"/>
      <c r="Y650" s="186"/>
      <c r="Z650" s="50">
        <v>0</v>
      </c>
      <c r="AA650" s="49">
        <f>+IF(ABS(+V650+X650)&lt;=ABS(W650+Y650),-V650+W650-X650+Y650,0)</f>
        <v>0</v>
      </c>
      <c r="AB650" s="75"/>
      <c r="AC650" s="18">
        <v>0</v>
      </c>
      <c r="AD650" s="19">
        <v>0</v>
      </c>
      <c r="AE650" s="187"/>
      <c r="AF650" s="186"/>
      <c r="AG650" s="50">
        <v>0</v>
      </c>
      <c r="AH650" s="49">
        <f>+IF(ABS(+AC650+AE650)&lt;=ABS(AD650+AF650),-AC650+AD650-AE650+AF650,0)</f>
        <v>0</v>
      </c>
      <c r="AI650" s="75"/>
      <c r="AJ650" s="826">
        <f t="shared" si="206"/>
        <v>7801</v>
      </c>
      <c r="AK650" s="827">
        <v>0</v>
      </c>
      <c r="AL650" s="828">
        <v>0</v>
      </c>
      <c r="AM650" s="824">
        <f t="shared" si="225"/>
        <v>0</v>
      </c>
      <c r="AN650" s="823">
        <f t="shared" si="225"/>
        <v>0</v>
      </c>
      <c r="AO650" s="829">
        <v>0</v>
      </c>
      <c r="AP650" s="833">
        <f>+IF(ABS(+AK650+AM650)&lt;=ABS(AL650+AN650),-AK650+AL650-AM650+AN650,0)</f>
        <v>0</v>
      </c>
      <c r="AR650" s="878">
        <f t="shared" si="217"/>
        <v>0</v>
      </c>
      <c r="AS650" s="879">
        <f t="shared" si="218"/>
        <v>0</v>
      </c>
      <c r="AT650" s="880">
        <f t="shared" si="219"/>
        <v>0</v>
      </c>
    </row>
    <row r="651" spans="1:46" ht="15.75">
      <c r="A651" s="132">
        <v>7802</v>
      </c>
      <c r="B651" s="145" t="s">
        <v>867</v>
      </c>
      <c r="C651" s="133"/>
      <c r="D651" s="133"/>
      <c r="E651" s="133"/>
      <c r="F651" s="133"/>
      <c r="G651" s="133"/>
      <c r="H651" s="133"/>
      <c r="I651" s="133"/>
      <c r="J651" s="133"/>
      <c r="K651" s="133"/>
      <c r="L651" s="134"/>
      <c r="M651" s="75"/>
      <c r="N651" s="177">
        <f t="shared" si="220"/>
        <v>7802</v>
      </c>
      <c r="O651" s="18">
        <v>0</v>
      </c>
      <c r="P651" s="19">
        <v>0</v>
      </c>
      <c r="Q651" s="187"/>
      <c r="R651" s="186"/>
      <c r="S651" s="48">
        <f>+IF(ABS(+O651+Q651)&gt;=ABS(P651+R651),+O651-P651+Q651-R651,0)</f>
        <v>0</v>
      </c>
      <c r="T651" s="51">
        <v>0</v>
      </c>
      <c r="U651" s="75"/>
      <c r="V651" s="18">
        <v>0</v>
      </c>
      <c r="W651" s="19">
        <v>0</v>
      </c>
      <c r="X651" s="187"/>
      <c r="Y651" s="186"/>
      <c r="Z651" s="48">
        <f>+IF(ABS(+V651+X651)&gt;=ABS(W651+Y651),+V651-W651+X651-Y651,0)</f>
        <v>0</v>
      </c>
      <c r="AA651" s="51">
        <v>0</v>
      </c>
      <c r="AB651" s="75"/>
      <c r="AC651" s="18">
        <v>0</v>
      </c>
      <c r="AD651" s="19">
        <v>0</v>
      </c>
      <c r="AE651" s="187"/>
      <c r="AF651" s="186"/>
      <c r="AG651" s="48">
        <f>+IF(ABS(+AC651+AE651)&gt;=ABS(AD651+AF651),+AC651-AD651+AE651-AF651,0)</f>
        <v>0</v>
      </c>
      <c r="AH651" s="51">
        <v>0</v>
      </c>
      <c r="AI651" s="75"/>
      <c r="AJ651" s="826">
        <f t="shared" si="206"/>
        <v>7802</v>
      </c>
      <c r="AK651" s="827">
        <v>0</v>
      </c>
      <c r="AL651" s="828">
        <v>0</v>
      </c>
      <c r="AM651" s="824">
        <f t="shared" si="225"/>
        <v>0</v>
      </c>
      <c r="AN651" s="823">
        <f t="shared" si="225"/>
        <v>0</v>
      </c>
      <c r="AO651" s="832">
        <f>+IF(ABS(+AK651+AM651)&gt;=ABS(AL651+AN651),+AK651-AL651+AM651-AN651,0)</f>
        <v>0</v>
      </c>
      <c r="AP651" s="830">
        <v>0</v>
      </c>
      <c r="AR651" s="878">
        <f t="shared" si="217"/>
        <v>0</v>
      </c>
      <c r="AS651" s="879">
        <f t="shared" si="218"/>
        <v>0</v>
      </c>
      <c r="AT651" s="880">
        <f t="shared" si="219"/>
        <v>0</v>
      </c>
    </row>
    <row r="652" spans="1:46" ht="15.75">
      <c r="A652" s="132">
        <v>7807</v>
      </c>
      <c r="B652" s="145" t="s">
        <v>868</v>
      </c>
      <c r="C652" s="133"/>
      <c r="D652" s="133"/>
      <c r="E652" s="133"/>
      <c r="F652" s="133"/>
      <c r="G652" s="133"/>
      <c r="H652" s="133"/>
      <c r="I652" s="133"/>
      <c r="J652" s="133"/>
      <c r="K652" s="133"/>
      <c r="L652" s="134"/>
      <c r="M652" s="75"/>
      <c r="N652" s="177">
        <f t="shared" si="220"/>
        <v>7807</v>
      </c>
      <c r="O652" s="18">
        <v>0</v>
      </c>
      <c r="P652" s="19">
        <v>0</v>
      </c>
      <c r="Q652" s="187"/>
      <c r="R652" s="186"/>
      <c r="S652" s="50">
        <v>0</v>
      </c>
      <c r="T652" s="49">
        <f>+IF(ABS(+O652+Q652)&lt;=ABS(P652+R652),-O652+P652-Q652+R652,0)</f>
        <v>0</v>
      </c>
      <c r="U652" s="75"/>
      <c r="V652" s="18">
        <v>0</v>
      </c>
      <c r="W652" s="19">
        <v>0</v>
      </c>
      <c r="X652" s="187"/>
      <c r="Y652" s="186"/>
      <c r="Z652" s="50">
        <v>0</v>
      </c>
      <c r="AA652" s="49">
        <f>+IF(ABS(+V652+X652)&lt;=ABS(W652+Y652),-V652+W652-X652+Y652,0)</f>
        <v>0</v>
      </c>
      <c r="AB652" s="75"/>
      <c r="AC652" s="18">
        <v>0</v>
      </c>
      <c r="AD652" s="19">
        <v>0</v>
      </c>
      <c r="AE652" s="187"/>
      <c r="AF652" s="186"/>
      <c r="AG652" s="50">
        <v>0</v>
      </c>
      <c r="AH652" s="49">
        <f>+IF(ABS(+AC652+AE652)&lt;=ABS(AD652+AF652),-AC652+AD652-AE652+AF652,0)</f>
        <v>0</v>
      </c>
      <c r="AI652" s="75"/>
      <c r="AJ652" s="826">
        <f t="shared" si="206"/>
        <v>7807</v>
      </c>
      <c r="AK652" s="827">
        <v>0</v>
      </c>
      <c r="AL652" s="828">
        <v>0</v>
      </c>
      <c r="AM652" s="824">
        <f t="shared" si="225"/>
        <v>0</v>
      </c>
      <c r="AN652" s="823">
        <f t="shared" si="225"/>
        <v>0</v>
      </c>
      <c r="AO652" s="829">
        <v>0</v>
      </c>
      <c r="AP652" s="833">
        <f>+IF(ABS(+AK652+AM652)&lt;=ABS(AL652+AN652),-AK652+AL652-AM652+AN652,0)</f>
        <v>0</v>
      </c>
      <c r="AR652" s="878">
        <f t="shared" si="217"/>
        <v>0</v>
      </c>
      <c r="AS652" s="879">
        <f t="shared" si="218"/>
        <v>0</v>
      </c>
      <c r="AT652" s="880">
        <f t="shared" si="219"/>
        <v>0</v>
      </c>
    </row>
    <row r="653" spans="1:46" ht="15.75">
      <c r="A653" s="132">
        <v>7808</v>
      </c>
      <c r="B653" s="145" t="s">
        <v>869</v>
      </c>
      <c r="C653" s="133"/>
      <c r="D653" s="133"/>
      <c r="E653" s="133"/>
      <c r="F653" s="133"/>
      <c r="G653" s="133"/>
      <c r="H653" s="133"/>
      <c r="I653" s="133"/>
      <c r="J653" s="133"/>
      <c r="K653" s="133"/>
      <c r="L653" s="134"/>
      <c r="M653" s="75"/>
      <c r="N653" s="177">
        <f t="shared" si="220"/>
        <v>7808</v>
      </c>
      <c r="O653" s="18">
        <v>0</v>
      </c>
      <c r="P653" s="19">
        <v>0</v>
      </c>
      <c r="Q653" s="187"/>
      <c r="R653" s="186"/>
      <c r="S653" s="48">
        <f>+IF(ABS(+O653+Q653)&gt;=ABS(P653+R653),+O653-P653+Q653-R653,0)</f>
        <v>0</v>
      </c>
      <c r="T653" s="51">
        <v>0</v>
      </c>
      <c r="U653" s="75"/>
      <c r="V653" s="18">
        <v>0</v>
      </c>
      <c r="W653" s="19">
        <v>0</v>
      </c>
      <c r="X653" s="187"/>
      <c r="Y653" s="186"/>
      <c r="Z653" s="48">
        <f>+IF(ABS(+V653+X653)&gt;=ABS(W653+Y653),+V653-W653+X653-Y653,0)</f>
        <v>0</v>
      </c>
      <c r="AA653" s="51">
        <v>0</v>
      </c>
      <c r="AB653" s="75"/>
      <c r="AC653" s="18">
        <v>0</v>
      </c>
      <c r="AD653" s="19">
        <v>0</v>
      </c>
      <c r="AE653" s="187"/>
      <c r="AF653" s="186"/>
      <c r="AG653" s="48">
        <f>+IF(ABS(+AC653+AE653)&gt;=ABS(AD653+AF653),+AC653-AD653+AE653-AF653,0)</f>
        <v>0</v>
      </c>
      <c r="AH653" s="51">
        <v>0</v>
      </c>
      <c r="AI653" s="75"/>
      <c r="AJ653" s="826">
        <f t="shared" si="206"/>
        <v>7808</v>
      </c>
      <c r="AK653" s="827">
        <v>0</v>
      </c>
      <c r="AL653" s="828">
        <v>0</v>
      </c>
      <c r="AM653" s="824">
        <f t="shared" si="225"/>
        <v>0</v>
      </c>
      <c r="AN653" s="823">
        <f t="shared" si="225"/>
        <v>0</v>
      </c>
      <c r="AO653" s="832">
        <f>+IF(ABS(+AK653+AM653)&gt;=ABS(AL653+AN653),+AK653-AL653+AM653-AN653,0)</f>
        <v>0</v>
      </c>
      <c r="AP653" s="830">
        <v>0</v>
      </c>
      <c r="AR653" s="878">
        <f t="shared" si="217"/>
        <v>0</v>
      </c>
      <c r="AS653" s="879">
        <f t="shared" si="218"/>
        <v>0</v>
      </c>
      <c r="AT653" s="880">
        <f t="shared" si="219"/>
        <v>0</v>
      </c>
    </row>
    <row r="654" spans="1:46" ht="15.75">
      <c r="A654" s="132">
        <v>7911</v>
      </c>
      <c r="B654" s="729" t="s">
        <v>631</v>
      </c>
      <c r="C654" s="133"/>
      <c r="D654" s="133"/>
      <c r="E654" s="133"/>
      <c r="F654" s="133"/>
      <c r="G654" s="133"/>
      <c r="H654" s="133"/>
      <c r="I654" s="133"/>
      <c r="J654" s="133"/>
      <c r="K654" s="133"/>
      <c r="L654" s="134"/>
      <c r="M654" s="75"/>
      <c r="N654" s="177">
        <f t="shared" si="220"/>
        <v>7911</v>
      </c>
      <c r="O654" s="18">
        <v>0</v>
      </c>
      <c r="P654" s="19">
        <v>0</v>
      </c>
      <c r="Q654" s="187"/>
      <c r="R654" s="186"/>
      <c r="S654" s="48">
        <f aca="true" t="shared" si="226" ref="S654:S667">+IF(ABS(+O654+Q654)&gt;=ABS(P654+R654),+O654-P654+Q654-R654,0)</f>
        <v>0</v>
      </c>
      <c r="T654" s="49">
        <f aca="true" t="shared" si="227" ref="T654:T667">+IF(ABS(+O654+Q654)&lt;=ABS(P654+R654),-O654+P654-Q654+R654,0)</f>
        <v>0</v>
      </c>
      <c r="U654" s="75"/>
      <c r="V654" s="18">
        <v>0</v>
      </c>
      <c r="W654" s="19">
        <v>0</v>
      </c>
      <c r="X654" s="187"/>
      <c r="Y654" s="186"/>
      <c r="Z654" s="48">
        <f aca="true" t="shared" si="228" ref="Z654:Z667">+IF(ABS(+V654+X654)&gt;=ABS(W654+Y654),+V654-W654+X654-Y654,0)</f>
        <v>0</v>
      </c>
      <c r="AA654" s="49">
        <f aca="true" t="shared" si="229" ref="AA654:AA667">+IF(ABS(+V654+X654)&lt;=ABS(W654+Y654),-V654+W654-X654+Y654,0)</f>
        <v>0</v>
      </c>
      <c r="AB654" s="75"/>
      <c r="AC654" s="18">
        <v>0</v>
      </c>
      <c r="AD654" s="19">
        <v>0</v>
      </c>
      <c r="AE654" s="187"/>
      <c r="AF654" s="186"/>
      <c r="AG654" s="48">
        <f aca="true" t="shared" si="230" ref="AG654:AG667">+IF(ABS(+AC654+AE654)&gt;=ABS(AD654+AF654),+AC654-AD654+AE654-AF654,0)</f>
        <v>0</v>
      </c>
      <c r="AH654" s="49">
        <f aca="true" t="shared" si="231" ref="AH654:AH667">+IF(ABS(+AC654+AE654)&lt;=ABS(AD654+AF654),-AC654+AD654-AE654+AF654,0)</f>
        <v>0</v>
      </c>
      <c r="AI654" s="75"/>
      <c r="AJ654" s="826">
        <f t="shared" si="206"/>
        <v>7911</v>
      </c>
      <c r="AK654" s="827">
        <v>0</v>
      </c>
      <c r="AL654" s="828">
        <v>0</v>
      </c>
      <c r="AM654" s="824">
        <f t="shared" si="225"/>
        <v>0</v>
      </c>
      <c r="AN654" s="823">
        <f t="shared" si="225"/>
        <v>0</v>
      </c>
      <c r="AO654" s="832">
        <f aca="true" t="shared" si="232" ref="AO654:AO667">+IF(ABS(+AK654+AM654)&gt;=ABS(AL654+AN654),+AK654-AL654+AM654-AN654,0)</f>
        <v>0</v>
      </c>
      <c r="AP654" s="833">
        <f aca="true" t="shared" si="233" ref="AP654:AP667">+IF(ABS(+AK654+AM654)&lt;=ABS(AL654+AN654),-AK654+AL654-AM654+AN654,0)</f>
        <v>0</v>
      </c>
      <c r="AR654" s="878">
        <f t="shared" si="217"/>
        <v>0</v>
      </c>
      <c r="AS654" s="879">
        <f t="shared" si="218"/>
        <v>0</v>
      </c>
      <c r="AT654" s="880">
        <f t="shared" si="219"/>
        <v>0</v>
      </c>
    </row>
    <row r="655" spans="1:46" ht="15.75">
      <c r="A655" s="132">
        <v>7912</v>
      </c>
      <c r="B655" s="729" t="s">
        <v>632</v>
      </c>
      <c r="C655" s="133"/>
      <c r="D655" s="133"/>
      <c r="E655" s="133"/>
      <c r="F655" s="133"/>
      <c r="G655" s="133"/>
      <c r="H655" s="133"/>
      <c r="I655" s="133"/>
      <c r="J655" s="133"/>
      <c r="K655" s="133"/>
      <c r="L655" s="134"/>
      <c r="M655" s="75"/>
      <c r="N655" s="177">
        <f t="shared" si="220"/>
        <v>7912</v>
      </c>
      <c r="O655" s="18">
        <v>0</v>
      </c>
      <c r="P655" s="19">
        <v>0</v>
      </c>
      <c r="Q655" s="187"/>
      <c r="R655" s="186"/>
      <c r="S655" s="48">
        <f t="shared" si="226"/>
        <v>0</v>
      </c>
      <c r="T655" s="49">
        <f t="shared" si="227"/>
        <v>0</v>
      </c>
      <c r="U655" s="75"/>
      <c r="V655" s="18">
        <v>0</v>
      </c>
      <c r="W655" s="19">
        <v>0</v>
      </c>
      <c r="X655" s="187"/>
      <c r="Y655" s="186"/>
      <c r="Z655" s="48">
        <f t="shared" si="228"/>
        <v>0</v>
      </c>
      <c r="AA655" s="49">
        <f t="shared" si="229"/>
        <v>0</v>
      </c>
      <c r="AB655" s="75"/>
      <c r="AC655" s="18">
        <v>0</v>
      </c>
      <c r="AD655" s="19">
        <v>0</v>
      </c>
      <c r="AE655" s="187"/>
      <c r="AF655" s="186"/>
      <c r="AG655" s="48">
        <f t="shared" si="230"/>
        <v>0</v>
      </c>
      <c r="AH655" s="49">
        <f t="shared" si="231"/>
        <v>0</v>
      </c>
      <c r="AI655" s="75"/>
      <c r="AJ655" s="826">
        <f t="shared" si="206"/>
        <v>7912</v>
      </c>
      <c r="AK655" s="827">
        <v>0</v>
      </c>
      <c r="AL655" s="828">
        <v>0</v>
      </c>
      <c r="AM655" s="824">
        <f t="shared" si="225"/>
        <v>0</v>
      </c>
      <c r="AN655" s="823">
        <f t="shared" si="225"/>
        <v>0</v>
      </c>
      <c r="AO655" s="832">
        <f t="shared" si="232"/>
        <v>0</v>
      </c>
      <c r="AP655" s="833">
        <f t="shared" si="233"/>
        <v>0</v>
      </c>
      <c r="AR655" s="878">
        <f t="shared" si="217"/>
        <v>0</v>
      </c>
      <c r="AS655" s="879">
        <f t="shared" si="218"/>
        <v>0</v>
      </c>
      <c r="AT655" s="880">
        <f t="shared" si="219"/>
        <v>0</v>
      </c>
    </row>
    <row r="656" spans="1:46" ht="15.75">
      <c r="A656" s="132">
        <v>7917</v>
      </c>
      <c r="B656" s="133" t="s">
        <v>870</v>
      </c>
      <c r="C656" s="133"/>
      <c r="D656" s="133"/>
      <c r="E656" s="133"/>
      <c r="F656" s="133"/>
      <c r="G656" s="133"/>
      <c r="H656" s="133"/>
      <c r="I656" s="133"/>
      <c r="J656" s="133"/>
      <c r="K656" s="133"/>
      <c r="L656" s="134"/>
      <c r="M656" s="75"/>
      <c r="N656" s="177">
        <f t="shared" si="220"/>
        <v>7917</v>
      </c>
      <c r="O656" s="18">
        <v>0</v>
      </c>
      <c r="P656" s="19">
        <v>0</v>
      </c>
      <c r="Q656" s="187"/>
      <c r="R656" s="186"/>
      <c r="S656" s="48">
        <f t="shared" si="226"/>
        <v>0</v>
      </c>
      <c r="T656" s="49">
        <f t="shared" si="227"/>
        <v>0</v>
      </c>
      <c r="U656" s="75"/>
      <c r="V656" s="18">
        <v>0</v>
      </c>
      <c r="W656" s="19">
        <v>0</v>
      </c>
      <c r="X656" s="187"/>
      <c r="Y656" s="186"/>
      <c r="Z656" s="48">
        <f t="shared" si="228"/>
        <v>0</v>
      </c>
      <c r="AA656" s="49">
        <f t="shared" si="229"/>
        <v>0</v>
      </c>
      <c r="AB656" s="75"/>
      <c r="AC656" s="18">
        <v>0</v>
      </c>
      <c r="AD656" s="19">
        <v>0</v>
      </c>
      <c r="AE656" s="187"/>
      <c r="AF656" s="186"/>
      <c r="AG656" s="48">
        <f t="shared" si="230"/>
        <v>0</v>
      </c>
      <c r="AH656" s="49">
        <f t="shared" si="231"/>
        <v>0</v>
      </c>
      <c r="AI656" s="75"/>
      <c r="AJ656" s="826">
        <f t="shared" si="206"/>
        <v>7917</v>
      </c>
      <c r="AK656" s="827">
        <v>0</v>
      </c>
      <c r="AL656" s="828">
        <v>0</v>
      </c>
      <c r="AM656" s="824">
        <f t="shared" si="225"/>
        <v>0</v>
      </c>
      <c r="AN656" s="823">
        <f t="shared" si="225"/>
        <v>0</v>
      </c>
      <c r="AO656" s="832">
        <f t="shared" si="232"/>
        <v>0</v>
      </c>
      <c r="AP656" s="833">
        <f t="shared" si="233"/>
        <v>0</v>
      </c>
      <c r="AR656" s="878">
        <f t="shared" si="217"/>
        <v>0</v>
      </c>
      <c r="AS656" s="879">
        <f t="shared" si="218"/>
        <v>0</v>
      </c>
      <c r="AT656" s="880">
        <f t="shared" si="219"/>
        <v>0</v>
      </c>
    </row>
    <row r="657" spans="1:46" ht="15.75">
      <c r="A657" s="132">
        <v>7918</v>
      </c>
      <c r="B657" s="133" t="s">
        <v>871</v>
      </c>
      <c r="C657" s="133"/>
      <c r="D657" s="133"/>
      <c r="E657" s="133"/>
      <c r="F657" s="133"/>
      <c r="G657" s="133"/>
      <c r="H657" s="133"/>
      <c r="I657" s="133"/>
      <c r="J657" s="133"/>
      <c r="K657" s="133"/>
      <c r="L657" s="134"/>
      <c r="M657" s="75"/>
      <c r="N657" s="177">
        <f t="shared" si="220"/>
        <v>7918</v>
      </c>
      <c r="O657" s="18">
        <v>0</v>
      </c>
      <c r="P657" s="19">
        <v>0</v>
      </c>
      <c r="Q657" s="187"/>
      <c r="R657" s="186"/>
      <c r="S657" s="48">
        <f t="shared" si="226"/>
        <v>0</v>
      </c>
      <c r="T657" s="49">
        <f t="shared" si="227"/>
        <v>0</v>
      </c>
      <c r="U657" s="75"/>
      <c r="V657" s="18">
        <v>0</v>
      </c>
      <c r="W657" s="19">
        <v>0</v>
      </c>
      <c r="X657" s="187"/>
      <c r="Y657" s="186"/>
      <c r="Z657" s="48">
        <f t="shared" si="228"/>
        <v>0</v>
      </c>
      <c r="AA657" s="49">
        <f t="shared" si="229"/>
        <v>0</v>
      </c>
      <c r="AB657" s="75"/>
      <c r="AC657" s="18">
        <v>0</v>
      </c>
      <c r="AD657" s="19">
        <v>0</v>
      </c>
      <c r="AE657" s="187"/>
      <c r="AF657" s="186"/>
      <c r="AG657" s="48">
        <f t="shared" si="230"/>
        <v>0</v>
      </c>
      <c r="AH657" s="49">
        <f t="shared" si="231"/>
        <v>0</v>
      </c>
      <c r="AI657" s="75"/>
      <c r="AJ657" s="826">
        <f t="shared" si="206"/>
        <v>7918</v>
      </c>
      <c r="AK657" s="827">
        <v>0</v>
      </c>
      <c r="AL657" s="828">
        <v>0</v>
      </c>
      <c r="AM657" s="824">
        <f t="shared" si="225"/>
        <v>0</v>
      </c>
      <c r="AN657" s="823">
        <f t="shared" si="225"/>
        <v>0</v>
      </c>
      <c r="AO657" s="832">
        <f t="shared" si="232"/>
        <v>0</v>
      </c>
      <c r="AP657" s="833">
        <f t="shared" si="233"/>
        <v>0</v>
      </c>
      <c r="AR657" s="878">
        <f t="shared" si="217"/>
        <v>0</v>
      </c>
      <c r="AS657" s="879">
        <f t="shared" si="218"/>
        <v>0</v>
      </c>
      <c r="AT657" s="880">
        <f t="shared" si="219"/>
        <v>0</v>
      </c>
    </row>
    <row r="658" spans="1:46" ht="15.75">
      <c r="A658" s="132">
        <v>7922</v>
      </c>
      <c r="B658" s="133" t="s">
        <v>872</v>
      </c>
      <c r="C658" s="133"/>
      <c r="D658" s="133"/>
      <c r="E658" s="133"/>
      <c r="F658" s="133"/>
      <c r="G658" s="133"/>
      <c r="H658" s="133"/>
      <c r="I658" s="133"/>
      <c r="J658" s="133"/>
      <c r="K658" s="133"/>
      <c r="L658" s="134"/>
      <c r="M658" s="75"/>
      <c r="N658" s="177">
        <f t="shared" si="220"/>
        <v>7922</v>
      </c>
      <c r="O658" s="18">
        <v>0</v>
      </c>
      <c r="P658" s="19">
        <v>0</v>
      </c>
      <c r="Q658" s="187"/>
      <c r="R658" s="186"/>
      <c r="S658" s="48">
        <f t="shared" si="226"/>
        <v>0</v>
      </c>
      <c r="T658" s="49">
        <f t="shared" si="227"/>
        <v>0</v>
      </c>
      <c r="U658" s="75"/>
      <c r="V658" s="18">
        <v>0</v>
      </c>
      <c r="W658" s="19">
        <v>0</v>
      </c>
      <c r="X658" s="187"/>
      <c r="Y658" s="186"/>
      <c r="Z658" s="48">
        <f t="shared" si="228"/>
        <v>0</v>
      </c>
      <c r="AA658" s="49">
        <f t="shared" si="229"/>
        <v>0</v>
      </c>
      <c r="AB658" s="75"/>
      <c r="AC658" s="18">
        <v>0</v>
      </c>
      <c r="AD658" s="19">
        <v>0</v>
      </c>
      <c r="AE658" s="187"/>
      <c r="AF658" s="186"/>
      <c r="AG658" s="48">
        <f t="shared" si="230"/>
        <v>0</v>
      </c>
      <c r="AH658" s="49">
        <f t="shared" si="231"/>
        <v>0</v>
      </c>
      <c r="AI658" s="75"/>
      <c r="AJ658" s="826">
        <f t="shared" si="206"/>
        <v>7922</v>
      </c>
      <c r="AK658" s="827">
        <v>0</v>
      </c>
      <c r="AL658" s="828">
        <v>0</v>
      </c>
      <c r="AM658" s="824">
        <f t="shared" si="225"/>
        <v>0</v>
      </c>
      <c r="AN658" s="823">
        <f t="shared" si="225"/>
        <v>0</v>
      </c>
      <c r="AO658" s="832">
        <f t="shared" si="232"/>
        <v>0</v>
      </c>
      <c r="AP658" s="833">
        <f t="shared" si="233"/>
        <v>0</v>
      </c>
      <c r="AR658" s="878">
        <f t="shared" si="217"/>
        <v>0</v>
      </c>
      <c r="AS658" s="879">
        <f t="shared" si="218"/>
        <v>0</v>
      </c>
      <c r="AT658" s="880">
        <f t="shared" si="219"/>
        <v>0</v>
      </c>
    </row>
    <row r="659" spans="1:46" ht="15.75">
      <c r="A659" s="132">
        <v>7923</v>
      </c>
      <c r="B659" s="133" t="s">
        <v>873</v>
      </c>
      <c r="C659" s="133"/>
      <c r="D659" s="133"/>
      <c r="E659" s="133"/>
      <c r="F659" s="133"/>
      <c r="G659" s="133"/>
      <c r="H659" s="133"/>
      <c r="I659" s="133"/>
      <c r="J659" s="133"/>
      <c r="K659" s="133"/>
      <c r="L659" s="134"/>
      <c r="M659" s="75"/>
      <c r="N659" s="177">
        <f t="shared" si="220"/>
        <v>7923</v>
      </c>
      <c r="O659" s="18">
        <v>0</v>
      </c>
      <c r="P659" s="19">
        <v>0</v>
      </c>
      <c r="Q659" s="187"/>
      <c r="R659" s="186"/>
      <c r="S659" s="48">
        <f t="shared" si="226"/>
        <v>0</v>
      </c>
      <c r="T659" s="49">
        <f t="shared" si="227"/>
        <v>0</v>
      </c>
      <c r="U659" s="75"/>
      <c r="V659" s="18">
        <v>0</v>
      </c>
      <c r="W659" s="19">
        <v>0</v>
      </c>
      <c r="X659" s="187"/>
      <c r="Y659" s="186"/>
      <c r="Z659" s="48">
        <f t="shared" si="228"/>
        <v>0</v>
      </c>
      <c r="AA659" s="49">
        <f t="shared" si="229"/>
        <v>0</v>
      </c>
      <c r="AB659" s="75"/>
      <c r="AC659" s="18">
        <v>0</v>
      </c>
      <c r="AD659" s="19">
        <v>0</v>
      </c>
      <c r="AE659" s="187"/>
      <c r="AF659" s="186"/>
      <c r="AG659" s="48">
        <f t="shared" si="230"/>
        <v>0</v>
      </c>
      <c r="AH659" s="49">
        <f t="shared" si="231"/>
        <v>0</v>
      </c>
      <c r="AI659" s="75"/>
      <c r="AJ659" s="826">
        <f t="shared" si="206"/>
        <v>7923</v>
      </c>
      <c r="AK659" s="827">
        <v>0</v>
      </c>
      <c r="AL659" s="828">
        <v>0</v>
      </c>
      <c r="AM659" s="824">
        <f t="shared" si="225"/>
        <v>0</v>
      </c>
      <c r="AN659" s="823">
        <f t="shared" si="225"/>
        <v>0</v>
      </c>
      <c r="AO659" s="832">
        <f t="shared" si="232"/>
        <v>0</v>
      </c>
      <c r="AP659" s="833">
        <f t="shared" si="233"/>
        <v>0</v>
      </c>
      <c r="AR659" s="878">
        <f t="shared" si="217"/>
        <v>0</v>
      </c>
      <c r="AS659" s="879">
        <f t="shared" si="218"/>
        <v>0</v>
      </c>
      <c r="AT659" s="880">
        <f t="shared" si="219"/>
        <v>0</v>
      </c>
    </row>
    <row r="660" spans="1:46" ht="15.75">
      <c r="A660" s="132">
        <v>7924</v>
      </c>
      <c r="B660" s="133" t="s">
        <v>874</v>
      </c>
      <c r="C660" s="133"/>
      <c r="D660" s="133"/>
      <c r="E660" s="133"/>
      <c r="F660" s="133"/>
      <c r="G660" s="133"/>
      <c r="H660" s="133"/>
      <c r="I660" s="133"/>
      <c r="J660" s="133"/>
      <c r="K660" s="133"/>
      <c r="L660" s="134"/>
      <c r="M660" s="75"/>
      <c r="N660" s="177">
        <f t="shared" si="220"/>
        <v>7924</v>
      </c>
      <c r="O660" s="18">
        <v>0</v>
      </c>
      <c r="P660" s="19">
        <v>0</v>
      </c>
      <c r="Q660" s="187"/>
      <c r="R660" s="186"/>
      <c r="S660" s="48">
        <f t="shared" si="226"/>
        <v>0</v>
      </c>
      <c r="T660" s="49">
        <f t="shared" si="227"/>
        <v>0</v>
      </c>
      <c r="U660" s="75"/>
      <c r="V660" s="18">
        <v>0</v>
      </c>
      <c r="W660" s="19">
        <v>0</v>
      </c>
      <c r="X660" s="187"/>
      <c r="Y660" s="186"/>
      <c r="Z660" s="48">
        <f t="shared" si="228"/>
        <v>0</v>
      </c>
      <c r="AA660" s="49">
        <f t="shared" si="229"/>
        <v>0</v>
      </c>
      <c r="AB660" s="75"/>
      <c r="AC660" s="18">
        <v>0</v>
      </c>
      <c r="AD660" s="19">
        <v>0</v>
      </c>
      <c r="AE660" s="187"/>
      <c r="AF660" s="186"/>
      <c r="AG660" s="48">
        <f t="shared" si="230"/>
        <v>0</v>
      </c>
      <c r="AH660" s="49">
        <f t="shared" si="231"/>
        <v>0</v>
      </c>
      <c r="AI660" s="75"/>
      <c r="AJ660" s="826">
        <f t="shared" si="206"/>
        <v>7924</v>
      </c>
      <c r="AK660" s="827">
        <v>0</v>
      </c>
      <c r="AL660" s="828">
        <v>0</v>
      </c>
      <c r="AM660" s="824">
        <f t="shared" si="225"/>
        <v>0</v>
      </c>
      <c r="AN660" s="823">
        <f t="shared" si="225"/>
        <v>0</v>
      </c>
      <c r="AO660" s="832">
        <f t="shared" si="232"/>
        <v>0</v>
      </c>
      <c r="AP660" s="833">
        <f t="shared" si="233"/>
        <v>0</v>
      </c>
      <c r="AR660" s="878">
        <f t="shared" si="217"/>
        <v>0</v>
      </c>
      <c r="AS660" s="879">
        <f t="shared" si="218"/>
        <v>0</v>
      </c>
      <c r="AT660" s="880">
        <f t="shared" si="219"/>
        <v>0</v>
      </c>
    </row>
    <row r="661" spans="1:46" ht="15.75">
      <c r="A661" s="132">
        <v>7925</v>
      </c>
      <c r="B661" s="133" t="s">
        <v>875</v>
      </c>
      <c r="C661" s="133"/>
      <c r="D661" s="133"/>
      <c r="E661" s="133"/>
      <c r="F661" s="133"/>
      <c r="G661" s="133"/>
      <c r="H661" s="133"/>
      <c r="I661" s="133"/>
      <c r="J661" s="133"/>
      <c r="K661" s="133"/>
      <c r="L661" s="134"/>
      <c r="M661" s="75"/>
      <c r="N661" s="177">
        <f t="shared" si="220"/>
        <v>7925</v>
      </c>
      <c r="O661" s="18">
        <v>0</v>
      </c>
      <c r="P661" s="19">
        <v>0</v>
      </c>
      <c r="Q661" s="187"/>
      <c r="R661" s="186"/>
      <c r="S661" s="48">
        <f t="shared" si="226"/>
        <v>0</v>
      </c>
      <c r="T661" s="49">
        <f t="shared" si="227"/>
        <v>0</v>
      </c>
      <c r="U661" s="75"/>
      <c r="V661" s="18">
        <v>0</v>
      </c>
      <c r="W661" s="19">
        <v>0</v>
      </c>
      <c r="X661" s="187"/>
      <c r="Y661" s="186"/>
      <c r="Z661" s="48">
        <f t="shared" si="228"/>
        <v>0</v>
      </c>
      <c r="AA661" s="49">
        <f t="shared" si="229"/>
        <v>0</v>
      </c>
      <c r="AB661" s="75"/>
      <c r="AC661" s="18">
        <v>0</v>
      </c>
      <c r="AD661" s="19">
        <v>0</v>
      </c>
      <c r="AE661" s="187"/>
      <c r="AF661" s="186"/>
      <c r="AG661" s="48">
        <f t="shared" si="230"/>
        <v>0</v>
      </c>
      <c r="AH661" s="49">
        <f t="shared" si="231"/>
        <v>0</v>
      </c>
      <c r="AI661" s="75"/>
      <c r="AJ661" s="826">
        <f aca="true" t="shared" si="234" ref="AJ661:AJ668">+N661</f>
        <v>7925</v>
      </c>
      <c r="AK661" s="827">
        <v>0</v>
      </c>
      <c r="AL661" s="828">
        <v>0</v>
      </c>
      <c r="AM661" s="824">
        <f t="shared" si="225"/>
        <v>0</v>
      </c>
      <c r="AN661" s="823">
        <f t="shared" si="225"/>
        <v>0</v>
      </c>
      <c r="AO661" s="832">
        <f t="shared" si="232"/>
        <v>0</v>
      </c>
      <c r="AP661" s="833">
        <f t="shared" si="233"/>
        <v>0</v>
      </c>
      <c r="AR661" s="878">
        <f t="shared" si="217"/>
        <v>0</v>
      </c>
      <c r="AS661" s="879">
        <f t="shared" si="218"/>
        <v>0</v>
      </c>
      <c r="AT661" s="880">
        <f t="shared" si="219"/>
        <v>0</v>
      </c>
    </row>
    <row r="662" spans="1:46" ht="15.75">
      <c r="A662" s="132">
        <v>7932</v>
      </c>
      <c r="B662" s="133" t="s">
        <v>876</v>
      </c>
      <c r="C662" s="133"/>
      <c r="D662" s="133"/>
      <c r="E662" s="133"/>
      <c r="F662" s="133"/>
      <c r="G662" s="133"/>
      <c r="H662" s="133"/>
      <c r="I662" s="133"/>
      <c r="J662" s="133"/>
      <c r="K662" s="133"/>
      <c r="L662" s="134"/>
      <c r="M662" s="75"/>
      <c r="N662" s="177">
        <f t="shared" si="220"/>
        <v>7932</v>
      </c>
      <c r="O662" s="18">
        <v>0</v>
      </c>
      <c r="P662" s="19">
        <v>0</v>
      </c>
      <c r="Q662" s="187"/>
      <c r="R662" s="186"/>
      <c r="S662" s="48">
        <f t="shared" si="226"/>
        <v>0</v>
      </c>
      <c r="T662" s="49">
        <f t="shared" si="227"/>
        <v>0</v>
      </c>
      <c r="U662" s="75"/>
      <c r="V662" s="18">
        <v>0</v>
      </c>
      <c r="W662" s="19">
        <v>0</v>
      </c>
      <c r="X662" s="187"/>
      <c r="Y662" s="186"/>
      <c r="Z662" s="48">
        <f t="shared" si="228"/>
        <v>0</v>
      </c>
      <c r="AA662" s="49">
        <f t="shared" si="229"/>
        <v>0</v>
      </c>
      <c r="AB662" s="75"/>
      <c r="AC662" s="18">
        <v>0</v>
      </c>
      <c r="AD662" s="19">
        <v>0</v>
      </c>
      <c r="AE662" s="187"/>
      <c r="AF662" s="186"/>
      <c r="AG662" s="48">
        <f t="shared" si="230"/>
        <v>0</v>
      </c>
      <c r="AH662" s="49">
        <f t="shared" si="231"/>
        <v>0</v>
      </c>
      <c r="AI662" s="75"/>
      <c r="AJ662" s="826">
        <f t="shared" si="234"/>
        <v>7932</v>
      </c>
      <c r="AK662" s="827">
        <v>0</v>
      </c>
      <c r="AL662" s="828">
        <v>0</v>
      </c>
      <c r="AM662" s="824">
        <f t="shared" si="225"/>
        <v>0</v>
      </c>
      <c r="AN662" s="823">
        <f t="shared" si="225"/>
        <v>0</v>
      </c>
      <c r="AO662" s="832">
        <f t="shared" si="232"/>
        <v>0</v>
      </c>
      <c r="AP662" s="833">
        <f t="shared" si="233"/>
        <v>0</v>
      </c>
      <c r="AR662" s="878">
        <f t="shared" si="217"/>
        <v>0</v>
      </c>
      <c r="AS662" s="879">
        <f t="shared" si="218"/>
        <v>0</v>
      </c>
      <c r="AT662" s="880">
        <f t="shared" si="219"/>
        <v>0</v>
      </c>
    </row>
    <row r="663" spans="1:46" ht="15.75">
      <c r="A663" s="132">
        <v>7933</v>
      </c>
      <c r="B663" s="133" t="s">
        <v>877</v>
      </c>
      <c r="C663" s="133"/>
      <c r="D663" s="133"/>
      <c r="E663" s="133"/>
      <c r="F663" s="133"/>
      <c r="G663" s="133"/>
      <c r="H663" s="133"/>
      <c r="I663" s="133"/>
      <c r="J663" s="133"/>
      <c r="K663" s="133"/>
      <c r="L663" s="134"/>
      <c r="M663" s="75"/>
      <c r="N663" s="177">
        <f t="shared" si="220"/>
        <v>7933</v>
      </c>
      <c r="O663" s="18">
        <v>0</v>
      </c>
      <c r="P663" s="19">
        <v>0</v>
      </c>
      <c r="Q663" s="187"/>
      <c r="R663" s="186"/>
      <c r="S663" s="48">
        <f t="shared" si="226"/>
        <v>0</v>
      </c>
      <c r="T663" s="49">
        <f t="shared" si="227"/>
        <v>0</v>
      </c>
      <c r="U663" s="75"/>
      <c r="V663" s="18">
        <v>0</v>
      </c>
      <c r="W663" s="19">
        <v>0</v>
      </c>
      <c r="X663" s="187"/>
      <c r="Y663" s="186"/>
      <c r="Z663" s="48">
        <f t="shared" si="228"/>
        <v>0</v>
      </c>
      <c r="AA663" s="49">
        <f t="shared" si="229"/>
        <v>0</v>
      </c>
      <c r="AB663" s="75"/>
      <c r="AC663" s="18">
        <v>0</v>
      </c>
      <c r="AD663" s="19">
        <v>0</v>
      </c>
      <c r="AE663" s="187"/>
      <c r="AF663" s="186"/>
      <c r="AG663" s="48">
        <f t="shared" si="230"/>
        <v>0</v>
      </c>
      <c r="AH663" s="49">
        <f t="shared" si="231"/>
        <v>0</v>
      </c>
      <c r="AI663" s="75"/>
      <c r="AJ663" s="826">
        <f t="shared" si="234"/>
        <v>7933</v>
      </c>
      <c r="AK663" s="827">
        <v>0</v>
      </c>
      <c r="AL663" s="828">
        <v>0</v>
      </c>
      <c r="AM663" s="824">
        <f t="shared" si="225"/>
        <v>0</v>
      </c>
      <c r="AN663" s="823">
        <f t="shared" si="225"/>
        <v>0</v>
      </c>
      <c r="AO663" s="832">
        <f t="shared" si="232"/>
        <v>0</v>
      </c>
      <c r="AP663" s="833">
        <f t="shared" si="233"/>
        <v>0</v>
      </c>
      <c r="AR663" s="878">
        <f t="shared" si="217"/>
        <v>0</v>
      </c>
      <c r="AS663" s="879">
        <f t="shared" si="218"/>
        <v>0</v>
      </c>
      <c r="AT663" s="880">
        <f t="shared" si="219"/>
        <v>0</v>
      </c>
    </row>
    <row r="664" spans="1:46" ht="15.75">
      <c r="A664" s="132">
        <v>7934</v>
      </c>
      <c r="B664" s="133" t="s">
        <v>878</v>
      </c>
      <c r="C664" s="133"/>
      <c r="D664" s="133"/>
      <c r="E664" s="133"/>
      <c r="F664" s="133"/>
      <c r="G664" s="133"/>
      <c r="H664" s="133"/>
      <c r="I664" s="133"/>
      <c r="J664" s="133"/>
      <c r="K664" s="133"/>
      <c r="L664" s="134"/>
      <c r="M664" s="75"/>
      <c r="N664" s="177">
        <f t="shared" si="220"/>
        <v>7934</v>
      </c>
      <c r="O664" s="18">
        <v>0</v>
      </c>
      <c r="P664" s="19">
        <v>0</v>
      </c>
      <c r="Q664" s="187"/>
      <c r="R664" s="186"/>
      <c r="S664" s="48">
        <f t="shared" si="226"/>
        <v>0</v>
      </c>
      <c r="T664" s="49">
        <f t="shared" si="227"/>
        <v>0</v>
      </c>
      <c r="U664" s="75"/>
      <c r="V664" s="18">
        <v>0</v>
      </c>
      <c r="W664" s="19">
        <v>0</v>
      </c>
      <c r="X664" s="187"/>
      <c r="Y664" s="186"/>
      <c r="Z664" s="48">
        <f t="shared" si="228"/>
        <v>0</v>
      </c>
      <c r="AA664" s="49">
        <f t="shared" si="229"/>
        <v>0</v>
      </c>
      <c r="AB664" s="75"/>
      <c r="AC664" s="18">
        <v>0</v>
      </c>
      <c r="AD664" s="19">
        <v>0</v>
      </c>
      <c r="AE664" s="187"/>
      <c r="AF664" s="186"/>
      <c r="AG664" s="48">
        <f t="shared" si="230"/>
        <v>0</v>
      </c>
      <c r="AH664" s="49">
        <f t="shared" si="231"/>
        <v>0</v>
      </c>
      <c r="AI664" s="75"/>
      <c r="AJ664" s="826">
        <f t="shared" si="234"/>
        <v>7934</v>
      </c>
      <c r="AK664" s="827">
        <v>0</v>
      </c>
      <c r="AL664" s="828">
        <v>0</v>
      </c>
      <c r="AM664" s="824">
        <f t="shared" si="225"/>
        <v>0</v>
      </c>
      <c r="AN664" s="823">
        <f t="shared" si="225"/>
        <v>0</v>
      </c>
      <c r="AO664" s="832">
        <f t="shared" si="232"/>
        <v>0</v>
      </c>
      <c r="AP664" s="833">
        <f t="shared" si="233"/>
        <v>0</v>
      </c>
      <c r="AR664" s="878">
        <f t="shared" si="217"/>
        <v>0</v>
      </c>
      <c r="AS664" s="879">
        <f t="shared" si="218"/>
        <v>0</v>
      </c>
      <c r="AT664" s="880">
        <f t="shared" si="219"/>
        <v>0</v>
      </c>
    </row>
    <row r="665" spans="1:46" ht="15.75">
      <c r="A665" s="132">
        <v>7935</v>
      </c>
      <c r="B665" s="133" t="s">
        <v>879</v>
      </c>
      <c r="C665" s="133"/>
      <c r="D665" s="133"/>
      <c r="E665" s="133"/>
      <c r="F665" s="133"/>
      <c r="G665" s="133"/>
      <c r="H665" s="133"/>
      <c r="I665" s="133"/>
      <c r="J665" s="133"/>
      <c r="K665" s="133"/>
      <c r="L665" s="134"/>
      <c r="M665" s="75"/>
      <c r="N665" s="177">
        <f t="shared" si="220"/>
        <v>7935</v>
      </c>
      <c r="O665" s="18">
        <v>0</v>
      </c>
      <c r="P665" s="19">
        <v>0</v>
      </c>
      <c r="Q665" s="187"/>
      <c r="R665" s="186"/>
      <c r="S665" s="48">
        <f t="shared" si="226"/>
        <v>0</v>
      </c>
      <c r="T665" s="49">
        <f t="shared" si="227"/>
        <v>0</v>
      </c>
      <c r="U665" s="75"/>
      <c r="V665" s="18">
        <v>0</v>
      </c>
      <c r="W665" s="19">
        <v>0</v>
      </c>
      <c r="X665" s="187"/>
      <c r="Y665" s="186"/>
      <c r="Z665" s="48">
        <f t="shared" si="228"/>
        <v>0</v>
      </c>
      <c r="AA665" s="49">
        <f t="shared" si="229"/>
        <v>0</v>
      </c>
      <c r="AB665" s="75"/>
      <c r="AC665" s="18">
        <v>0</v>
      </c>
      <c r="AD665" s="19">
        <v>0</v>
      </c>
      <c r="AE665" s="187"/>
      <c r="AF665" s="186"/>
      <c r="AG665" s="48">
        <f t="shared" si="230"/>
        <v>0</v>
      </c>
      <c r="AH665" s="49">
        <f t="shared" si="231"/>
        <v>0</v>
      </c>
      <c r="AI665" s="75"/>
      <c r="AJ665" s="826">
        <f t="shared" si="234"/>
        <v>7935</v>
      </c>
      <c r="AK665" s="827">
        <v>0</v>
      </c>
      <c r="AL665" s="828">
        <v>0</v>
      </c>
      <c r="AM665" s="824">
        <f t="shared" si="225"/>
        <v>0</v>
      </c>
      <c r="AN665" s="823">
        <f t="shared" si="225"/>
        <v>0</v>
      </c>
      <c r="AO665" s="832">
        <f t="shared" si="232"/>
        <v>0</v>
      </c>
      <c r="AP665" s="833">
        <f t="shared" si="233"/>
        <v>0</v>
      </c>
      <c r="AR665" s="878">
        <f t="shared" si="217"/>
        <v>0</v>
      </c>
      <c r="AS665" s="879">
        <f t="shared" si="218"/>
        <v>0</v>
      </c>
      <c r="AT665" s="880">
        <f t="shared" si="219"/>
        <v>0</v>
      </c>
    </row>
    <row r="666" spans="1:46" ht="15.75">
      <c r="A666" s="132">
        <v>7939</v>
      </c>
      <c r="B666" s="133" t="s">
        <v>880</v>
      </c>
      <c r="C666" s="133"/>
      <c r="D666" s="133"/>
      <c r="E666" s="133"/>
      <c r="F666" s="133"/>
      <c r="G666" s="133"/>
      <c r="H666" s="133"/>
      <c r="I666" s="133"/>
      <c r="J666" s="133"/>
      <c r="K666" s="133"/>
      <c r="L666" s="134"/>
      <c r="M666" s="75"/>
      <c r="N666" s="177">
        <f t="shared" si="220"/>
        <v>7939</v>
      </c>
      <c r="O666" s="18">
        <v>0</v>
      </c>
      <c r="P666" s="19">
        <v>0</v>
      </c>
      <c r="Q666" s="187"/>
      <c r="R666" s="186"/>
      <c r="S666" s="48">
        <f t="shared" si="226"/>
        <v>0</v>
      </c>
      <c r="T666" s="49">
        <f t="shared" si="227"/>
        <v>0</v>
      </c>
      <c r="U666" s="75"/>
      <c r="V666" s="18">
        <v>0</v>
      </c>
      <c r="W666" s="19">
        <v>0</v>
      </c>
      <c r="X666" s="187"/>
      <c r="Y666" s="186"/>
      <c r="Z666" s="48">
        <f t="shared" si="228"/>
        <v>0</v>
      </c>
      <c r="AA666" s="49">
        <f t="shared" si="229"/>
        <v>0</v>
      </c>
      <c r="AB666" s="75"/>
      <c r="AC666" s="18">
        <v>0</v>
      </c>
      <c r="AD666" s="19">
        <v>0</v>
      </c>
      <c r="AE666" s="187"/>
      <c r="AF666" s="186"/>
      <c r="AG666" s="48">
        <f t="shared" si="230"/>
        <v>0</v>
      </c>
      <c r="AH666" s="49">
        <f t="shared" si="231"/>
        <v>0</v>
      </c>
      <c r="AI666" s="75"/>
      <c r="AJ666" s="826">
        <f t="shared" si="234"/>
        <v>7939</v>
      </c>
      <c r="AK666" s="827">
        <v>0</v>
      </c>
      <c r="AL666" s="828">
        <v>0</v>
      </c>
      <c r="AM666" s="824">
        <f t="shared" si="225"/>
        <v>0</v>
      </c>
      <c r="AN666" s="823">
        <f t="shared" si="225"/>
        <v>0</v>
      </c>
      <c r="AO666" s="832">
        <f t="shared" si="232"/>
        <v>0</v>
      </c>
      <c r="AP666" s="833">
        <f t="shared" si="233"/>
        <v>0</v>
      </c>
      <c r="AR666" s="878">
        <f t="shared" si="217"/>
        <v>0</v>
      </c>
      <c r="AS666" s="879">
        <f t="shared" si="218"/>
        <v>0</v>
      </c>
      <c r="AT666" s="880">
        <f t="shared" si="219"/>
        <v>0</v>
      </c>
    </row>
    <row r="667" spans="1:46" ht="16.5" thickBot="1">
      <c r="A667" s="132">
        <v>7990</v>
      </c>
      <c r="B667" s="133" t="s">
        <v>881</v>
      </c>
      <c r="C667" s="133"/>
      <c r="D667" s="133"/>
      <c r="E667" s="133"/>
      <c r="F667" s="133"/>
      <c r="G667" s="133"/>
      <c r="H667" s="133"/>
      <c r="I667" s="133"/>
      <c r="J667" s="133"/>
      <c r="K667" s="133"/>
      <c r="L667" s="134"/>
      <c r="M667" s="75"/>
      <c r="N667" s="177">
        <f t="shared" si="220"/>
        <v>7990</v>
      </c>
      <c r="O667" s="18">
        <v>0</v>
      </c>
      <c r="P667" s="19">
        <v>0</v>
      </c>
      <c r="Q667" s="187"/>
      <c r="R667" s="186"/>
      <c r="S667" s="48">
        <f t="shared" si="226"/>
        <v>0</v>
      </c>
      <c r="T667" s="49">
        <f t="shared" si="227"/>
        <v>0</v>
      </c>
      <c r="U667" s="75"/>
      <c r="V667" s="90">
        <v>0</v>
      </c>
      <c r="W667" s="61">
        <v>0</v>
      </c>
      <c r="X667" s="191"/>
      <c r="Y667" s="192"/>
      <c r="Z667" s="91">
        <f t="shared" si="228"/>
        <v>0</v>
      </c>
      <c r="AA667" s="92">
        <f t="shared" si="229"/>
        <v>0</v>
      </c>
      <c r="AB667" s="75"/>
      <c r="AC667" s="90">
        <v>0</v>
      </c>
      <c r="AD667" s="61">
        <v>0</v>
      </c>
      <c r="AE667" s="191"/>
      <c r="AF667" s="192"/>
      <c r="AG667" s="91">
        <f t="shared" si="230"/>
        <v>0</v>
      </c>
      <c r="AH667" s="92">
        <f t="shared" si="231"/>
        <v>0</v>
      </c>
      <c r="AI667" s="75"/>
      <c r="AJ667" s="826">
        <f t="shared" si="234"/>
        <v>7990</v>
      </c>
      <c r="AK667" s="827">
        <v>0</v>
      </c>
      <c r="AL667" s="828">
        <v>0</v>
      </c>
      <c r="AM667" s="824">
        <f t="shared" si="225"/>
        <v>0</v>
      </c>
      <c r="AN667" s="823">
        <f t="shared" si="225"/>
        <v>0</v>
      </c>
      <c r="AO667" s="832">
        <f t="shared" si="232"/>
        <v>0</v>
      </c>
      <c r="AP667" s="833">
        <f t="shared" si="233"/>
        <v>0</v>
      </c>
      <c r="AR667" s="878">
        <f t="shared" si="217"/>
        <v>0</v>
      </c>
      <c r="AS667" s="879">
        <f t="shared" si="218"/>
        <v>0</v>
      </c>
      <c r="AT667" s="880">
        <f t="shared" si="219"/>
        <v>0</v>
      </c>
    </row>
    <row r="668" spans="1:46" ht="16.5" thickBot="1">
      <c r="A668" s="154" t="s">
        <v>482</v>
      </c>
      <c r="B668" s="155"/>
      <c r="C668" s="155"/>
      <c r="D668" s="155"/>
      <c r="E668" s="155"/>
      <c r="F668" s="155"/>
      <c r="G668" s="155"/>
      <c r="H668" s="155"/>
      <c r="I668" s="155"/>
      <c r="J668" s="155"/>
      <c r="K668" s="155"/>
      <c r="L668" s="156"/>
      <c r="M668" s="75"/>
      <c r="N668" s="205" t="s">
        <v>576</v>
      </c>
      <c r="O668" s="22">
        <f aca="true" t="shared" si="235" ref="O668:T668">+ROUND(+SUM(O14:O667),2)</f>
        <v>0</v>
      </c>
      <c r="P668" s="23">
        <f t="shared" si="235"/>
        <v>0</v>
      </c>
      <c r="Q668" s="54">
        <f t="shared" si="235"/>
        <v>0</v>
      </c>
      <c r="R668" s="55">
        <f t="shared" si="235"/>
        <v>0</v>
      </c>
      <c r="S668" s="54">
        <f t="shared" si="235"/>
        <v>0</v>
      </c>
      <c r="T668" s="56">
        <f t="shared" si="235"/>
        <v>0</v>
      </c>
      <c r="U668" s="75"/>
      <c r="V668" s="193">
        <f aca="true" t="shared" si="236" ref="V668:AA668">+ROUND(+SUM(V14:V667),2)</f>
        <v>0</v>
      </c>
      <c r="W668" s="194">
        <f t="shared" si="236"/>
        <v>0</v>
      </c>
      <c r="X668" s="195">
        <f t="shared" si="236"/>
        <v>0</v>
      </c>
      <c r="Y668" s="196">
        <f t="shared" si="236"/>
        <v>0</v>
      </c>
      <c r="Z668" s="197">
        <f t="shared" si="236"/>
        <v>0</v>
      </c>
      <c r="AA668" s="198">
        <f t="shared" si="236"/>
        <v>0</v>
      </c>
      <c r="AB668" s="75"/>
      <c r="AC668" s="199">
        <f aca="true" t="shared" si="237" ref="AC668:AH668">+ROUND(+SUM(AC14:AC667),2)</f>
        <v>0</v>
      </c>
      <c r="AD668" s="200">
        <f t="shared" si="237"/>
        <v>0</v>
      </c>
      <c r="AE668" s="201">
        <f t="shared" si="237"/>
        <v>0</v>
      </c>
      <c r="AF668" s="202">
        <f t="shared" si="237"/>
        <v>0</v>
      </c>
      <c r="AG668" s="203">
        <f t="shared" si="237"/>
        <v>0</v>
      </c>
      <c r="AH668" s="204">
        <f t="shared" si="237"/>
        <v>0</v>
      </c>
      <c r="AI668" s="75"/>
      <c r="AJ668" s="835" t="str">
        <f t="shared" si="234"/>
        <v> 1-7</v>
      </c>
      <c r="AK668" s="836">
        <f aca="true" t="shared" si="238" ref="AK668:AP668">+ROUND(+SUM(AK14:AK667),2)</f>
        <v>0</v>
      </c>
      <c r="AL668" s="837">
        <f t="shared" si="238"/>
        <v>0</v>
      </c>
      <c r="AM668" s="838">
        <f t="shared" si="238"/>
        <v>0</v>
      </c>
      <c r="AN668" s="839">
        <f t="shared" si="238"/>
        <v>0</v>
      </c>
      <c r="AO668" s="838">
        <f t="shared" si="238"/>
        <v>0</v>
      </c>
      <c r="AP668" s="840">
        <f t="shared" si="238"/>
        <v>0</v>
      </c>
      <c r="AR668" s="881">
        <f>+ROUND(+SUM(AR14:AR667),2)</f>
        <v>0</v>
      </c>
      <c r="AS668" s="882">
        <f>+ROUND(+SUM(AS14:AS667),2)</f>
        <v>0</v>
      </c>
      <c r="AT668" s="883">
        <f>+ROUND(+SUM(AT14:AT667),2)</f>
        <v>0</v>
      </c>
    </row>
    <row r="669" spans="1:46" ht="7.5" customHeight="1" thickBot="1">
      <c r="A669" s="160"/>
      <c r="B669" s="160"/>
      <c r="C669" s="160"/>
      <c r="D669" s="160"/>
      <c r="E669" s="160"/>
      <c r="F669" s="160"/>
      <c r="G669" s="160"/>
      <c r="H669" s="160"/>
      <c r="I669" s="160"/>
      <c r="J669" s="160"/>
      <c r="K669" s="160"/>
      <c r="L669" s="160"/>
      <c r="N669" s="179"/>
      <c r="O669" s="26"/>
      <c r="P669" s="26"/>
      <c r="Q669" s="26"/>
      <c r="R669" s="26"/>
      <c r="S669" s="26"/>
      <c r="T669" s="26"/>
      <c r="V669" s="26"/>
      <c r="W669" s="26"/>
      <c r="X669" s="26"/>
      <c r="Y669" s="26"/>
      <c r="Z669" s="26"/>
      <c r="AA669" s="26"/>
      <c r="AC669" s="26"/>
      <c r="AD669" s="26"/>
      <c r="AE669" s="26"/>
      <c r="AF669" s="26"/>
      <c r="AG669" s="26"/>
      <c r="AH669" s="26"/>
      <c r="AJ669" s="179"/>
      <c r="AK669" s="26"/>
      <c r="AL669" s="26"/>
      <c r="AM669" s="26"/>
      <c r="AN669" s="26"/>
      <c r="AO669" s="26"/>
      <c r="AP669" s="26"/>
      <c r="AR669" s="26"/>
      <c r="AS669" s="26"/>
      <c r="AT669" s="26"/>
    </row>
    <row r="670" spans="1:46" ht="15.75">
      <c r="A670" s="733" t="s">
        <v>882</v>
      </c>
      <c r="B670" s="161"/>
      <c r="C670" s="161"/>
      <c r="D670" s="161"/>
      <c r="E670" s="161"/>
      <c r="F670" s="161"/>
      <c r="G670" s="161"/>
      <c r="H670" s="161"/>
      <c r="I670" s="161"/>
      <c r="J670" s="161"/>
      <c r="K670" s="161"/>
      <c r="L670" s="162"/>
      <c r="M670" s="75"/>
      <c r="N670" s="210">
        <v>9</v>
      </c>
      <c r="O670" s="27"/>
      <c r="P670" s="28"/>
      <c r="Q670" s="59"/>
      <c r="R670" s="28"/>
      <c r="S670" s="59"/>
      <c r="T670" s="60"/>
      <c r="U670" s="75"/>
      <c r="V670" s="27"/>
      <c r="W670" s="28"/>
      <c r="X670" s="59"/>
      <c r="Y670" s="28"/>
      <c r="Z670" s="59"/>
      <c r="AA670" s="60"/>
      <c r="AB670" s="75"/>
      <c r="AC670" s="27"/>
      <c r="AD670" s="28"/>
      <c r="AE670" s="59"/>
      <c r="AF670" s="28"/>
      <c r="AG670" s="59"/>
      <c r="AH670" s="60"/>
      <c r="AI670" s="75"/>
      <c r="AJ670" s="841">
        <f aca="true" t="shared" si="239" ref="AJ670:AJ724">+N670</f>
        <v>9</v>
      </c>
      <c r="AK670" s="27"/>
      <c r="AL670" s="28"/>
      <c r="AM670" s="59"/>
      <c r="AN670" s="28"/>
      <c r="AO670" s="59"/>
      <c r="AP670" s="60"/>
      <c r="AR670" s="862"/>
      <c r="AS670" s="863"/>
      <c r="AT670" s="864"/>
    </row>
    <row r="671" spans="1:46" ht="15.75">
      <c r="A671" s="132">
        <v>9110</v>
      </c>
      <c r="B671" s="729" t="s">
        <v>633</v>
      </c>
      <c r="C671" s="133"/>
      <c r="D671" s="133"/>
      <c r="E671" s="133"/>
      <c r="F671" s="133"/>
      <c r="G671" s="133"/>
      <c r="H671" s="133"/>
      <c r="I671" s="133"/>
      <c r="J671" s="133"/>
      <c r="K671" s="133"/>
      <c r="L671" s="134"/>
      <c r="M671" s="75"/>
      <c r="N671" s="177">
        <f aca="true" t="shared" si="240" ref="N671:N721">+A671</f>
        <v>9110</v>
      </c>
      <c r="O671" s="185"/>
      <c r="P671" s="19">
        <v>0</v>
      </c>
      <c r="Q671" s="187"/>
      <c r="R671" s="186"/>
      <c r="S671" s="48">
        <f>+IF(ABS(+O671+Q671)&gt;=ABS(P671+R671),+O671-P671+Q671-R671,0)</f>
        <v>0</v>
      </c>
      <c r="T671" s="51">
        <v>0</v>
      </c>
      <c r="U671" s="75"/>
      <c r="V671" s="185"/>
      <c r="W671" s="19">
        <v>0</v>
      </c>
      <c r="X671" s="187"/>
      <c r="Y671" s="186"/>
      <c r="Z671" s="48">
        <f>+IF(ABS(+V671+X671)&gt;=ABS(W671+Y671),+V671-W671+X671-Y671,0)</f>
        <v>0</v>
      </c>
      <c r="AA671" s="51">
        <v>0</v>
      </c>
      <c r="AB671" s="75"/>
      <c r="AC671" s="185"/>
      <c r="AD671" s="19">
        <v>0</v>
      </c>
      <c r="AE671" s="187"/>
      <c r="AF671" s="186"/>
      <c r="AG671" s="48">
        <f>+IF(ABS(+AC671+AE671)&gt;=ABS(AD671+AF671),+AC671-AD671+AE671-AF671,0)</f>
        <v>0</v>
      </c>
      <c r="AH671" s="51">
        <v>0</v>
      </c>
      <c r="AI671" s="75"/>
      <c r="AJ671" s="826">
        <f t="shared" si="239"/>
        <v>9110</v>
      </c>
      <c r="AK671" s="822">
        <f>+ROUND(+O671+V671+AC671,2)</f>
        <v>0</v>
      </c>
      <c r="AL671" s="828">
        <v>0</v>
      </c>
      <c r="AM671" s="824">
        <f aca="true" t="shared" si="241" ref="AM671:AN677">+ROUND(+Q671+X671+AE671,2)</f>
        <v>0</v>
      </c>
      <c r="AN671" s="823">
        <f t="shared" si="241"/>
        <v>0</v>
      </c>
      <c r="AO671" s="824">
        <f>+IF(ABS(+AK671+AM671)&gt;=ABS(AL671+AN671),+AK671-AL671+AM671-AN671,0)</f>
        <v>0</v>
      </c>
      <c r="AP671" s="842">
        <v>0</v>
      </c>
      <c r="AR671" s="878">
        <f aca="true" t="shared" si="242" ref="AR671:AR721">+ROUND(+SUM(AK671-AL671)-SUM(O671-P671)-SUM(V671-W671)-SUM(AC671-AD671),2)</f>
        <v>0</v>
      </c>
      <c r="AS671" s="879">
        <f aca="true" t="shared" si="243" ref="AS671:AS721">+ROUND(+SUM(AM671-AN671)-SUM(Q671-R671)-SUM(X671-Y671)-SUM(AE671-AF671),2)</f>
        <v>0</v>
      </c>
      <c r="AT671" s="880">
        <f aca="true" t="shared" si="244" ref="AT671:AT721">+ROUND(+SUM(AO671-AP671)-SUM(S671-T671)-SUM(Z671-AA671)-SUM(AG671-AH671),2)</f>
        <v>0</v>
      </c>
    </row>
    <row r="672" spans="1:46" ht="15.75">
      <c r="A672" s="132">
        <v>9120</v>
      </c>
      <c r="B672" s="727" t="s">
        <v>634</v>
      </c>
      <c r="C672" s="133"/>
      <c r="D672" s="133"/>
      <c r="E672" s="133"/>
      <c r="F672" s="133"/>
      <c r="G672" s="133"/>
      <c r="H672" s="133"/>
      <c r="I672" s="133"/>
      <c r="J672" s="133"/>
      <c r="K672" s="133"/>
      <c r="L672" s="134"/>
      <c r="M672" s="75"/>
      <c r="N672" s="177">
        <f t="shared" si="240"/>
        <v>9120</v>
      </c>
      <c r="O672" s="185"/>
      <c r="P672" s="19">
        <v>0</v>
      </c>
      <c r="Q672" s="187"/>
      <c r="R672" s="186"/>
      <c r="S672" s="48">
        <f>+IF(ABS(+O672+Q672)&gt;=ABS(P672+R672),+O672-P672+Q672-R672,0)</f>
        <v>0</v>
      </c>
      <c r="T672" s="51">
        <v>0</v>
      </c>
      <c r="U672" s="75"/>
      <c r="V672" s="185"/>
      <c r="W672" s="19">
        <v>0</v>
      </c>
      <c r="X672" s="187"/>
      <c r="Y672" s="186"/>
      <c r="Z672" s="48">
        <f>+IF(ABS(+V672+X672)&gt;=ABS(W672+Y672),+V672-W672+X672-Y672,0)</f>
        <v>0</v>
      </c>
      <c r="AA672" s="51">
        <v>0</v>
      </c>
      <c r="AB672" s="75"/>
      <c r="AC672" s="185"/>
      <c r="AD672" s="19">
        <v>0</v>
      </c>
      <c r="AE672" s="187"/>
      <c r="AF672" s="186"/>
      <c r="AG672" s="48">
        <f>+IF(ABS(+AC672+AE672)&gt;=ABS(AD672+AF672),+AC672-AD672+AE672-AF672,0)</f>
        <v>0</v>
      </c>
      <c r="AH672" s="51">
        <v>0</v>
      </c>
      <c r="AI672" s="75"/>
      <c r="AJ672" s="826">
        <f t="shared" si="239"/>
        <v>9120</v>
      </c>
      <c r="AK672" s="822">
        <f>+ROUND(+O672+V672+AC672,2)</f>
        <v>0</v>
      </c>
      <c r="AL672" s="828">
        <v>0</v>
      </c>
      <c r="AM672" s="824">
        <f t="shared" si="241"/>
        <v>0</v>
      </c>
      <c r="AN672" s="823">
        <f t="shared" si="241"/>
        <v>0</v>
      </c>
      <c r="AO672" s="824">
        <f>+IF(ABS(+AK672+AM672)&gt;=ABS(AL672+AN672),+AK672-AL672+AM672-AN672,0)</f>
        <v>0</v>
      </c>
      <c r="AP672" s="842">
        <v>0</v>
      </c>
      <c r="AR672" s="878">
        <f t="shared" si="242"/>
        <v>0</v>
      </c>
      <c r="AS672" s="879">
        <f t="shared" si="243"/>
        <v>0</v>
      </c>
      <c r="AT672" s="880">
        <f t="shared" si="244"/>
        <v>0</v>
      </c>
    </row>
    <row r="673" spans="1:46" ht="15.75">
      <c r="A673" s="132">
        <v>9130</v>
      </c>
      <c r="B673" s="133" t="s">
        <v>883</v>
      </c>
      <c r="C673" s="133"/>
      <c r="D673" s="133"/>
      <c r="E673" s="133"/>
      <c r="F673" s="133"/>
      <c r="G673" s="133"/>
      <c r="H673" s="133"/>
      <c r="I673" s="133"/>
      <c r="J673" s="133"/>
      <c r="K673" s="133"/>
      <c r="L673" s="134"/>
      <c r="M673" s="75"/>
      <c r="N673" s="177">
        <f t="shared" si="240"/>
        <v>9130</v>
      </c>
      <c r="O673" s="185"/>
      <c r="P673" s="19">
        <v>0</v>
      </c>
      <c r="Q673" s="187"/>
      <c r="R673" s="186"/>
      <c r="S673" s="48">
        <f>+IF(ABS(+O673+Q673)&gt;=ABS(P673+R673),+O673-P673+Q673-R673,0)</f>
        <v>0</v>
      </c>
      <c r="T673" s="51">
        <v>0</v>
      </c>
      <c r="U673" s="75"/>
      <c r="V673" s="185"/>
      <c r="W673" s="19">
        <v>0</v>
      </c>
      <c r="X673" s="187"/>
      <c r="Y673" s="186"/>
      <c r="Z673" s="48">
        <f>+IF(ABS(+V673+X673)&gt;=ABS(W673+Y673),+V673-W673+X673-Y673,0)</f>
        <v>0</v>
      </c>
      <c r="AA673" s="51">
        <v>0</v>
      </c>
      <c r="AB673" s="75"/>
      <c r="AC673" s="185"/>
      <c r="AD673" s="19">
        <v>0</v>
      </c>
      <c r="AE673" s="187"/>
      <c r="AF673" s="186"/>
      <c r="AG673" s="48">
        <f>+IF(ABS(+AC673+AE673)&gt;=ABS(AD673+AF673),+AC673-AD673+AE673-AF673,0)</f>
        <v>0</v>
      </c>
      <c r="AH673" s="51">
        <v>0</v>
      </c>
      <c r="AI673" s="75"/>
      <c r="AJ673" s="826">
        <f t="shared" si="239"/>
        <v>9130</v>
      </c>
      <c r="AK673" s="822">
        <f>+ROUND(+O673+V673+AC673,2)</f>
        <v>0</v>
      </c>
      <c r="AL673" s="828">
        <v>0</v>
      </c>
      <c r="AM673" s="824">
        <f t="shared" si="241"/>
        <v>0</v>
      </c>
      <c r="AN673" s="823">
        <f t="shared" si="241"/>
        <v>0</v>
      </c>
      <c r="AO673" s="824">
        <f>+IF(ABS(+AK673+AM673)&gt;=ABS(AL673+AN673),+AK673-AL673+AM673-AN673,0)</f>
        <v>0</v>
      </c>
      <c r="AP673" s="842">
        <v>0</v>
      </c>
      <c r="AR673" s="878">
        <f t="shared" si="242"/>
        <v>0</v>
      </c>
      <c r="AS673" s="879">
        <f t="shared" si="243"/>
        <v>0</v>
      </c>
      <c r="AT673" s="880">
        <f t="shared" si="244"/>
        <v>0</v>
      </c>
    </row>
    <row r="674" spans="1:46" ht="15.75">
      <c r="A674" s="132">
        <v>9200</v>
      </c>
      <c r="B674" s="133" t="s">
        <v>888</v>
      </c>
      <c r="C674" s="133"/>
      <c r="D674" s="133"/>
      <c r="E674" s="133"/>
      <c r="F674" s="133"/>
      <c r="G674" s="133"/>
      <c r="H674" s="133"/>
      <c r="I674" s="133"/>
      <c r="J674" s="133"/>
      <c r="K674" s="133"/>
      <c r="L674" s="134"/>
      <c r="M674" s="75"/>
      <c r="N674" s="177">
        <f t="shared" si="240"/>
        <v>9200</v>
      </c>
      <c r="O674" s="18">
        <v>0</v>
      </c>
      <c r="P674" s="186"/>
      <c r="Q674" s="187"/>
      <c r="R674" s="186"/>
      <c r="S674" s="50">
        <v>0</v>
      </c>
      <c r="T674" s="49">
        <f>+IF(ABS(+O674+Q674)&lt;=ABS(P674+R674),-O674+P674-Q674+R674,0)</f>
        <v>0</v>
      </c>
      <c r="U674" s="75"/>
      <c r="V674" s="18">
        <v>0</v>
      </c>
      <c r="W674" s="186"/>
      <c r="X674" s="187"/>
      <c r="Y674" s="186"/>
      <c r="Z674" s="50">
        <v>0</v>
      </c>
      <c r="AA674" s="49">
        <f>+IF(ABS(+V674+X674)&lt;=ABS(W674+Y674),-V674+W674-X674+Y674,0)</f>
        <v>0</v>
      </c>
      <c r="AB674" s="75"/>
      <c r="AC674" s="18">
        <v>0</v>
      </c>
      <c r="AD674" s="186"/>
      <c r="AE674" s="187"/>
      <c r="AF674" s="186"/>
      <c r="AG674" s="50">
        <v>0</v>
      </c>
      <c r="AH674" s="49">
        <f>+IF(ABS(+AC674+AE674)&lt;=ABS(AD674+AF674),-AC674+AD674-AE674+AF674,0)</f>
        <v>0</v>
      </c>
      <c r="AI674" s="75"/>
      <c r="AJ674" s="826">
        <f t="shared" si="239"/>
        <v>9200</v>
      </c>
      <c r="AK674" s="827">
        <v>0</v>
      </c>
      <c r="AL674" s="823">
        <f>+ROUND(+P674+W674+AD674,2)</f>
        <v>0</v>
      </c>
      <c r="AM674" s="824">
        <f t="shared" si="241"/>
        <v>0</v>
      </c>
      <c r="AN674" s="823">
        <f t="shared" si="241"/>
        <v>0</v>
      </c>
      <c r="AO674" s="843">
        <v>0</v>
      </c>
      <c r="AP674" s="825">
        <f>+IF(ABS(+AK674+AM674)&lt;=ABS(AL674+AN674),-AK674+AL674-AM674+AN674,0)</f>
        <v>0</v>
      </c>
      <c r="AR674" s="878">
        <f t="shared" si="242"/>
        <v>0</v>
      </c>
      <c r="AS674" s="879">
        <f t="shared" si="243"/>
        <v>0</v>
      </c>
      <c r="AT674" s="880">
        <f t="shared" si="244"/>
        <v>0</v>
      </c>
    </row>
    <row r="675" spans="1:46" ht="15.75">
      <c r="A675" s="732">
        <v>9201</v>
      </c>
      <c r="B675" s="729" t="s">
        <v>636</v>
      </c>
      <c r="C675" s="133"/>
      <c r="D675" s="133"/>
      <c r="E675" s="133"/>
      <c r="F675" s="133"/>
      <c r="G675" s="133"/>
      <c r="H675" s="133"/>
      <c r="I675" s="133"/>
      <c r="J675" s="133"/>
      <c r="K675" s="133"/>
      <c r="L675" s="134"/>
      <c r="M675" s="75"/>
      <c r="N675" s="177">
        <f>+A675</f>
        <v>9201</v>
      </c>
      <c r="O675" s="18">
        <v>0</v>
      </c>
      <c r="P675" s="186"/>
      <c r="Q675" s="187"/>
      <c r="R675" s="186"/>
      <c r="S675" s="50">
        <v>0</v>
      </c>
      <c r="T675" s="49">
        <f>+IF(ABS(+O675+Q675)&lt;=ABS(P675+R675),-O675+P675-Q675+R675,0)</f>
        <v>0</v>
      </c>
      <c r="U675" s="75"/>
      <c r="V675" s="18">
        <v>0</v>
      </c>
      <c r="W675" s="186"/>
      <c r="X675" s="187"/>
      <c r="Y675" s="186"/>
      <c r="Z675" s="50">
        <v>0</v>
      </c>
      <c r="AA675" s="49">
        <f>+IF(ABS(+V675+X675)&lt;=ABS(W675+Y675),-V675+W675-X675+Y675,0)</f>
        <v>0</v>
      </c>
      <c r="AB675" s="75"/>
      <c r="AC675" s="18">
        <v>0</v>
      </c>
      <c r="AD675" s="186"/>
      <c r="AE675" s="187"/>
      <c r="AF675" s="186"/>
      <c r="AG675" s="50">
        <v>0</v>
      </c>
      <c r="AH675" s="49">
        <f>+IF(ABS(+AC675+AE675)&lt;=ABS(AD675+AF675),-AC675+AD675-AE675+AF675,0)</f>
        <v>0</v>
      </c>
      <c r="AI675" s="75"/>
      <c r="AJ675" s="826">
        <f t="shared" si="239"/>
        <v>9201</v>
      </c>
      <c r="AK675" s="827">
        <v>0</v>
      </c>
      <c r="AL675" s="823">
        <f>+ROUND(+P675+W675+AD675,2)</f>
        <v>0</v>
      </c>
      <c r="AM675" s="824">
        <f t="shared" si="241"/>
        <v>0</v>
      </c>
      <c r="AN675" s="823">
        <f t="shared" si="241"/>
        <v>0</v>
      </c>
      <c r="AO675" s="843">
        <v>0</v>
      </c>
      <c r="AP675" s="825">
        <f>+IF(ABS(+AK675+AM675)&lt;=ABS(AL675+AN675),-AK675+AL675-AM675+AN675,0)</f>
        <v>0</v>
      </c>
      <c r="AR675" s="878">
        <f t="shared" si="242"/>
        <v>0</v>
      </c>
      <c r="AS675" s="879">
        <f t="shared" si="243"/>
        <v>0</v>
      </c>
      <c r="AT675" s="880">
        <f t="shared" si="244"/>
        <v>0</v>
      </c>
    </row>
    <row r="676" spans="1:46" ht="15.75">
      <c r="A676" s="732">
        <v>9202</v>
      </c>
      <c r="B676" s="729" t="s">
        <v>637</v>
      </c>
      <c r="C676" s="133"/>
      <c r="D676" s="133"/>
      <c r="E676" s="133"/>
      <c r="F676" s="133"/>
      <c r="G676" s="133"/>
      <c r="H676" s="133"/>
      <c r="I676" s="133"/>
      <c r="J676" s="133"/>
      <c r="K676" s="133"/>
      <c r="L676" s="134"/>
      <c r="M676" s="75"/>
      <c r="N676" s="177">
        <f>+A676</f>
        <v>9202</v>
      </c>
      <c r="O676" s="18">
        <v>0</v>
      </c>
      <c r="P676" s="186"/>
      <c r="Q676" s="187"/>
      <c r="R676" s="186"/>
      <c r="S676" s="50">
        <v>0</v>
      </c>
      <c r="T676" s="49">
        <f>+IF(ABS(+O676+Q676)&lt;=ABS(P676+R676),-O676+P676-Q676+R676,0)</f>
        <v>0</v>
      </c>
      <c r="U676" s="75"/>
      <c r="V676" s="18">
        <v>0</v>
      </c>
      <c r="W676" s="186"/>
      <c r="X676" s="187"/>
      <c r="Y676" s="186"/>
      <c r="Z676" s="50">
        <v>0</v>
      </c>
      <c r="AA676" s="49">
        <f>+IF(ABS(+V676+X676)&lt;=ABS(W676+Y676),-V676+W676-X676+Y676,0)</f>
        <v>0</v>
      </c>
      <c r="AB676" s="75"/>
      <c r="AC676" s="18">
        <v>0</v>
      </c>
      <c r="AD676" s="186"/>
      <c r="AE676" s="187"/>
      <c r="AF676" s="186"/>
      <c r="AG676" s="50">
        <v>0</v>
      </c>
      <c r="AH676" s="49">
        <f>+IF(ABS(+AC676+AE676)&lt;=ABS(AD676+AF676),-AC676+AD676-AE676+AF676,0)</f>
        <v>0</v>
      </c>
      <c r="AI676" s="75"/>
      <c r="AJ676" s="826">
        <f t="shared" si="239"/>
        <v>9202</v>
      </c>
      <c r="AK676" s="827">
        <v>0</v>
      </c>
      <c r="AL676" s="823">
        <f>+ROUND(+P676+W676+AD676,2)</f>
        <v>0</v>
      </c>
      <c r="AM676" s="824">
        <f t="shared" si="241"/>
        <v>0</v>
      </c>
      <c r="AN676" s="823">
        <f t="shared" si="241"/>
        <v>0</v>
      </c>
      <c r="AO676" s="843">
        <v>0</v>
      </c>
      <c r="AP676" s="825">
        <f>+IF(ABS(+AK676+AM676)&lt;=ABS(AL676+AN676),-AK676+AL676-AM676+AN676,0)</f>
        <v>0</v>
      </c>
      <c r="AR676" s="878">
        <f t="shared" si="242"/>
        <v>0</v>
      </c>
      <c r="AS676" s="879">
        <f t="shared" si="243"/>
        <v>0</v>
      </c>
      <c r="AT676" s="880">
        <f t="shared" si="244"/>
        <v>0</v>
      </c>
    </row>
    <row r="677" spans="1:46" ht="15.75">
      <c r="A677" s="732">
        <v>9208</v>
      </c>
      <c r="B677" s="729" t="s">
        <v>635</v>
      </c>
      <c r="C677" s="133"/>
      <c r="D677" s="133"/>
      <c r="E677" s="133"/>
      <c r="F677" s="133"/>
      <c r="G677" s="133"/>
      <c r="H677" s="133"/>
      <c r="I677" s="133"/>
      <c r="J677" s="133"/>
      <c r="K677" s="133"/>
      <c r="L677" s="134"/>
      <c r="M677" s="75"/>
      <c r="N677" s="177">
        <f t="shared" si="240"/>
        <v>9208</v>
      </c>
      <c r="O677" s="18">
        <v>0</v>
      </c>
      <c r="P677" s="186"/>
      <c r="Q677" s="187"/>
      <c r="R677" s="186"/>
      <c r="S677" s="50">
        <v>0</v>
      </c>
      <c r="T677" s="49">
        <f>+IF(ABS(+O677+Q677)&lt;=ABS(P677+R677),-O677+P677-Q677+R677,0)</f>
        <v>0</v>
      </c>
      <c r="U677" s="75"/>
      <c r="V677" s="18">
        <v>0</v>
      </c>
      <c r="W677" s="186"/>
      <c r="X677" s="187"/>
      <c r="Y677" s="186"/>
      <c r="Z677" s="50">
        <v>0</v>
      </c>
      <c r="AA677" s="49">
        <f>+IF(ABS(+V677+X677)&lt;=ABS(W677+Y677),-V677+W677-X677+Y677,0)</f>
        <v>0</v>
      </c>
      <c r="AB677" s="75"/>
      <c r="AC677" s="18">
        <v>0</v>
      </c>
      <c r="AD677" s="186"/>
      <c r="AE677" s="187"/>
      <c r="AF677" s="186"/>
      <c r="AG677" s="50">
        <v>0</v>
      </c>
      <c r="AH677" s="49">
        <f>+IF(ABS(+AC677+AE677)&lt;=ABS(AD677+AF677),-AC677+AD677-AE677+AF677,0)</f>
        <v>0</v>
      </c>
      <c r="AI677" s="75"/>
      <c r="AJ677" s="826">
        <f t="shared" si="239"/>
        <v>9208</v>
      </c>
      <c r="AK677" s="827">
        <v>0</v>
      </c>
      <c r="AL677" s="823">
        <f>+ROUND(+P677+W677+AD677,2)</f>
        <v>0</v>
      </c>
      <c r="AM677" s="824">
        <f t="shared" si="241"/>
        <v>0</v>
      </c>
      <c r="AN677" s="823">
        <f t="shared" si="241"/>
        <v>0</v>
      </c>
      <c r="AO677" s="843">
        <v>0</v>
      </c>
      <c r="AP677" s="825">
        <f>+IF(ABS(+AK677+AM677)&lt;=ABS(AL677+AN677),-AK677+AL677-AM677+AN677,0)</f>
        <v>0</v>
      </c>
      <c r="AR677" s="878">
        <f t="shared" si="242"/>
        <v>0</v>
      </c>
      <c r="AS677" s="879">
        <f t="shared" si="243"/>
        <v>0</v>
      </c>
      <c r="AT677" s="880">
        <f t="shared" si="244"/>
        <v>0</v>
      </c>
    </row>
    <row r="678" spans="1:46" ht="15.75">
      <c r="A678" s="138">
        <v>9211</v>
      </c>
      <c r="B678" s="146" t="s">
        <v>889</v>
      </c>
      <c r="C678" s="140"/>
      <c r="D678" s="140"/>
      <c r="E678" s="140"/>
      <c r="F678" s="140"/>
      <c r="G678" s="140"/>
      <c r="H678" s="140"/>
      <c r="I678" s="140"/>
      <c r="J678" s="140"/>
      <c r="K678" s="140"/>
      <c r="L678" s="141"/>
      <c r="M678" s="75"/>
      <c r="N678" s="178">
        <f t="shared" si="240"/>
        <v>9211</v>
      </c>
      <c r="O678" s="20">
        <v>0</v>
      </c>
      <c r="P678" s="21">
        <v>0</v>
      </c>
      <c r="Q678" s="52">
        <v>0</v>
      </c>
      <c r="R678" s="21">
        <v>0</v>
      </c>
      <c r="S678" s="52">
        <v>0</v>
      </c>
      <c r="T678" s="53">
        <v>0</v>
      </c>
      <c r="U678" s="75"/>
      <c r="V678" s="20">
        <v>0</v>
      </c>
      <c r="W678" s="21">
        <v>0</v>
      </c>
      <c r="X678" s="52">
        <v>0</v>
      </c>
      <c r="Y678" s="21">
        <v>0</v>
      </c>
      <c r="Z678" s="52">
        <v>0</v>
      </c>
      <c r="AA678" s="53">
        <v>0</v>
      </c>
      <c r="AB678" s="75"/>
      <c r="AC678" s="20">
        <v>0</v>
      </c>
      <c r="AD678" s="21">
        <v>0</v>
      </c>
      <c r="AE678" s="52">
        <v>0</v>
      </c>
      <c r="AF678" s="21">
        <v>0</v>
      </c>
      <c r="AG678" s="52">
        <v>0</v>
      </c>
      <c r="AH678" s="53">
        <v>0</v>
      </c>
      <c r="AI678" s="75"/>
      <c r="AJ678" s="178">
        <f t="shared" si="239"/>
        <v>9211</v>
      </c>
      <c r="AK678" s="20">
        <v>0</v>
      </c>
      <c r="AL678" s="21">
        <v>0</v>
      </c>
      <c r="AM678" s="52">
        <v>0</v>
      </c>
      <c r="AN678" s="21">
        <v>0</v>
      </c>
      <c r="AO678" s="52">
        <v>0</v>
      </c>
      <c r="AP678" s="53">
        <v>0</v>
      </c>
      <c r="AR678" s="878">
        <f t="shared" si="242"/>
        <v>0</v>
      </c>
      <c r="AS678" s="879">
        <f t="shared" si="243"/>
        <v>0</v>
      </c>
      <c r="AT678" s="880">
        <f t="shared" si="244"/>
        <v>0</v>
      </c>
    </row>
    <row r="679" spans="1:46" ht="15.75">
      <c r="A679" s="132">
        <v>9212</v>
      </c>
      <c r="B679" s="145" t="s">
        <v>890</v>
      </c>
      <c r="C679" s="133"/>
      <c r="D679" s="133"/>
      <c r="E679" s="133"/>
      <c r="F679" s="133"/>
      <c r="G679" s="133"/>
      <c r="H679" s="133"/>
      <c r="I679" s="133"/>
      <c r="J679" s="133"/>
      <c r="K679" s="133"/>
      <c r="L679" s="134"/>
      <c r="M679" s="75"/>
      <c r="N679" s="177">
        <f t="shared" si="240"/>
        <v>9212</v>
      </c>
      <c r="O679" s="185"/>
      <c r="P679" s="19">
        <v>0</v>
      </c>
      <c r="Q679" s="187"/>
      <c r="R679" s="186"/>
      <c r="S679" s="48">
        <f>+IF(ABS(+O679+Q679)&gt;=ABS(P679+R679),+O679-P679+Q679-R679,0)</f>
        <v>0</v>
      </c>
      <c r="T679" s="51">
        <v>0</v>
      </c>
      <c r="U679" s="75"/>
      <c r="V679" s="185"/>
      <c r="W679" s="19">
        <v>0</v>
      </c>
      <c r="X679" s="187"/>
      <c r="Y679" s="186"/>
      <c r="Z679" s="48">
        <f>+IF(ABS(+V679+X679)&gt;=ABS(W679+Y679),+V679-W679+X679-Y679,0)</f>
        <v>0</v>
      </c>
      <c r="AA679" s="51">
        <v>0</v>
      </c>
      <c r="AB679" s="75"/>
      <c r="AC679" s="185"/>
      <c r="AD679" s="19">
        <v>0</v>
      </c>
      <c r="AE679" s="187"/>
      <c r="AF679" s="186"/>
      <c r="AG679" s="48">
        <f>+IF(ABS(+AC679+AE679)&gt;=ABS(AD679+AF679),+AC679-AD679+AE679-AF679,0)</f>
        <v>0</v>
      </c>
      <c r="AH679" s="51">
        <v>0</v>
      </c>
      <c r="AI679" s="75"/>
      <c r="AJ679" s="826">
        <f t="shared" si="239"/>
        <v>9212</v>
      </c>
      <c r="AK679" s="822">
        <f>+ROUND(+O679+V679+AC679,2)</f>
        <v>0</v>
      </c>
      <c r="AL679" s="828">
        <v>0</v>
      </c>
      <c r="AM679" s="824">
        <f aca="true" t="shared" si="245" ref="AM679:AN721">+ROUND(+Q679+X679+AE679,2)</f>
        <v>0</v>
      </c>
      <c r="AN679" s="823">
        <f t="shared" si="245"/>
        <v>0</v>
      </c>
      <c r="AO679" s="824">
        <f aca="true" t="shared" si="246" ref="AO679:AO721">+IF(ABS(+AK679+AM679)&gt;=ABS(AL679+AN679),+AK679-AL679+AM679-AN679,0)</f>
        <v>0</v>
      </c>
      <c r="AP679" s="842">
        <v>0</v>
      </c>
      <c r="AR679" s="878">
        <f t="shared" si="242"/>
        <v>0</v>
      </c>
      <c r="AS679" s="879">
        <f t="shared" si="243"/>
        <v>0</v>
      </c>
      <c r="AT679" s="880">
        <f t="shared" si="244"/>
        <v>0</v>
      </c>
    </row>
    <row r="680" spans="1:46" ht="15.75">
      <c r="A680" s="132">
        <v>9214</v>
      </c>
      <c r="B680" s="133" t="s">
        <v>891</v>
      </c>
      <c r="C680" s="133"/>
      <c r="D680" s="133"/>
      <c r="E680" s="133"/>
      <c r="F680" s="133"/>
      <c r="G680" s="133"/>
      <c r="H680" s="133"/>
      <c r="I680" s="133"/>
      <c r="J680" s="133"/>
      <c r="K680" s="133"/>
      <c r="L680" s="134"/>
      <c r="M680" s="75"/>
      <c r="N680" s="177">
        <f t="shared" si="240"/>
        <v>9214</v>
      </c>
      <c r="O680" s="185"/>
      <c r="P680" s="19">
        <v>0</v>
      </c>
      <c r="Q680" s="187"/>
      <c r="R680" s="186"/>
      <c r="S680" s="48">
        <f>+IF(ABS(+O680+Q680)&gt;=ABS(P680+R680),+O680-P680+Q680-R680,0)</f>
        <v>0</v>
      </c>
      <c r="T680" s="51">
        <v>0</v>
      </c>
      <c r="U680" s="75"/>
      <c r="V680" s="185"/>
      <c r="W680" s="19">
        <v>0</v>
      </c>
      <c r="X680" s="187"/>
      <c r="Y680" s="186"/>
      <c r="Z680" s="48">
        <f>+IF(ABS(+V680+X680)&gt;=ABS(W680+Y680),+V680-W680+X680-Y680,0)</f>
        <v>0</v>
      </c>
      <c r="AA680" s="51">
        <v>0</v>
      </c>
      <c r="AB680" s="75"/>
      <c r="AC680" s="185"/>
      <c r="AD680" s="19">
        <v>0</v>
      </c>
      <c r="AE680" s="187"/>
      <c r="AF680" s="186"/>
      <c r="AG680" s="48">
        <f>+IF(ABS(+AC680+AE680)&gt;=ABS(AD680+AF680),+AC680-AD680+AE680-AF680,0)</f>
        <v>0</v>
      </c>
      <c r="AH680" s="51">
        <v>0</v>
      </c>
      <c r="AI680" s="75"/>
      <c r="AJ680" s="826">
        <f t="shared" si="239"/>
        <v>9214</v>
      </c>
      <c r="AK680" s="822">
        <f>+ROUND(+O680+V680+AC680,2)</f>
        <v>0</v>
      </c>
      <c r="AL680" s="828">
        <v>0</v>
      </c>
      <c r="AM680" s="824">
        <f t="shared" si="245"/>
        <v>0</v>
      </c>
      <c r="AN680" s="823">
        <f t="shared" si="245"/>
        <v>0</v>
      </c>
      <c r="AO680" s="824">
        <f t="shared" si="246"/>
        <v>0</v>
      </c>
      <c r="AP680" s="842">
        <v>0</v>
      </c>
      <c r="AR680" s="878">
        <f t="shared" si="242"/>
        <v>0</v>
      </c>
      <c r="AS680" s="879">
        <f t="shared" si="243"/>
        <v>0</v>
      </c>
      <c r="AT680" s="880">
        <f t="shared" si="244"/>
        <v>0</v>
      </c>
    </row>
    <row r="681" spans="1:46" ht="15.75">
      <c r="A681" s="132">
        <v>9215</v>
      </c>
      <c r="B681" s="133" t="s">
        <v>892</v>
      </c>
      <c r="C681" s="133"/>
      <c r="D681" s="133"/>
      <c r="E681" s="133"/>
      <c r="F681" s="133"/>
      <c r="G681" s="133"/>
      <c r="H681" s="133"/>
      <c r="I681" s="133"/>
      <c r="J681" s="133"/>
      <c r="K681" s="133"/>
      <c r="L681" s="134"/>
      <c r="M681" s="75"/>
      <c r="N681" s="177">
        <f t="shared" si="240"/>
        <v>9215</v>
      </c>
      <c r="O681" s="185"/>
      <c r="P681" s="19">
        <v>0</v>
      </c>
      <c r="Q681" s="187"/>
      <c r="R681" s="186"/>
      <c r="S681" s="48">
        <f>+IF(ABS(+O681+Q681)&gt;=ABS(P681+R681),+O681-P681+Q681-R681,0)</f>
        <v>0</v>
      </c>
      <c r="T681" s="51">
        <v>0</v>
      </c>
      <c r="U681" s="75"/>
      <c r="V681" s="185"/>
      <c r="W681" s="19">
        <v>0</v>
      </c>
      <c r="X681" s="187"/>
      <c r="Y681" s="186"/>
      <c r="Z681" s="48">
        <f>+IF(ABS(+V681+X681)&gt;=ABS(W681+Y681),+V681-W681+X681-Y681,0)</f>
        <v>0</v>
      </c>
      <c r="AA681" s="51">
        <v>0</v>
      </c>
      <c r="AB681" s="75"/>
      <c r="AC681" s="185"/>
      <c r="AD681" s="19">
        <v>0</v>
      </c>
      <c r="AE681" s="187"/>
      <c r="AF681" s="186"/>
      <c r="AG681" s="48">
        <f>+IF(ABS(+AC681+AE681)&gt;=ABS(AD681+AF681),+AC681-AD681+AE681-AF681,0)</f>
        <v>0</v>
      </c>
      <c r="AH681" s="51">
        <v>0</v>
      </c>
      <c r="AI681" s="75"/>
      <c r="AJ681" s="826">
        <f t="shared" si="239"/>
        <v>9215</v>
      </c>
      <c r="AK681" s="822">
        <f>+ROUND(+O681+V681+AC681,2)</f>
        <v>0</v>
      </c>
      <c r="AL681" s="828">
        <v>0</v>
      </c>
      <c r="AM681" s="824">
        <f t="shared" si="245"/>
        <v>0</v>
      </c>
      <c r="AN681" s="823">
        <f t="shared" si="245"/>
        <v>0</v>
      </c>
      <c r="AO681" s="824">
        <f t="shared" si="246"/>
        <v>0</v>
      </c>
      <c r="AP681" s="842">
        <v>0</v>
      </c>
      <c r="AR681" s="878">
        <f t="shared" si="242"/>
        <v>0</v>
      </c>
      <c r="AS681" s="879">
        <f t="shared" si="243"/>
        <v>0</v>
      </c>
      <c r="AT681" s="880">
        <f t="shared" si="244"/>
        <v>0</v>
      </c>
    </row>
    <row r="682" spans="1:46" ht="15.75">
      <c r="A682" s="132">
        <v>9216</v>
      </c>
      <c r="B682" s="133" t="s">
        <v>893</v>
      </c>
      <c r="C682" s="133"/>
      <c r="D682" s="133"/>
      <c r="E682" s="133"/>
      <c r="F682" s="133"/>
      <c r="G682" s="133"/>
      <c r="H682" s="133"/>
      <c r="I682" s="133"/>
      <c r="J682" s="133"/>
      <c r="K682" s="133"/>
      <c r="L682" s="134"/>
      <c r="M682" s="75"/>
      <c r="N682" s="177">
        <f t="shared" si="240"/>
        <v>9216</v>
      </c>
      <c r="O682" s="185"/>
      <c r="P682" s="19">
        <v>0</v>
      </c>
      <c r="Q682" s="187"/>
      <c r="R682" s="186"/>
      <c r="S682" s="48">
        <f>+IF(ABS(+O682+Q682)&gt;=ABS(P682+R682),+O682-P682+Q682-R682,0)</f>
        <v>0</v>
      </c>
      <c r="T682" s="51">
        <v>0</v>
      </c>
      <c r="U682" s="75"/>
      <c r="V682" s="185"/>
      <c r="W682" s="19">
        <v>0</v>
      </c>
      <c r="X682" s="187"/>
      <c r="Y682" s="186"/>
      <c r="Z682" s="48">
        <f>+IF(ABS(+V682+X682)&gt;=ABS(W682+Y682),+V682-W682+X682-Y682,0)</f>
        <v>0</v>
      </c>
      <c r="AA682" s="51">
        <v>0</v>
      </c>
      <c r="AB682" s="75"/>
      <c r="AC682" s="185"/>
      <c r="AD682" s="19">
        <v>0</v>
      </c>
      <c r="AE682" s="187"/>
      <c r="AF682" s="186"/>
      <c r="AG682" s="48">
        <f>+IF(ABS(+AC682+AE682)&gt;=ABS(AD682+AF682),+AC682-AD682+AE682-AF682,0)</f>
        <v>0</v>
      </c>
      <c r="AH682" s="51">
        <v>0</v>
      </c>
      <c r="AI682" s="75"/>
      <c r="AJ682" s="826">
        <f t="shared" si="239"/>
        <v>9216</v>
      </c>
      <c r="AK682" s="822">
        <f>+ROUND(+O682+V682+AC682,2)</f>
        <v>0</v>
      </c>
      <c r="AL682" s="828">
        <v>0</v>
      </c>
      <c r="AM682" s="824">
        <f t="shared" si="245"/>
        <v>0</v>
      </c>
      <c r="AN682" s="823">
        <f t="shared" si="245"/>
        <v>0</v>
      </c>
      <c r="AO682" s="824">
        <f t="shared" si="246"/>
        <v>0</v>
      </c>
      <c r="AP682" s="842">
        <v>0</v>
      </c>
      <c r="AR682" s="878">
        <f t="shared" si="242"/>
        <v>0</v>
      </c>
      <c r="AS682" s="879">
        <f t="shared" si="243"/>
        <v>0</v>
      </c>
      <c r="AT682" s="880">
        <f t="shared" si="244"/>
        <v>0</v>
      </c>
    </row>
    <row r="683" spans="1:46" ht="15.75">
      <c r="A683" s="132">
        <v>9221</v>
      </c>
      <c r="B683" s="133" t="s">
        <v>894</v>
      </c>
      <c r="C683" s="133"/>
      <c r="D683" s="133"/>
      <c r="E683" s="133"/>
      <c r="F683" s="133"/>
      <c r="G683" s="133"/>
      <c r="H683" s="133"/>
      <c r="I683" s="133"/>
      <c r="J683" s="133"/>
      <c r="K683" s="133"/>
      <c r="L683" s="134"/>
      <c r="M683" s="75"/>
      <c r="N683" s="177">
        <f t="shared" si="240"/>
        <v>9221</v>
      </c>
      <c r="O683" s="18">
        <v>0</v>
      </c>
      <c r="P683" s="186"/>
      <c r="Q683" s="187"/>
      <c r="R683" s="186"/>
      <c r="S683" s="50">
        <v>0</v>
      </c>
      <c r="T683" s="49">
        <f>+IF(ABS(+O683+Q683)&lt;=ABS(P683+R683),-O683+P683-Q683+R683,0)</f>
        <v>0</v>
      </c>
      <c r="U683" s="75"/>
      <c r="V683" s="18">
        <v>0</v>
      </c>
      <c r="W683" s="186"/>
      <c r="X683" s="187"/>
      <c r="Y683" s="186"/>
      <c r="Z683" s="50">
        <v>0</v>
      </c>
      <c r="AA683" s="49">
        <f>+IF(ABS(+V683+X683)&lt;=ABS(W683+Y683),-V683+W683-X683+Y683,0)</f>
        <v>0</v>
      </c>
      <c r="AB683" s="75"/>
      <c r="AC683" s="18">
        <v>0</v>
      </c>
      <c r="AD683" s="186"/>
      <c r="AE683" s="187"/>
      <c r="AF683" s="186"/>
      <c r="AG683" s="50">
        <v>0</v>
      </c>
      <c r="AH683" s="49">
        <f>+IF(ABS(+AC683+AE683)&lt;=ABS(AD683+AF683),-AC683+AD683-AE683+AF683,0)</f>
        <v>0</v>
      </c>
      <c r="AI683" s="75"/>
      <c r="AJ683" s="826">
        <f t="shared" si="239"/>
        <v>9221</v>
      </c>
      <c r="AK683" s="844">
        <v>0</v>
      </c>
      <c r="AL683" s="823">
        <f>+ROUND(+P683+W683+AD683,2)</f>
        <v>0</v>
      </c>
      <c r="AM683" s="824">
        <f t="shared" si="245"/>
        <v>0</v>
      </c>
      <c r="AN683" s="823">
        <f t="shared" si="245"/>
        <v>0</v>
      </c>
      <c r="AO683" s="843">
        <v>0</v>
      </c>
      <c r="AP683" s="825">
        <f>+IF(ABS(+AK683+AM683)&lt;=ABS(AL683+AN683),-AK683+AL683-AM683+AN683,0)</f>
        <v>0</v>
      </c>
      <c r="AR683" s="878">
        <f t="shared" si="242"/>
        <v>0</v>
      </c>
      <c r="AS683" s="879">
        <f t="shared" si="243"/>
        <v>0</v>
      </c>
      <c r="AT683" s="880">
        <f t="shared" si="244"/>
        <v>0</v>
      </c>
    </row>
    <row r="684" spans="1:46" ht="15.75">
      <c r="A684" s="132">
        <v>9222</v>
      </c>
      <c r="B684" s="133" t="s">
        <v>895</v>
      </c>
      <c r="C684" s="133"/>
      <c r="D684" s="133"/>
      <c r="E684" s="133"/>
      <c r="F684" s="133"/>
      <c r="G684" s="133"/>
      <c r="H684" s="133"/>
      <c r="I684" s="133"/>
      <c r="J684" s="133"/>
      <c r="K684" s="133"/>
      <c r="L684" s="134"/>
      <c r="M684" s="75"/>
      <c r="N684" s="177">
        <f t="shared" si="240"/>
        <v>9222</v>
      </c>
      <c r="O684" s="18">
        <v>0</v>
      </c>
      <c r="P684" s="186"/>
      <c r="Q684" s="187"/>
      <c r="R684" s="186"/>
      <c r="S684" s="50">
        <v>0</v>
      </c>
      <c r="T684" s="49">
        <f>+IF(ABS(+O684+Q684)&lt;=ABS(P684+R684),-O684+P684-Q684+R684,0)</f>
        <v>0</v>
      </c>
      <c r="U684" s="75"/>
      <c r="V684" s="18">
        <v>0</v>
      </c>
      <c r="W684" s="186"/>
      <c r="X684" s="187"/>
      <c r="Y684" s="186"/>
      <c r="Z684" s="50">
        <v>0</v>
      </c>
      <c r="AA684" s="49">
        <f>+IF(ABS(+V684+X684)&lt;=ABS(W684+Y684),-V684+W684-X684+Y684,0)</f>
        <v>0</v>
      </c>
      <c r="AB684" s="75"/>
      <c r="AC684" s="18">
        <v>0</v>
      </c>
      <c r="AD684" s="186"/>
      <c r="AE684" s="187"/>
      <c r="AF684" s="186"/>
      <c r="AG684" s="50">
        <v>0</v>
      </c>
      <c r="AH684" s="49">
        <f>+IF(ABS(+AC684+AE684)&lt;=ABS(AD684+AF684),-AC684+AD684-AE684+AF684,0)</f>
        <v>0</v>
      </c>
      <c r="AI684" s="75"/>
      <c r="AJ684" s="826">
        <f t="shared" si="239"/>
        <v>9222</v>
      </c>
      <c r="AK684" s="844">
        <v>0</v>
      </c>
      <c r="AL684" s="823">
        <f>+ROUND(+P684+W684+AD684,2)</f>
        <v>0</v>
      </c>
      <c r="AM684" s="824">
        <f t="shared" si="245"/>
        <v>0</v>
      </c>
      <c r="AN684" s="823">
        <f t="shared" si="245"/>
        <v>0</v>
      </c>
      <c r="AO684" s="843">
        <v>0</v>
      </c>
      <c r="AP684" s="825">
        <f>+IF(ABS(+AK684+AM684)&lt;=ABS(AL684+AN684),-AK684+AL684-AM684+AN684,0)</f>
        <v>0</v>
      </c>
      <c r="AR684" s="878">
        <f t="shared" si="242"/>
        <v>0</v>
      </c>
      <c r="AS684" s="879">
        <f t="shared" si="243"/>
        <v>0</v>
      </c>
      <c r="AT684" s="880">
        <f t="shared" si="244"/>
        <v>0</v>
      </c>
    </row>
    <row r="685" spans="1:46" ht="15.75">
      <c r="A685" s="132">
        <v>9231</v>
      </c>
      <c r="B685" s="133" t="s">
        <v>896</v>
      </c>
      <c r="C685" s="133"/>
      <c r="D685" s="133"/>
      <c r="E685" s="133"/>
      <c r="F685" s="133"/>
      <c r="G685" s="133"/>
      <c r="H685" s="133"/>
      <c r="I685" s="133"/>
      <c r="J685" s="133"/>
      <c r="K685" s="133"/>
      <c r="L685" s="134"/>
      <c r="M685" s="75"/>
      <c r="N685" s="177">
        <f t="shared" si="240"/>
        <v>9231</v>
      </c>
      <c r="O685" s="18">
        <v>0</v>
      </c>
      <c r="P685" s="186"/>
      <c r="Q685" s="187"/>
      <c r="R685" s="186"/>
      <c r="S685" s="50">
        <v>0</v>
      </c>
      <c r="T685" s="49">
        <f>+IF(ABS(+O685+Q685)&lt;=ABS(P685+R685),-O685+P685-Q685+R685,0)</f>
        <v>0</v>
      </c>
      <c r="U685" s="75"/>
      <c r="V685" s="18">
        <v>0</v>
      </c>
      <c r="W685" s="186"/>
      <c r="X685" s="187"/>
      <c r="Y685" s="186"/>
      <c r="Z685" s="50">
        <v>0</v>
      </c>
      <c r="AA685" s="49">
        <f>+IF(ABS(+V685+X685)&lt;=ABS(W685+Y685),-V685+W685-X685+Y685,0)</f>
        <v>0</v>
      </c>
      <c r="AB685" s="75"/>
      <c r="AC685" s="18">
        <v>0</v>
      </c>
      <c r="AD685" s="186"/>
      <c r="AE685" s="187"/>
      <c r="AF685" s="186"/>
      <c r="AG685" s="50">
        <v>0</v>
      </c>
      <c r="AH685" s="49">
        <f>+IF(ABS(+AC685+AE685)&lt;=ABS(AD685+AF685),-AC685+AD685-AE685+AF685,0)</f>
        <v>0</v>
      </c>
      <c r="AI685" s="75"/>
      <c r="AJ685" s="826">
        <f t="shared" si="239"/>
        <v>9231</v>
      </c>
      <c r="AK685" s="844">
        <v>0</v>
      </c>
      <c r="AL685" s="823">
        <f>+ROUND(+P685+W685+AD685,2)</f>
        <v>0</v>
      </c>
      <c r="AM685" s="824">
        <f t="shared" si="245"/>
        <v>0</v>
      </c>
      <c r="AN685" s="823">
        <f t="shared" si="245"/>
        <v>0</v>
      </c>
      <c r="AO685" s="843">
        <v>0</v>
      </c>
      <c r="AP685" s="825">
        <f>+IF(ABS(+AK685+AM685)&lt;=ABS(AL685+AN685),-AK685+AL685-AM685+AN685,0)</f>
        <v>0</v>
      </c>
      <c r="AR685" s="878">
        <f t="shared" si="242"/>
        <v>0</v>
      </c>
      <c r="AS685" s="879">
        <f t="shared" si="243"/>
        <v>0</v>
      </c>
      <c r="AT685" s="880">
        <f t="shared" si="244"/>
        <v>0</v>
      </c>
    </row>
    <row r="686" spans="1:46" ht="15.75">
      <c r="A686" s="132">
        <v>9233</v>
      </c>
      <c r="B686" s="133" t="s">
        <v>897</v>
      </c>
      <c r="C686" s="133"/>
      <c r="D686" s="133"/>
      <c r="E686" s="133"/>
      <c r="F686" s="133"/>
      <c r="G686" s="133"/>
      <c r="H686" s="133"/>
      <c r="I686" s="133"/>
      <c r="J686" s="133"/>
      <c r="K686" s="133"/>
      <c r="L686" s="134"/>
      <c r="M686" s="75"/>
      <c r="N686" s="177">
        <f t="shared" si="240"/>
        <v>9233</v>
      </c>
      <c r="O686" s="18">
        <v>0</v>
      </c>
      <c r="P686" s="186"/>
      <c r="Q686" s="187"/>
      <c r="R686" s="186"/>
      <c r="S686" s="50">
        <v>0</v>
      </c>
      <c r="T686" s="49">
        <f>+IF(ABS(+O686+Q686)&lt;=ABS(P686+R686),-O686+P686-Q686+R686,0)</f>
        <v>0</v>
      </c>
      <c r="U686" s="75"/>
      <c r="V686" s="18">
        <v>0</v>
      </c>
      <c r="W686" s="186"/>
      <c r="X686" s="187"/>
      <c r="Y686" s="186"/>
      <c r="Z686" s="50">
        <v>0</v>
      </c>
      <c r="AA686" s="49">
        <f>+IF(ABS(+V686+X686)&lt;=ABS(W686+Y686),-V686+W686-X686+Y686,0)</f>
        <v>0</v>
      </c>
      <c r="AB686" s="75"/>
      <c r="AC686" s="18">
        <v>0</v>
      </c>
      <c r="AD686" s="186"/>
      <c r="AE686" s="187"/>
      <c r="AF686" s="186"/>
      <c r="AG686" s="50">
        <v>0</v>
      </c>
      <c r="AH686" s="49">
        <f>+IF(ABS(+AC686+AE686)&lt;=ABS(AD686+AF686),-AC686+AD686-AE686+AF686,0)</f>
        <v>0</v>
      </c>
      <c r="AI686" s="75"/>
      <c r="AJ686" s="826">
        <f t="shared" si="239"/>
        <v>9233</v>
      </c>
      <c r="AK686" s="844">
        <v>0</v>
      </c>
      <c r="AL686" s="823">
        <f>+ROUND(+P686+W686+AD686,2)</f>
        <v>0</v>
      </c>
      <c r="AM686" s="824">
        <f t="shared" si="245"/>
        <v>0</v>
      </c>
      <c r="AN686" s="823">
        <f t="shared" si="245"/>
        <v>0</v>
      </c>
      <c r="AO686" s="843">
        <v>0</v>
      </c>
      <c r="AP686" s="825">
        <f>+IF(ABS(+AK686+AM686)&lt;=ABS(AL686+AN686),-AK686+AL686-AM686+AN686,0)</f>
        <v>0</v>
      </c>
      <c r="AR686" s="878">
        <f t="shared" si="242"/>
        <v>0</v>
      </c>
      <c r="AS686" s="879">
        <f t="shared" si="243"/>
        <v>0</v>
      </c>
      <c r="AT686" s="880">
        <f t="shared" si="244"/>
        <v>0</v>
      </c>
    </row>
    <row r="687" spans="1:46" ht="15.75">
      <c r="A687" s="132">
        <v>9289</v>
      </c>
      <c r="B687" s="133" t="s">
        <v>898</v>
      </c>
      <c r="C687" s="133"/>
      <c r="D687" s="133"/>
      <c r="E687" s="133"/>
      <c r="F687" s="133"/>
      <c r="G687" s="133"/>
      <c r="H687" s="133"/>
      <c r="I687" s="133"/>
      <c r="J687" s="133"/>
      <c r="K687" s="133"/>
      <c r="L687" s="134"/>
      <c r="M687" s="75"/>
      <c r="N687" s="177">
        <f t="shared" si="240"/>
        <v>9289</v>
      </c>
      <c r="O687" s="185"/>
      <c r="P687" s="19">
        <v>0</v>
      </c>
      <c r="Q687" s="187"/>
      <c r="R687" s="186"/>
      <c r="S687" s="48">
        <f>+IF(ABS(+O687+Q687)&gt;=ABS(P687+R687),+O687-P687+Q687-R687,0)</f>
        <v>0</v>
      </c>
      <c r="T687" s="51">
        <v>0</v>
      </c>
      <c r="U687" s="75"/>
      <c r="V687" s="185"/>
      <c r="W687" s="19">
        <v>0</v>
      </c>
      <c r="X687" s="187"/>
      <c r="Y687" s="186"/>
      <c r="Z687" s="48">
        <f>+IF(ABS(+V687+X687)&gt;=ABS(W687+Y687),+V687-W687+X687-Y687,0)</f>
        <v>0</v>
      </c>
      <c r="AA687" s="51">
        <v>0</v>
      </c>
      <c r="AB687" s="75"/>
      <c r="AC687" s="185"/>
      <c r="AD687" s="19">
        <v>0</v>
      </c>
      <c r="AE687" s="187"/>
      <c r="AF687" s="186"/>
      <c r="AG687" s="48">
        <f>+IF(ABS(+AC687+AE687)&gt;=ABS(AD687+AF687),+AC687-AD687+AE687-AF687,0)</f>
        <v>0</v>
      </c>
      <c r="AH687" s="51">
        <v>0</v>
      </c>
      <c r="AI687" s="75"/>
      <c r="AJ687" s="826">
        <f t="shared" si="239"/>
        <v>9289</v>
      </c>
      <c r="AK687" s="822">
        <f>+ROUND(+O687+V687+AC687,2)</f>
        <v>0</v>
      </c>
      <c r="AL687" s="828">
        <v>0</v>
      </c>
      <c r="AM687" s="824">
        <f t="shared" si="245"/>
        <v>0</v>
      </c>
      <c r="AN687" s="823">
        <f t="shared" si="245"/>
        <v>0</v>
      </c>
      <c r="AO687" s="824">
        <f t="shared" si="246"/>
        <v>0</v>
      </c>
      <c r="AP687" s="842">
        <v>0</v>
      </c>
      <c r="AR687" s="878">
        <f t="shared" si="242"/>
        <v>0</v>
      </c>
      <c r="AS687" s="879">
        <f t="shared" si="243"/>
        <v>0</v>
      </c>
      <c r="AT687" s="880">
        <f t="shared" si="244"/>
        <v>0</v>
      </c>
    </row>
    <row r="688" spans="1:46" ht="15.75">
      <c r="A688" s="132">
        <v>9299</v>
      </c>
      <c r="B688" s="133" t="s">
        <v>899</v>
      </c>
      <c r="C688" s="133"/>
      <c r="D688" s="133"/>
      <c r="E688" s="133"/>
      <c r="F688" s="133"/>
      <c r="G688" s="133"/>
      <c r="H688" s="133"/>
      <c r="I688" s="133"/>
      <c r="J688" s="133"/>
      <c r="K688" s="133"/>
      <c r="L688" s="134"/>
      <c r="M688" s="75"/>
      <c r="N688" s="177">
        <f t="shared" si="240"/>
        <v>9299</v>
      </c>
      <c r="O688" s="18">
        <v>0</v>
      </c>
      <c r="P688" s="186"/>
      <c r="Q688" s="187"/>
      <c r="R688" s="186"/>
      <c r="S688" s="50">
        <v>0</v>
      </c>
      <c r="T688" s="49">
        <f>+IF(ABS(+O688+Q688)&lt;=ABS(P688+R688),-O688+P688-Q688+R688,0)</f>
        <v>0</v>
      </c>
      <c r="U688" s="75"/>
      <c r="V688" s="18">
        <v>0</v>
      </c>
      <c r="W688" s="186"/>
      <c r="X688" s="187"/>
      <c r="Y688" s="186"/>
      <c r="Z688" s="50">
        <v>0</v>
      </c>
      <c r="AA688" s="49">
        <f>+IF(ABS(+V688+X688)&lt;=ABS(W688+Y688),-V688+W688-X688+Y688,0)</f>
        <v>0</v>
      </c>
      <c r="AB688" s="75"/>
      <c r="AC688" s="18">
        <v>0</v>
      </c>
      <c r="AD688" s="186"/>
      <c r="AE688" s="187"/>
      <c r="AF688" s="186"/>
      <c r="AG688" s="50">
        <v>0</v>
      </c>
      <c r="AH688" s="49">
        <f>+IF(ABS(+AC688+AE688)&lt;=ABS(AD688+AF688),-AC688+AD688-AE688+AF688,0)</f>
        <v>0</v>
      </c>
      <c r="AI688" s="75"/>
      <c r="AJ688" s="826">
        <f t="shared" si="239"/>
        <v>9299</v>
      </c>
      <c r="AK688" s="844">
        <v>0</v>
      </c>
      <c r="AL688" s="823">
        <f>+ROUND(+P688+W688+AD688,2)</f>
        <v>0</v>
      </c>
      <c r="AM688" s="824">
        <f t="shared" si="245"/>
        <v>0</v>
      </c>
      <c r="AN688" s="823">
        <f t="shared" si="245"/>
        <v>0</v>
      </c>
      <c r="AO688" s="843">
        <v>0</v>
      </c>
      <c r="AP688" s="825">
        <f>+IF(ABS(+AK688+AM688)&lt;=ABS(AL688+AN688),-AK688+AL688-AM688+AN688,0)</f>
        <v>0</v>
      </c>
      <c r="AR688" s="878">
        <f t="shared" si="242"/>
        <v>0</v>
      </c>
      <c r="AS688" s="879">
        <f t="shared" si="243"/>
        <v>0</v>
      </c>
      <c r="AT688" s="880">
        <f t="shared" si="244"/>
        <v>0</v>
      </c>
    </row>
    <row r="689" spans="1:46" ht="15.75">
      <c r="A689" s="132">
        <v>9901</v>
      </c>
      <c r="B689" s="133" t="s">
        <v>900</v>
      </c>
      <c r="C689" s="133"/>
      <c r="D689" s="133"/>
      <c r="E689" s="133"/>
      <c r="F689" s="133"/>
      <c r="G689" s="133"/>
      <c r="H689" s="133"/>
      <c r="I689" s="133"/>
      <c r="J689" s="133"/>
      <c r="K689" s="133"/>
      <c r="L689" s="134"/>
      <c r="M689" s="75"/>
      <c r="N689" s="177">
        <f t="shared" si="240"/>
        <v>9901</v>
      </c>
      <c r="O689" s="185"/>
      <c r="P689" s="19">
        <v>0</v>
      </c>
      <c r="Q689" s="187"/>
      <c r="R689" s="186"/>
      <c r="S689" s="48">
        <f aca="true" t="shared" si="247" ref="S689:S700">+IF(ABS(+O689+Q689)&gt;=ABS(P689+R689),+O689-P689+Q689-R689,0)</f>
        <v>0</v>
      </c>
      <c r="T689" s="51">
        <v>0</v>
      </c>
      <c r="U689" s="75"/>
      <c r="V689" s="185"/>
      <c r="W689" s="19">
        <v>0</v>
      </c>
      <c r="X689" s="187"/>
      <c r="Y689" s="186"/>
      <c r="Z689" s="48">
        <f aca="true" t="shared" si="248" ref="Z689:Z700">+IF(ABS(+V689+X689)&gt;=ABS(W689+Y689),+V689-W689+X689-Y689,0)</f>
        <v>0</v>
      </c>
      <c r="AA689" s="51">
        <v>0</v>
      </c>
      <c r="AB689" s="75"/>
      <c r="AC689" s="185"/>
      <c r="AD689" s="19">
        <v>0</v>
      </c>
      <c r="AE689" s="187"/>
      <c r="AF689" s="186"/>
      <c r="AG689" s="48">
        <f aca="true" t="shared" si="249" ref="AG689:AG700">+IF(ABS(+AC689+AE689)&gt;=ABS(AD689+AF689),+AC689-AD689+AE689-AF689,0)</f>
        <v>0</v>
      </c>
      <c r="AH689" s="51">
        <v>0</v>
      </c>
      <c r="AI689" s="75"/>
      <c r="AJ689" s="826">
        <f t="shared" si="239"/>
        <v>9901</v>
      </c>
      <c r="AK689" s="822">
        <f aca="true" t="shared" si="250" ref="AK689:AK700">+ROUND(+O689+V689+AC689,2)</f>
        <v>0</v>
      </c>
      <c r="AL689" s="828">
        <v>0</v>
      </c>
      <c r="AM689" s="824">
        <f t="shared" si="245"/>
        <v>0</v>
      </c>
      <c r="AN689" s="823">
        <f t="shared" si="245"/>
        <v>0</v>
      </c>
      <c r="AO689" s="824">
        <f t="shared" si="246"/>
        <v>0</v>
      </c>
      <c r="AP689" s="842">
        <v>0</v>
      </c>
      <c r="AR689" s="878">
        <f t="shared" si="242"/>
        <v>0</v>
      </c>
      <c r="AS689" s="879">
        <f t="shared" si="243"/>
        <v>0</v>
      </c>
      <c r="AT689" s="880">
        <f t="shared" si="244"/>
        <v>0</v>
      </c>
    </row>
    <row r="690" spans="1:46" ht="15.75">
      <c r="A690" s="132">
        <v>9902</v>
      </c>
      <c r="B690" s="133" t="s">
        <v>901</v>
      </c>
      <c r="C690" s="133"/>
      <c r="D690" s="133"/>
      <c r="E690" s="133"/>
      <c r="F690" s="133"/>
      <c r="G690" s="133"/>
      <c r="H690" s="133"/>
      <c r="I690" s="133"/>
      <c r="J690" s="133"/>
      <c r="K690" s="133"/>
      <c r="L690" s="134"/>
      <c r="M690" s="75"/>
      <c r="N690" s="177">
        <f t="shared" si="240"/>
        <v>9902</v>
      </c>
      <c r="O690" s="185"/>
      <c r="P690" s="19">
        <v>0</v>
      </c>
      <c r="Q690" s="187"/>
      <c r="R690" s="186"/>
      <c r="S690" s="48">
        <f t="shared" si="247"/>
        <v>0</v>
      </c>
      <c r="T690" s="51">
        <v>0</v>
      </c>
      <c r="U690" s="75"/>
      <c r="V690" s="185"/>
      <c r="W690" s="19">
        <v>0</v>
      </c>
      <c r="X690" s="187"/>
      <c r="Y690" s="186"/>
      <c r="Z690" s="48">
        <f t="shared" si="248"/>
        <v>0</v>
      </c>
      <c r="AA690" s="51">
        <v>0</v>
      </c>
      <c r="AB690" s="75"/>
      <c r="AC690" s="185"/>
      <c r="AD690" s="19">
        <v>0</v>
      </c>
      <c r="AE690" s="187"/>
      <c r="AF690" s="186"/>
      <c r="AG690" s="48">
        <f t="shared" si="249"/>
        <v>0</v>
      </c>
      <c r="AH690" s="51">
        <v>0</v>
      </c>
      <c r="AI690" s="75"/>
      <c r="AJ690" s="826">
        <f t="shared" si="239"/>
        <v>9902</v>
      </c>
      <c r="AK690" s="822">
        <f t="shared" si="250"/>
        <v>0</v>
      </c>
      <c r="AL690" s="828">
        <v>0</v>
      </c>
      <c r="AM690" s="824">
        <f t="shared" si="245"/>
        <v>0</v>
      </c>
      <c r="AN690" s="823">
        <f t="shared" si="245"/>
        <v>0</v>
      </c>
      <c r="AO690" s="824">
        <f t="shared" si="246"/>
        <v>0</v>
      </c>
      <c r="AP690" s="842">
        <v>0</v>
      </c>
      <c r="AR690" s="878">
        <f t="shared" si="242"/>
        <v>0</v>
      </c>
      <c r="AS690" s="879">
        <f t="shared" si="243"/>
        <v>0</v>
      </c>
      <c r="AT690" s="880">
        <f t="shared" si="244"/>
        <v>0</v>
      </c>
    </row>
    <row r="691" spans="1:46" ht="15.75">
      <c r="A691" s="132">
        <v>9903</v>
      </c>
      <c r="B691" s="133" t="s">
        <v>902</v>
      </c>
      <c r="C691" s="133"/>
      <c r="D691" s="133"/>
      <c r="E691" s="133"/>
      <c r="F691" s="133"/>
      <c r="G691" s="133"/>
      <c r="H691" s="133"/>
      <c r="I691" s="133"/>
      <c r="J691" s="133"/>
      <c r="K691" s="133"/>
      <c r="L691" s="134"/>
      <c r="M691" s="75"/>
      <c r="N691" s="177">
        <f>+A691</f>
        <v>9903</v>
      </c>
      <c r="O691" s="185"/>
      <c r="P691" s="19">
        <v>0</v>
      </c>
      <c r="Q691" s="187"/>
      <c r="R691" s="186"/>
      <c r="S691" s="48">
        <f>+IF(ABS(+O691+Q691)&gt;=ABS(P691+R691),+O691-P691+Q691-R691,0)</f>
        <v>0</v>
      </c>
      <c r="T691" s="51">
        <v>0</v>
      </c>
      <c r="U691" s="75"/>
      <c r="V691" s="185"/>
      <c r="W691" s="19">
        <v>0</v>
      </c>
      <c r="X691" s="187"/>
      <c r="Y691" s="186"/>
      <c r="Z691" s="48">
        <f>+IF(ABS(+V691+X691)&gt;=ABS(W691+Y691),+V691-W691+X691-Y691,0)</f>
        <v>0</v>
      </c>
      <c r="AA691" s="51">
        <v>0</v>
      </c>
      <c r="AB691" s="75"/>
      <c r="AC691" s="185"/>
      <c r="AD691" s="19">
        <v>0</v>
      </c>
      <c r="AE691" s="187"/>
      <c r="AF691" s="186"/>
      <c r="AG691" s="48">
        <f>+IF(ABS(+AC691+AE691)&gt;=ABS(AD691+AF691),+AC691-AD691+AE691-AF691,0)</f>
        <v>0</v>
      </c>
      <c r="AH691" s="51">
        <v>0</v>
      </c>
      <c r="AI691" s="75"/>
      <c r="AJ691" s="826">
        <f>+N691</f>
        <v>9903</v>
      </c>
      <c r="AK691" s="822">
        <f>+ROUND(+O691+V691+AC691,2)</f>
        <v>0</v>
      </c>
      <c r="AL691" s="828">
        <v>0</v>
      </c>
      <c r="AM691" s="824">
        <f>+ROUND(+Q691+X691+AE691,2)</f>
        <v>0</v>
      </c>
      <c r="AN691" s="823">
        <f>+ROUND(+R691+Y691+AF691,2)</f>
        <v>0</v>
      </c>
      <c r="AO691" s="824">
        <f>+IF(ABS(+AK691+AM691)&gt;=ABS(AL691+AN691),+AK691-AL691+AM691-AN691,0)</f>
        <v>0</v>
      </c>
      <c r="AP691" s="842">
        <v>0</v>
      </c>
      <c r="AR691" s="878">
        <f>+ROUND(+SUM(AK691-AL691)-SUM(O691-P691)-SUM(V691-W691)-SUM(AC691-AD691),2)</f>
        <v>0</v>
      </c>
      <c r="AS691" s="879">
        <f>+ROUND(+SUM(AM691-AN691)-SUM(Q691-R691)-SUM(X691-Y691)-SUM(AE691-AF691),2)</f>
        <v>0</v>
      </c>
      <c r="AT691" s="880">
        <f>+ROUND(+SUM(AO691-AP691)-SUM(S691-T691)-SUM(Z691-AA691)-SUM(AG691-AH691),2)</f>
        <v>0</v>
      </c>
    </row>
    <row r="692" spans="1:46" ht="15.75">
      <c r="A692" s="132">
        <v>9904</v>
      </c>
      <c r="B692" s="133" t="s">
        <v>755</v>
      </c>
      <c r="C692" s="133"/>
      <c r="D692" s="133"/>
      <c r="E692" s="133"/>
      <c r="F692" s="133"/>
      <c r="G692" s="133"/>
      <c r="H692" s="133"/>
      <c r="I692" s="133"/>
      <c r="J692" s="133"/>
      <c r="K692" s="133"/>
      <c r="L692" s="134"/>
      <c r="M692" s="75"/>
      <c r="N692" s="177">
        <f t="shared" si="240"/>
        <v>9904</v>
      </c>
      <c r="O692" s="185"/>
      <c r="P692" s="19">
        <v>0</v>
      </c>
      <c r="Q692" s="187"/>
      <c r="R692" s="186"/>
      <c r="S692" s="48">
        <f t="shared" si="247"/>
        <v>0</v>
      </c>
      <c r="T692" s="51">
        <v>0</v>
      </c>
      <c r="U692" s="75"/>
      <c r="V692" s="185"/>
      <c r="W692" s="19">
        <v>0</v>
      </c>
      <c r="X692" s="187"/>
      <c r="Y692" s="186"/>
      <c r="Z692" s="48">
        <f t="shared" si="248"/>
        <v>0</v>
      </c>
      <c r="AA692" s="51">
        <v>0</v>
      </c>
      <c r="AB692" s="75"/>
      <c r="AC692" s="185"/>
      <c r="AD692" s="19">
        <v>0</v>
      </c>
      <c r="AE692" s="187"/>
      <c r="AF692" s="186"/>
      <c r="AG692" s="48">
        <f t="shared" si="249"/>
        <v>0</v>
      </c>
      <c r="AH692" s="51">
        <v>0</v>
      </c>
      <c r="AI692" s="75"/>
      <c r="AJ692" s="826">
        <f t="shared" si="239"/>
        <v>9904</v>
      </c>
      <c r="AK692" s="822">
        <f t="shared" si="250"/>
        <v>0</v>
      </c>
      <c r="AL692" s="828">
        <v>0</v>
      </c>
      <c r="AM692" s="824">
        <f t="shared" si="245"/>
        <v>0</v>
      </c>
      <c r="AN692" s="823">
        <f t="shared" si="245"/>
        <v>0</v>
      </c>
      <c r="AO692" s="824">
        <f t="shared" si="246"/>
        <v>0</v>
      </c>
      <c r="AP692" s="842">
        <v>0</v>
      </c>
      <c r="AR692" s="878">
        <f t="shared" si="242"/>
        <v>0</v>
      </c>
      <c r="AS692" s="879">
        <f t="shared" si="243"/>
        <v>0</v>
      </c>
      <c r="AT692" s="880">
        <f t="shared" si="244"/>
        <v>0</v>
      </c>
    </row>
    <row r="693" spans="1:46" ht="15.75">
      <c r="A693" s="132">
        <v>9909</v>
      </c>
      <c r="B693" s="145" t="s">
        <v>903</v>
      </c>
      <c r="C693" s="133"/>
      <c r="D693" s="133"/>
      <c r="E693" s="133"/>
      <c r="F693" s="133"/>
      <c r="G693" s="133"/>
      <c r="H693" s="133"/>
      <c r="I693" s="133"/>
      <c r="J693" s="133"/>
      <c r="K693" s="133"/>
      <c r="L693" s="134"/>
      <c r="M693" s="75"/>
      <c r="N693" s="177">
        <f t="shared" si="240"/>
        <v>9909</v>
      </c>
      <c r="O693" s="185"/>
      <c r="P693" s="19">
        <v>0</v>
      </c>
      <c r="Q693" s="187"/>
      <c r="R693" s="186"/>
      <c r="S693" s="48">
        <f t="shared" si="247"/>
        <v>0</v>
      </c>
      <c r="T693" s="51">
        <v>0</v>
      </c>
      <c r="U693" s="75"/>
      <c r="V693" s="185"/>
      <c r="W693" s="19">
        <v>0</v>
      </c>
      <c r="X693" s="187"/>
      <c r="Y693" s="186"/>
      <c r="Z693" s="48">
        <f t="shared" si="248"/>
        <v>0</v>
      </c>
      <c r="AA693" s="51">
        <v>0</v>
      </c>
      <c r="AB693" s="75"/>
      <c r="AC693" s="185"/>
      <c r="AD693" s="19">
        <v>0</v>
      </c>
      <c r="AE693" s="187"/>
      <c r="AF693" s="186"/>
      <c r="AG693" s="48">
        <f t="shared" si="249"/>
        <v>0</v>
      </c>
      <c r="AH693" s="51">
        <v>0</v>
      </c>
      <c r="AI693" s="75"/>
      <c r="AJ693" s="826">
        <f t="shared" si="239"/>
        <v>9909</v>
      </c>
      <c r="AK693" s="822">
        <f t="shared" si="250"/>
        <v>0</v>
      </c>
      <c r="AL693" s="828">
        <v>0</v>
      </c>
      <c r="AM693" s="824">
        <f t="shared" si="245"/>
        <v>0</v>
      </c>
      <c r="AN693" s="823">
        <f t="shared" si="245"/>
        <v>0</v>
      </c>
      <c r="AO693" s="824">
        <f t="shared" si="246"/>
        <v>0</v>
      </c>
      <c r="AP693" s="842">
        <v>0</v>
      </c>
      <c r="AR693" s="878">
        <f t="shared" si="242"/>
        <v>0</v>
      </c>
      <c r="AS693" s="879">
        <f t="shared" si="243"/>
        <v>0</v>
      </c>
      <c r="AT693" s="880">
        <f t="shared" si="244"/>
        <v>0</v>
      </c>
    </row>
    <row r="694" spans="1:46" ht="15.75">
      <c r="A694" s="132">
        <v>9911</v>
      </c>
      <c r="B694" s="133" t="s">
        <v>904</v>
      </c>
      <c r="C694" s="133"/>
      <c r="D694" s="133"/>
      <c r="E694" s="133"/>
      <c r="F694" s="133"/>
      <c r="G694" s="133"/>
      <c r="H694" s="133"/>
      <c r="I694" s="133"/>
      <c r="J694" s="133"/>
      <c r="K694" s="133"/>
      <c r="L694" s="134"/>
      <c r="M694" s="75"/>
      <c r="N694" s="177">
        <f t="shared" si="240"/>
        <v>9911</v>
      </c>
      <c r="O694" s="185"/>
      <c r="P694" s="19">
        <v>0</v>
      </c>
      <c r="Q694" s="187"/>
      <c r="R694" s="186"/>
      <c r="S694" s="48">
        <f t="shared" si="247"/>
        <v>0</v>
      </c>
      <c r="T694" s="51">
        <v>0</v>
      </c>
      <c r="U694" s="75"/>
      <c r="V694" s="185"/>
      <c r="W694" s="19">
        <v>0</v>
      </c>
      <c r="X694" s="187"/>
      <c r="Y694" s="186"/>
      <c r="Z694" s="48">
        <f t="shared" si="248"/>
        <v>0</v>
      </c>
      <c r="AA694" s="51">
        <v>0</v>
      </c>
      <c r="AB694" s="75"/>
      <c r="AC694" s="185"/>
      <c r="AD694" s="19">
        <v>0</v>
      </c>
      <c r="AE694" s="187"/>
      <c r="AF694" s="186"/>
      <c r="AG694" s="48">
        <f t="shared" si="249"/>
        <v>0</v>
      </c>
      <c r="AH694" s="51">
        <v>0</v>
      </c>
      <c r="AI694" s="75"/>
      <c r="AJ694" s="826">
        <f t="shared" si="239"/>
        <v>9911</v>
      </c>
      <c r="AK694" s="822">
        <f t="shared" si="250"/>
        <v>0</v>
      </c>
      <c r="AL694" s="828">
        <v>0</v>
      </c>
      <c r="AM694" s="824">
        <f t="shared" si="245"/>
        <v>0</v>
      </c>
      <c r="AN694" s="823">
        <f t="shared" si="245"/>
        <v>0</v>
      </c>
      <c r="AO694" s="824">
        <f t="shared" si="246"/>
        <v>0</v>
      </c>
      <c r="AP694" s="842">
        <v>0</v>
      </c>
      <c r="AR694" s="878">
        <f t="shared" si="242"/>
        <v>0</v>
      </c>
      <c r="AS694" s="879">
        <f t="shared" si="243"/>
        <v>0</v>
      </c>
      <c r="AT694" s="880">
        <f t="shared" si="244"/>
        <v>0</v>
      </c>
    </row>
    <row r="695" spans="1:46" ht="15.75">
      <c r="A695" s="132">
        <v>9912</v>
      </c>
      <c r="B695" s="133" t="s">
        <v>905</v>
      </c>
      <c r="C695" s="133"/>
      <c r="D695" s="133"/>
      <c r="E695" s="133"/>
      <c r="F695" s="133"/>
      <c r="G695" s="133"/>
      <c r="H695" s="133"/>
      <c r="I695" s="133"/>
      <c r="J695" s="133"/>
      <c r="K695" s="133"/>
      <c r="L695" s="134"/>
      <c r="M695" s="75"/>
      <c r="N695" s="177">
        <f t="shared" si="240"/>
        <v>9912</v>
      </c>
      <c r="O695" s="185"/>
      <c r="P695" s="19">
        <v>0</v>
      </c>
      <c r="Q695" s="187"/>
      <c r="R695" s="186"/>
      <c r="S695" s="48">
        <f t="shared" si="247"/>
        <v>0</v>
      </c>
      <c r="T695" s="51">
        <v>0</v>
      </c>
      <c r="U695" s="75"/>
      <c r="V695" s="185"/>
      <c r="W695" s="19">
        <v>0</v>
      </c>
      <c r="X695" s="187"/>
      <c r="Y695" s="186"/>
      <c r="Z695" s="48">
        <f t="shared" si="248"/>
        <v>0</v>
      </c>
      <c r="AA695" s="51">
        <v>0</v>
      </c>
      <c r="AB695" s="75"/>
      <c r="AC695" s="185"/>
      <c r="AD695" s="19">
        <v>0</v>
      </c>
      <c r="AE695" s="187"/>
      <c r="AF695" s="186"/>
      <c r="AG695" s="48">
        <f t="shared" si="249"/>
        <v>0</v>
      </c>
      <c r="AH695" s="51">
        <v>0</v>
      </c>
      <c r="AI695" s="75"/>
      <c r="AJ695" s="826">
        <f t="shared" si="239"/>
        <v>9912</v>
      </c>
      <c r="AK695" s="822">
        <f t="shared" si="250"/>
        <v>0</v>
      </c>
      <c r="AL695" s="828">
        <v>0</v>
      </c>
      <c r="AM695" s="824">
        <f t="shared" si="245"/>
        <v>0</v>
      </c>
      <c r="AN695" s="823">
        <f t="shared" si="245"/>
        <v>0</v>
      </c>
      <c r="AO695" s="824">
        <f t="shared" si="246"/>
        <v>0</v>
      </c>
      <c r="AP695" s="842">
        <v>0</v>
      </c>
      <c r="AR695" s="878">
        <f t="shared" si="242"/>
        <v>0</v>
      </c>
      <c r="AS695" s="879">
        <f t="shared" si="243"/>
        <v>0</v>
      </c>
      <c r="AT695" s="880">
        <f t="shared" si="244"/>
        <v>0</v>
      </c>
    </row>
    <row r="696" spans="1:46" ht="15.75">
      <c r="A696" s="132">
        <v>9913</v>
      </c>
      <c r="B696" s="133" t="s">
        <v>906</v>
      </c>
      <c r="C696" s="133"/>
      <c r="D696" s="133"/>
      <c r="E696" s="133"/>
      <c r="F696" s="133"/>
      <c r="G696" s="133"/>
      <c r="H696" s="133"/>
      <c r="I696" s="133"/>
      <c r="J696" s="133"/>
      <c r="K696" s="133"/>
      <c r="L696" s="134"/>
      <c r="M696" s="75"/>
      <c r="N696" s="177">
        <f t="shared" si="240"/>
        <v>9913</v>
      </c>
      <c r="O696" s="185"/>
      <c r="P696" s="19">
        <v>0</v>
      </c>
      <c r="Q696" s="187"/>
      <c r="R696" s="186"/>
      <c r="S696" s="48">
        <f t="shared" si="247"/>
        <v>0</v>
      </c>
      <c r="T696" s="51">
        <v>0</v>
      </c>
      <c r="U696" s="75"/>
      <c r="V696" s="185"/>
      <c r="W696" s="19">
        <v>0</v>
      </c>
      <c r="X696" s="187"/>
      <c r="Y696" s="186"/>
      <c r="Z696" s="48">
        <f t="shared" si="248"/>
        <v>0</v>
      </c>
      <c r="AA696" s="51">
        <v>0</v>
      </c>
      <c r="AB696" s="75"/>
      <c r="AC696" s="185"/>
      <c r="AD696" s="19">
        <v>0</v>
      </c>
      <c r="AE696" s="187"/>
      <c r="AF696" s="186"/>
      <c r="AG696" s="48">
        <f t="shared" si="249"/>
        <v>0</v>
      </c>
      <c r="AH696" s="51">
        <v>0</v>
      </c>
      <c r="AI696" s="75"/>
      <c r="AJ696" s="826">
        <f t="shared" si="239"/>
        <v>9913</v>
      </c>
      <c r="AK696" s="822">
        <f t="shared" si="250"/>
        <v>0</v>
      </c>
      <c r="AL696" s="828">
        <v>0</v>
      </c>
      <c r="AM696" s="824">
        <f t="shared" si="245"/>
        <v>0</v>
      </c>
      <c r="AN696" s="823">
        <f t="shared" si="245"/>
        <v>0</v>
      </c>
      <c r="AO696" s="824">
        <f t="shared" si="246"/>
        <v>0</v>
      </c>
      <c r="AP696" s="842">
        <v>0</v>
      </c>
      <c r="AR696" s="878">
        <f t="shared" si="242"/>
        <v>0</v>
      </c>
      <c r="AS696" s="879">
        <f t="shared" si="243"/>
        <v>0</v>
      </c>
      <c r="AT696" s="880">
        <f t="shared" si="244"/>
        <v>0</v>
      </c>
    </row>
    <row r="697" spans="1:46" ht="15.75">
      <c r="A697" s="132">
        <v>9914</v>
      </c>
      <c r="B697" s="133" t="s">
        <v>907</v>
      </c>
      <c r="C697" s="133"/>
      <c r="D697" s="133"/>
      <c r="E697" s="133"/>
      <c r="F697" s="133"/>
      <c r="G697" s="133"/>
      <c r="H697" s="133"/>
      <c r="I697" s="133"/>
      <c r="J697" s="133"/>
      <c r="K697" s="133"/>
      <c r="L697" s="134"/>
      <c r="M697" s="75"/>
      <c r="N697" s="177">
        <f t="shared" si="240"/>
        <v>9914</v>
      </c>
      <c r="O697" s="185"/>
      <c r="P697" s="19">
        <v>0</v>
      </c>
      <c r="Q697" s="187"/>
      <c r="R697" s="186"/>
      <c r="S697" s="48">
        <f t="shared" si="247"/>
        <v>0</v>
      </c>
      <c r="T697" s="51">
        <v>0</v>
      </c>
      <c r="U697" s="75"/>
      <c r="V697" s="185"/>
      <c r="W697" s="19">
        <v>0</v>
      </c>
      <c r="X697" s="187"/>
      <c r="Y697" s="186"/>
      <c r="Z697" s="48">
        <f t="shared" si="248"/>
        <v>0</v>
      </c>
      <c r="AA697" s="51">
        <v>0</v>
      </c>
      <c r="AB697" s="75"/>
      <c r="AC697" s="185"/>
      <c r="AD697" s="19">
        <v>0</v>
      </c>
      <c r="AE697" s="187"/>
      <c r="AF697" s="186"/>
      <c r="AG697" s="48">
        <f t="shared" si="249"/>
        <v>0</v>
      </c>
      <c r="AH697" s="51">
        <v>0</v>
      </c>
      <c r="AI697" s="75"/>
      <c r="AJ697" s="826">
        <f t="shared" si="239"/>
        <v>9914</v>
      </c>
      <c r="AK697" s="822">
        <f t="shared" si="250"/>
        <v>0</v>
      </c>
      <c r="AL697" s="828">
        <v>0</v>
      </c>
      <c r="AM697" s="824">
        <f t="shared" si="245"/>
        <v>0</v>
      </c>
      <c r="AN697" s="823">
        <f t="shared" si="245"/>
        <v>0</v>
      </c>
      <c r="AO697" s="824">
        <f t="shared" si="246"/>
        <v>0</v>
      </c>
      <c r="AP697" s="842">
        <v>0</v>
      </c>
      <c r="AR697" s="878">
        <f t="shared" si="242"/>
        <v>0</v>
      </c>
      <c r="AS697" s="879">
        <f t="shared" si="243"/>
        <v>0</v>
      </c>
      <c r="AT697" s="880">
        <f t="shared" si="244"/>
        <v>0</v>
      </c>
    </row>
    <row r="698" spans="1:46" ht="15.75">
      <c r="A698" s="132">
        <v>9915</v>
      </c>
      <c r="B698" s="133" t="s">
        <v>908</v>
      </c>
      <c r="C698" s="133"/>
      <c r="D698" s="133"/>
      <c r="E698" s="133"/>
      <c r="F698" s="133"/>
      <c r="G698" s="133"/>
      <c r="H698" s="133"/>
      <c r="I698" s="133"/>
      <c r="J698" s="133"/>
      <c r="K698" s="133"/>
      <c r="L698" s="134"/>
      <c r="M698" s="75"/>
      <c r="N698" s="177">
        <f t="shared" si="240"/>
        <v>9915</v>
      </c>
      <c r="O698" s="185"/>
      <c r="P698" s="19">
        <v>0</v>
      </c>
      <c r="Q698" s="187"/>
      <c r="R698" s="186"/>
      <c r="S698" s="48">
        <f t="shared" si="247"/>
        <v>0</v>
      </c>
      <c r="T698" s="51">
        <v>0</v>
      </c>
      <c r="U698" s="75"/>
      <c r="V698" s="185"/>
      <c r="W698" s="19">
        <v>0</v>
      </c>
      <c r="X698" s="187"/>
      <c r="Y698" s="186"/>
      <c r="Z698" s="48">
        <f t="shared" si="248"/>
        <v>0</v>
      </c>
      <c r="AA698" s="51">
        <v>0</v>
      </c>
      <c r="AB698" s="75"/>
      <c r="AC698" s="185"/>
      <c r="AD698" s="19">
        <v>0</v>
      </c>
      <c r="AE698" s="187"/>
      <c r="AF698" s="186"/>
      <c r="AG698" s="48">
        <f t="shared" si="249"/>
        <v>0</v>
      </c>
      <c r="AH698" s="51">
        <v>0</v>
      </c>
      <c r="AI698" s="75"/>
      <c r="AJ698" s="826">
        <f t="shared" si="239"/>
        <v>9915</v>
      </c>
      <c r="AK698" s="822">
        <f t="shared" si="250"/>
        <v>0</v>
      </c>
      <c r="AL698" s="828">
        <v>0</v>
      </c>
      <c r="AM698" s="824">
        <f t="shared" si="245"/>
        <v>0</v>
      </c>
      <c r="AN698" s="823">
        <f t="shared" si="245"/>
        <v>0</v>
      </c>
      <c r="AO698" s="824">
        <f t="shared" si="246"/>
        <v>0</v>
      </c>
      <c r="AP698" s="842">
        <v>0</v>
      </c>
      <c r="AR698" s="878">
        <f t="shared" si="242"/>
        <v>0</v>
      </c>
      <c r="AS698" s="879">
        <f t="shared" si="243"/>
        <v>0</v>
      </c>
      <c r="AT698" s="880">
        <f t="shared" si="244"/>
        <v>0</v>
      </c>
    </row>
    <row r="699" spans="1:46" ht="15.75">
      <c r="A699" s="132">
        <v>9918</v>
      </c>
      <c r="B699" s="133" t="s">
        <v>909</v>
      </c>
      <c r="C699" s="133"/>
      <c r="D699" s="133"/>
      <c r="E699" s="133"/>
      <c r="F699" s="133"/>
      <c r="G699" s="133"/>
      <c r="H699" s="133"/>
      <c r="I699" s="133"/>
      <c r="J699" s="133"/>
      <c r="K699" s="133"/>
      <c r="L699" s="134"/>
      <c r="M699" s="75"/>
      <c r="N699" s="177">
        <f t="shared" si="240"/>
        <v>9918</v>
      </c>
      <c r="O699" s="185"/>
      <c r="P699" s="19">
        <v>0</v>
      </c>
      <c r="Q699" s="187"/>
      <c r="R699" s="186"/>
      <c r="S699" s="48">
        <f t="shared" si="247"/>
        <v>0</v>
      </c>
      <c r="T699" s="51">
        <v>0</v>
      </c>
      <c r="U699" s="75"/>
      <c r="V699" s="185"/>
      <c r="W699" s="19">
        <v>0</v>
      </c>
      <c r="X699" s="187"/>
      <c r="Y699" s="186"/>
      <c r="Z699" s="48">
        <f t="shared" si="248"/>
        <v>0</v>
      </c>
      <c r="AA699" s="51">
        <v>0</v>
      </c>
      <c r="AB699" s="75"/>
      <c r="AC699" s="185"/>
      <c r="AD699" s="19">
        <v>0</v>
      </c>
      <c r="AE699" s="187"/>
      <c r="AF699" s="186"/>
      <c r="AG699" s="48">
        <f t="shared" si="249"/>
        <v>0</v>
      </c>
      <c r="AH699" s="51">
        <v>0</v>
      </c>
      <c r="AI699" s="75"/>
      <c r="AJ699" s="826">
        <f t="shared" si="239"/>
        <v>9918</v>
      </c>
      <c r="AK699" s="822">
        <f t="shared" si="250"/>
        <v>0</v>
      </c>
      <c r="AL699" s="828">
        <v>0</v>
      </c>
      <c r="AM699" s="824">
        <f t="shared" si="245"/>
        <v>0</v>
      </c>
      <c r="AN699" s="823">
        <f t="shared" si="245"/>
        <v>0</v>
      </c>
      <c r="AO699" s="824">
        <f t="shared" si="246"/>
        <v>0</v>
      </c>
      <c r="AP699" s="842">
        <v>0</v>
      </c>
      <c r="AR699" s="878">
        <f t="shared" si="242"/>
        <v>0</v>
      </c>
      <c r="AS699" s="879">
        <f t="shared" si="243"/>
        <v>0</v>
      </c>
      <c r="AT699" s="880">
        <f t="shared" si="244"/>
        <v>0</v>
      </c>
    </row>
    <row r="700" spans="1:46" ht="15.75">
      <c r="A700" s="132">
        <v>9919</v>
      </c>
      <c r="B700" s="145" t="s">
        <v>910</v>
      </c>
      <c r="C700" s="133"/>
      <c r="D700" s="133"/>
      <c r="E700" s="133"/>
      <c r="F700" s="133"/>
      <c r="G700" s="133"/>
      <c r="H700" s="133"/>
      <c r="I700" s="133"/>
      <c r="J700" s="133"/>
      <c r="K700" s="133"/>
      <c r="L700" s="134"/>
      <c r="M700" s="75"/>
      <c r="N700" s="177">
        <f t="shared" si="240"/>
        <v>9919</v>
      </c>
      <c r="O700" s="185"/>
      <c r="P700" s="19">
        <v>0</v>
      </c>
      <c r="Q700" s="187"/>
      <c r="R700" s="186"/>
      <c r="S700" s="48">
        <f t="shared" si="247"/>
        <v>0</v>
      </c>
      <c r="T700" s="51">
        <v>0</v>
      </c>
      <c r="U700" s="75"/>
      <c r="V700" s="185"/>
      <c r="W700" s="19">
        <v>0</v>
      </c>
      <c r="X700" s="187"/>
      <c r="Y700" s="186"/>
      <c r="Z700" s="48">
        <f t="shared" si="248"/>
        <v>0</v>
      </c>
      <c r="AA700" s="51">
        <v>0</v>
      </c>
      <c r="AB700" s="75"/>
      <c r="AC700" s="185"/>
      <c r="AD700" s="19">
        <v>0</v>
      </c>
      <c r="AE700" s="187"/>
      <c r="AF700" s="186"/>
      <c r="AG700" s="48">
        <f t="shared" si="249"/>
        <v>0</v>
      </c>
      <c r="AH700" s="51">
        <v>0</v>
      </c>
      <c r="AI700" s="75"/>
      <c r="AJ700" s="826">
        <f t="shared" si="239"/>
        <v>9919</v>
      </c>
      <c r="AK700" s="822">
        <f t="shared" si="250"/>
        <v>0</v>
      </c>
      <c r="AL700" s="828">
        <v>0</v>
      </c>
      <c r="AM700" s="824">
        <f t="shared" si="245"/>
        <v>0</v>
      </c>
      <c r="AN700" s="823">
        <f t="shared" si="245"/>
        <v>0</v>
      </c>
      <c r="AO700" s="824">
        <f t="shared" si="246"/>
        <v>0</v>
      </c>
      <c r="AP700" s="842">
        <v>0</v>
      </c>
      <c r="AR700" s="878">
        <f t="shared" si="242"/>
        <v>0</v>
      </c>
      <c r="AS700" s="879">
        <f t="shared" si="243"/>
        <v>0</v>
      </c>
      <c r="AT700" s="880">
        <f t="shared" si="244"/>
        <v>0</v>
      </c>
    </row>
    <row r="701" spans="1:46" ht="15.75">
      <c r="A701" s="132">
        <v>9921</v>
      </c>
      <c r="B701" s="133" t="s">
        <v>911</v>
      </c>
      <c r="C701" s="133"/>
      <c r="D701" s="133"/>
      <c r="E701" s="133"/>
      <c r="F701" s="133"/>
      <c r="G701" s="133"/>
      <c r="H701" s="133"/>
      <c r="I701" s="133"/>
      <c r="J701" s="133"/>
      <c r="K701" s="133"/>
      <c r="L701" s="134"/>
      <c r="M701" s="75"/>
      <c r="N701" s="177">
        <f t="shared" si="240"/>
        <v>9921</v>
      </c>
      <c r="O701" s="18">
        <v>0</v>
      </c>
      <c r="P701" s="186"/>
      <c r="Q701" s="187"/>
      <c r="R701" s="186"/>
      <c r="S701" s="50">
        <v>0</v>
      </c>
      <c r="T701" s="49">
        <f aca="true" t="shared" si="251" ref="T701:T707">+IF(ABS(+O701+Q701)&lt;=ABS(P701+R701),-O701+P701-Q701+R701,0)</f>
        <v>0</v>
      </c>
      <c r="U701" s="75"/>
      <c r="V701" s="18">
        <v>0</v>
      </c>
      <c r="W701" s="186"/>
      <c r="X701" s="187"/>
      <c r="Y701" s="186"/>
      <c r="Z701" s="50">
        <v>0</v>
      </c>
      <c r="AA701" s="49">
        <f aca="true" t="shared" si="252" ref="AA701:AA707">+IF(ABS(+V701+X701)&lt;=ABS(W701+Y701),-V701+W701-X701+Y701,0)</f>
        <v>0</v>
      </c>
      <c r="AB701" s="75"/>
      <c r="AC701" s="18">
        <v>0</v>
      </c>
      <c r="AD701" s="186"/>
      <c r="AE701" s="187"/>
      <c r="AF701" s="186"/>
      <c r="AG701" s="50">
        <v>0</v>
      </c>
      <c r="AH701" s="49">
        <f aca="true" t="shared" si="253" ref="AH701:AH707">+IF(ABS(+AC701+AE701)&lt;=ABS(AD701+AF701),-AC701+AD701-AE701+AF701,0)</f>
        <v>0</v>
      </c>
      <c r="AI701" s="75"/>
      <c r="AJ701" s="826">
        <f t="shared" si="239"/>
        <v>9921</v>
      </c>
      <c r="AK701" s="844">
        <v>0</v>
      </c>
      <c r="AL701" s="823">
        <f aca="true" t="shared" si="254" ref="AL701:AL707">+ROUND(+P701+W701+AD701,2)</f>
        <v>0</v>
      </c>
      <c r="AM701" s="824">
        <f t="shared" si="245"/>
        <v>0</v>
      </c>
      <c r="AN701" s="823">
        <f t="shared" si="245"/>
        <v>0</v>
      </c>
      <c r="AO701" s="843">
        <v>0</v>
      </c>
      <c r="AP701" s="825">
        <f aca="true" t="shared" si="255" ref="AP701:AP707">+IF(ABS(+AK701+AM701)&lt;=ABS(AL701+AN701),-AK701+AL701-AM701+AN701,0)</f>
        <v>0</v>
      </c>
      <c r="AR701" s="878">
        <f t="shared" si="242"/>
        <v>0</v>
      </c>
      <c r="AS701" s="879">
        <f t="shared" si="243"/>
        <v>0</v>
      </c>
      <c r="AT701" s="880">
        <f t="shared" si="244"/>
        <v>0</v>
      </c>
    </row>
    <row r="702" spans="1:46" ht="15.75">
      <c r="A702" s="132">
        <v>9922</v>
      </c>
      <c r="B702" s="133" t="s">
        <v>912</v>
      </c>
      <c r="C702" s="133"/>
      <c r="D702" s="133"/>
      <c r="E702" s="133"/>
      <c r="F702" s="133"/>
      <c r="G702" s="133"/>
      <c r="H702" s="133"/>
      <c r="I702" s="133"/>
      <c r="J702" s="133"/>
      <c r="K702" s="133"/>
      <c r="L702" s="134"/>
      <c r="M702" s="75"/>
      <c r="N702" s="177">
        <f t="shared" si="240"/>
        <v>9922</v>
      </c>
      <c r="O702" s="18">
        <v>0</v>
      </c>
      <c r="P702" s="186"/>
      <c r="Q702" s="187"/>
      <c r="R702" s="186"/>
      <c r="S702" s="50">
        <v>0</v>
      </c>
      <c r="T702" s="49">
        <f t="shared" si="251"/>
        <v>0</v>
      </c>
      <c r="U702" s="75"/>
      <c r="V702" s="18">
        <v>0</v>
      </c>
      <c r="W702" s="186"/>
      <c r="X702" s="187"/>
      <c r="Y702" s="186"/>
      <c r="Z702" s="50">
        <v>0</v>
      </c>
      <c r="AA702" s="49">
        <f t="shared" si="252"/>
        <v>0</v>
      </c>
      <c r="AB702" s="75"/>
      <c r="AC702" s="18">
        <v>0</v>
      </c>
      <c r="AD702" s="186"/>
      <c r="AE702" s="187"/>
      <c r="AF702" s="186"/>
      <c r="AG702" s="50">
        <v>0</v>
      </c>
      <c r="AH702" s="49">
        <f t="shared" si="253"/>
        <v>0</v>
      </c>
      <c r="AI702" s="75"/>
      <c r="AJ702" s="826">
        <f t="shared" si="239"/>
        <v>9922</v>
      </c>
      <c r="AK702" s="844">
        <v>0</v>
      </c>
      <c r="AL702" s="823">
        <f t="shared" si="254"/>
        <v>0</v>
      </c>
      <c r="AM702" s="824">
        <f t="shared" si="245"/>
        <v>0</v>
      </c>
      <c r="AN702" s="823">
        <f t="shared" si="245"/>
        <v>0</v>
      </c>
      <c r="AO702" s="843">
        <v>0</v>
      </c>
      <c r="AP702" s="825">
        <f t="shared" si="255"/>
        <v>0</v>
      </c>
      <c r="AR702" s="878">
        <f t="shared" si="242"/>
        <v>0</v>
      </c>
      <c r="AS702" s="879">
        <f t="shared" si="243"/>
        <v>0</v>
      </c>
      <c r="AT702" s="880">
        <f t="shared" si="244"/>
        <v>0</v>
      </c>
    </row>
    <row r="703" spans="1:46" ht="15.75">
      <c r="A703" s="132">
        <v>9923</v>
      </c>
      <c r="B703" s="133" t="s">
        <v>913</v>
      </c>
      <c r="C703" s="133"/>
      <c r="D703" s="133"/>
      <c r="E703" s="133"/>
      <c r="F703" s="133"/>
      <c r="G703" s="133"/>
      <c r="H703" s="133"/>
      <c r="I703" s="133"/>
      <c r="J703" s="133"/>
      <c r="K703" s="133"/>
      <c r="L703" s="134"/>
      <c r="M703" s="75"/>
      <c r="N703" s="177">
        <f t="shared" si="240"/>
        <v>9923</v>
      </c>
      <c r="O703" s="18">
        <v>0</v>
      </c>
      <c r="P703" s="186"/>
      <c r="Q703" s="187"/>
      <c r="R703" s="186"/>
      <c r="S703" s="50">
        <v>0</v>
      </c>
      <c r="T703" s="49">
        <f t="shared" si="251"/>
        <v>0</v>
      </c>
      <c r="U703" s="75"/>
      <c r="V703" s="18">
        <v>0</v>
      </c>
      <c r="W703" s="186"/>
      <c r="X703" s="187"/>
      <c r="Y703" s="186"/>
      <c r="Z703" s="50">
        <v>0</v>
      </c>
      <c r="AA703" s="49">
        <f t="shared" si="252"/>
        <v>0</v>
      </c>
      <c r="AB703" s="75"/>
      <c r="AC703" s="18">
        <v>0</v>
      </c>
      <c r="AD703" s="186"/>
      <c r="AE703" s="187"/>
      <c r="AF703" s="186"/>
      <c r="AG703" s="50">
        <v>0</v>
      </c>
      <c r="AH703" s="49">
        <f t="shared" si="253"/>
        <v>0</v>
      </c>
      <c r="AI703" s="75"/>
      <c r="AJ703" s="826">
        <f t="shared" si="239"/>
        <v>9923</v>
      </c>
      <c r="AK703" s="844">
        <v>0</v>
      </c>
      <c r="AL703" s="823">
        <f t="shared" si="254"/>
        <v>0</v>
      </c>
      <c r="AM703" s="824">
        <f t="shared" si="245"/>
        <v>0</v>
      </c>
      <c r="AN703" s="823">
        <f t="shared" si="245"/>
        <v>0</v>
      </c>
      <c r="AO703" s="843">
        <v>0</v>
      </c>
      <c r="AP703" s="825">
        <f t="shared" si="255"/>
        <v>0</v>
      </c>
      <c r="AR703" s="878">
        <f t="shared" si="242"/>
        <v>0</v>
      </c>
      <c r="AS703" s="879">
        <f t="shared" si="243"/>
        <v>0</v>
      </c>
      <c r="AT703" s="880">
        <f t="shared" si="244"/>
        <v>0</v>
      </c>
    </row>
    <row r="704" spans="1:46" ht="15.75">
      <c r="A704" s="132">
        <v>9924</v>
      </c>
      <c r="B704" s="133" t="s">
        <v>914</v>
      </c>
      <c r="C704" s="133"/>
      <c r="D704" s="133"/>
      <c r="E704" s="133"/>
      <c r="F704" s="133"/>
      <c r="G704" s="133"/>
      <c r="H704" s="133"/>
      <c r="I704" s="133"/>
      <c r="J704" s="133"/>
      <c r="K704" s="133"/>
      <c r="L704" s="134"/>
      <c r="M704" s="75"/>
      <c r="N704" s="177">
        <f t="shared" si="240"/>
        <v>9924</v>
      </c>
      <c r="O704" s="18">
        <v>0</v>
      </c>
      <c r="P704" s="186"/>
      <c r="Q704" s="187"/>
      <c r="R704" s="186"/>
      <c r="S704" s="50">
        <v>0</v>
      </c>
      <c r="T704" s="49">
        <f t="shared" si="251"/>
        <v>0</v>
      </c>
      <c r="U704" s="75"/>
      <c r="V704" s="18">
        <v>0</v>
      </c>
      <c r="W704" s="186"/>
      <c r="X704" s="187"/>
      <c r="Y704" s="186"/>
      <c r="Z704" s="50">
        <v>0</v>
      </c>
      <c r="AA704" s="49">
        <f t="shared" si="252"/>
        <v>0</v>
      </c>
      <c r="AB704" s="75"/>
      <c r="AC704" s="18">
        <v>0</v>
      </c>
      <c r="AD704" s="186"/>
      <c r="AE704" s="187"/>
      <c r="AF704" s="186"/>
      <c r="AG704" s="50">
        <v>0</v>
      </c>
      <c r="AH704" s="49">
        <f t="shared" si="253"/>
        <v>0</v>
      </c>
      <c r="AI704" s="75"/>
      <c r="AJ704" s="826">
        <f t="shared" si="239"/>
        <v>9924</v>
      </c>
      <c r="AK704" s="844">
        <v>0</v>
      </c>
      <c r="AL704" s="823">
        <f t="shared" si="254"/>
        <v>0</v>
      </c>
      <c r="AM704" s="824">
        <f t="shared" si="245"/>
        <v>0</v>
      </c>
      <c r="AN704" s="823">
        <f t="shared" si="245"/>
        <v>0</v>
      </c>
      <c r="AO704" s="843">
        <v>0</v>
      </c>
      <c r="AP704" s="825">
        <f t="shared" si="255"/>
        <v>0</v>
      </c>
      <c r="AR704" s="878">
        <f t="shared" si="242"/>
        <v>0</v>
      </c>
      <c r="AS704" s="879">
        <f t="shared" si="243"/>
        <v>0</v>
      </c>
      <c r="AT704" s="880">
        <f t="shared" si="244"/>
        <v>0</v>
      </c>
    </row>
    <row r="705" spans="1:46" ht="15.75">
      <c r="A705" s="132">
        <v>9925</v>
      </c>
      <c r="B705" s="133" t="s">
        <v>915</v>
      </c>
      <c r="C705" s="133"/>
      <c r="D705" s="133"/>
      <c r="E705" s="133"/>
      <c r="F705" s="133"/>
      <c r="G705" s="133"/>
      <c r="H705" s="133"/>
      <c r="I705" s="133"/>
      <c r="J705" s="133"/>
      <c r="K705" s="133"/>
      <c r="L705" s="134"/>
      <c r="M705" s="75"/>
      <c r="N705" s="177">
        <f t="shared" si="240"/>
        <v>9925</v>
      </c>
      <c r="O705" s="18">
        <v>0</v>
      </c>
      <c r="P705" s="186"/>
      <c r="Q705" s="187"/>
      <c r="R705" s="186"/>
      <c r="S705" s="50">
        <v>0</v>
      </c>
      <c r="T705" s="49">
        <f t="shared" si="251"/>
        <v>0</v>
      </c>
      <c r="U705" s="75"/>
      <c r="V705" s="18">
        <v>0</v>
      </c>
      <c r="W705" s="186"/>
      <c r="X705" s="187"/>
      <c r="Y705" s="186"/>
      <c r="Z705" s="50">
        <v>0</v>
      </c>
      <c r="AA705" s="49">
        <f t="shared" si="252"/>
        <v>0</v>
      </c>
      <c r="AB705" s="75"/>
      <c r="AC705" s="18">
        <v>0</v>
      </c>
      <c r="AD705" s="186"/>
      <c r="AE705" s="187"/>
      <c r="AF705" s="186"/>
      <c r="AG705" s="50">
        <v>0</v>
      </c>
      <c r="AH705" s="49">
        <f t="shared" si="253"/>
        <v>0</v>
      </c>
      <c r="AI705" s="75"/>
      <c r="AJ705" s="826">
        <f t="shared" si="239"/>
        <v>9925</v>
      </c>
      <c r="AK705" s="844">
        <v>0</v>
      </c>
      <c r="AL705" s="823">
        <f t="shared" si="254"/>
        <v>0</v>
      </c>
      <c r="AM705" s="824">
        <f t="shared" si="245"/>
        <v>0</v>
      </c>
      <c r="AN705" s="823">
        <f t="shared" si="245"/>
        <v>0</v>
      </c>
      <c r="AO705" s="843">
        <v>0</v>
      </c>
      <c r="AP705" s="825">
        <f t="shared" si="255"/>
        <v>0</v>
      </c>
      <c r="AR705" s="878">
        <f t="shared" si="242"/>
        <v>0</v>
      </c>
      <c r="AS705" s="879">
        <f t="shared" si="243"/>
        <v>0</v>
      </c>
      <c r="AT705" s="880">
        <f t="shared" si="244"/>
        <v>0</v>
      </c>
    </row>
    <row r="706" spans="1:46" ht="15.75">
      <c r="A706" s="132">
        <v>9928</v>
      </c>
      <c r="B706" s="133" t="s">
        <v>916</v>
      </c>
      <c r="C706" s="133"/>
      <c r="D706" s="133"/>
      <c r="E706" s="133"/>
      <c r="F706" s="133"/>
      <c r="G706" s="133"/>
      <c r="H706" s="133"/>
      <c r="I706" s="133"/>
      <c r="J706" s="133"/>
      <c r="K706" s="133"/>
      <c r="L706" s="134"/>
      <c r="M706" s="75"/>
      <c r="N706" s="177">
        <f t="shared" si="240"/>
        <v>9928</v>
      </c>
      <c r="O706" s="18">
        <v>0</v>
      </c>
      <c r="P706" s="186"/>
      <c r="Q706" s="187"/>
      <c r="R706" s="186"/>
      <c r="S706" s="50">
        <v>0</v>
      </c>
      <c r="T706" s="49">
        <f t="shared" si="251"/>
        <v>0</v>
      </c>
      <c r="U706" s="75"/>
      <c r="V706" s="18">
        <v>0</v>
      </c>
      <c r="W706" s="186"/>
      <c r="X706" s="187"/>
      <c r="Y706" s="186"/>
      <c r="Z706" s="50">
        <v>0</v>
      </c>
      <c r="AA706" s="49">
        <f t="shared" si="252"/>
        <v>0</v>
      </c>
      <c r="AB706" s="75"/>
      <c r="AC706" s="18">
        <v>0</v>
      </c>
      <c r="AD706" s="186"/>
      <c r="AE706" s="187"/>
      <c r="AF706" s="186"/>
      <c r="AG706" s="50">
        <v>0</v>
      </c>
      <c r="AH706" s="49">
        <f t="shared" si="253"/>
        <v>0</v>
      </c>
      <c r="AI706" s="75"/>
      <c r="AJ706" s="826">
        <f t="shared" si="239"/>
        <v>9928</v>
      </c>
      <c r="AK706" s="844">
        <v>0</v>
      </c>
      <c r="AL706" s="823">
        <f t="shared" si="254"/>
        <v>0</v>
      </c>
      <c r="AM706" s="824">
        <f t="shared" si="245"/>
        <v>0</v>
      </c>
      <c r="AN706" s="823">
        <f t="shared" si="245"/>
        <v>0</v>
      </c>
      <c r="AO706" s="843">
        <v>0</v>
      </c>
      <c r="AP706" s="825">
        <f t="shared" si="255"/>
        <v>0</v>
      </c>
      <c r="AR706" s="878">
        <f t="shared" si="242"/>
        <v>0</v>
      </c>
      <c r="AS706" s="879">
        <f t="shared" si="243"/>
        <v>0</v>
      </c>
      <c r="AT706" s="880">
        <f t="shared" si="244"/>
        <v>0</v>
      </c>
    </row>
    <row r="707" spans="1:46" ht="15.75">
      <c r="A707" s="132">
        <v>9929</v>
      </c>
      <c r="B707" s="145" t="s">
        <v>917</v>
      </c>
      <c r="C707" s="133"/>
      <c r="D707" s="133"/>
      <c r="E707" s="133"/>
      <c r="F707" s="133"/>
      <c r="G707" s="133"/>
      <c r="H707" s="133"/>
      <c r="I707" s="133"/>
      <c r="J707" s="133"/>
      <c r="K707" s="133"/>
      <c r="L707" s="134"/>
      <c r="M707" s="75"/>
      <c r="N707" s="177">
        <f t="shared" si="240"/>
        <v>9929</v>
      </c>
      <c r="O707" s="18">
        <v>0</v>
      </c>
      <c r="P707" s="186"/>
      <c r="Q707" s="187"/>
      <c r="R707" s="186"/>
      <c r="S707" s="50">
        <v>0</v>
      </c>
      <c r="T707" s="49">
        <f t="shared" si="251"/>
        <v>0</v>
      </c>
      <c r="U707" s="75"/>
      <c r="V707" s="18">
        <v>0</v>
      </c>
      <c r="W707" s="186"/>
      <c r="X707" s="187"/>
      <c r="Y707" s="186"/>
      <c r="Z707" s="50">
        <v>0</v>
      </c>
      <c r="AA707" s="49">
        <f t="shared" si="252"/>
        <v>0</v>
      </c>
      <c r="AB707" s="75"/>
      <c r="AC707" s="18">
        <v>0</v>
      </c>
      <c r="AD707" s="186"/>
      <c r="AE707" s="187"/>
      <c r="AF707" s="186"/>
      <c r="AG707" s="50">
        <v>0</v>
      </c>
      <c r="AH707" s="49">
        <f t="shared" si="253"/>
        <v>0</v>
      </c>
      <c r="AI707" s="75"/>
      <c r="AJ707" s="826">
        <f t="shared" si="239"/>
        <v>9929</v>
      </c>
      <c r="AK707" s="844">
        <v>0</v>
      </c>
      <c r="AL707" s="823">
        <f t="shared" si="254"/>
        <v>0</v>
      </c>
      <c r="AM707" s="824">
        <f t="shared" si="245"/>
        <v>0</v>
      </c>
      <c r="AN707" s="823">
        <f t="shared" si="245"/>
        <v>0</v>
      </c>
      <c r="AO707" s="843">
        <v>0</v>
      </c>
      <c r="AP707" s="825">
        <f t="shared" si="255"/>
        <v>0</v>
      </c>
      <c r="AR707" s="878">
        <f t="shared" si="242"/>
        <v>0</v>
      </c>
      <c r="AS707" s="879">
        <f t="shared" si="243"/>
        <v>0</v>
      </c>
      <c r="AT707" s="880">
        <f t="shared" si="244"/>
        <v>0</v>
      </c>
    </row>
    <row r="708" spans="1:46" ht="15.75">
      <c r="A708" s="132">
        <v>9931</v>
      </c>
      <c r="B708" s="135" t="s">
        <v>955</v>
      </c>
      <c r="C708" s="133"/>
      <c r="D708" s="133"/>
      <c r="E708" s="133"/>
      <c r="F708" s="133"/>
      <c r="G708" s="133"/>
      <c r="H708" s="133"/>
      <c r="I708" s="133"/>
      <c r="J708" s="133"/>
      <c r="K708" s="133"/>
      <c r="L708" s="134"/>
      <c r="M708" s="75"/>
      <c r="N708" s="177">
        <f t="shared" si="240"/>
        <v>9931</v>
      </c>
      <c r="O708" s="18">
        <v>0</v>
      </c>
      <c r="P708" s="19">
        <v>0</v>
      </c>
      <c r="Q708" s="187"/>
      <c r="R708" s="186"/>
      <c r="S708" s="48">
        <f>+IF(ABS(+O708+Q708)&gt;=ABS(P708+R708),+O708-P708+Q708-R708,0)</f>
        <v>0</v>
      </c>
      <c r="T708" s="51">
        <v>0</v>
      </c>
      <c r="U708" s="75"/>
      <c r="V708" s="18">
        <v>0</v>
      </c>
      <c r="W708" s="19">
        <v>0</v>
      </c>
      <c r="X708" s="187"/>
      <c r="Y708" s="186"/>
      <c r="Z708" s="48">
        <f>+IF(ABS(+V708+X708)&gt;=ABS(W708+Y708),+V708-W708+X708-Y708,0)</f>
        <v>0</v>
      </c>
      <c r="AA708" s="51">
        <v>0</v>
      </c>
      <c r="AB708" s="75"/>
      <c r="AC708" s="18">
        <v>0</v>
      </c>
      <c r="AD708" s="19">
        <v>0</v>
      </c>
      <c r="AE708" s="187"/>
      <c r="AF708" s="186"/>
      <c r="AG708" s="48">
        <f>+IF(ABS(+AC708+AE708)&gt;=ABS(AD708+AF708),+AC708-AD708+AE708-AF708,0)</f>
        <v>0</v>
      </c>
      <c r="AH708" s="51">
        <v>0</v>
      </c>
      <c r="AI708" s="75"/>
      <c r="AJ708" s="826">
        <f t="shared" si="239"/>
        <v>9931</v>
      </c>
      <c r="AK708" s="844">
        <v>0</v>
      </c>
      <c r="AL708" s="828">
        <v>0</v>
      </c>
      <c r="AM708" s="824">
        <f t="shared" si="245"/>
        <v>0</v>
      </c>
      <c r="AN708" s="823">
        <f t="shared" si="245"/>
        <v>0</v>
      </c>
      <c r="AO708" s="824">
        <f t="shared" si="246"/>
        <v>0</v>
      </c>
      <c r="AP708" s="842">
        <v>0</v>
      </c>
      <c r="AR708" s="878">
        <f t="shared" si="242"/>
        <v>0</v>
      </c>
      <c r="AS708" s="879">
        <f t="shared" si="243"/>
        <v>0</v>
      </c>
      <c r="AT708" s="880">
        <f t="shared" si="244"/>
        <v>0</v>
      </c>
    </row>
    <row r="709" spans="1:46" ht="15.75">
      <c r="A709" s="132">
        <v>9939</v>
      </c>
      <c r="B709" s="136" t="s">
        <v>956</v>
      </c>
      <c r="C709" s="133"/>
      <c r="D709" s="133"/>
      <c r="E709" s="133"/>
      <c r="F709" s="133"/>
      <c r="G709" s="133"/>
      <c r="H709" s="133"/>
      <c r="I709" s="133"/>
      <c r="J709" s="133"/>
      <c r="K709" s="133"/>
      <c r="L709" s="134"/>
      <c r="M709" s="75"/>
      <c r="N709" s="177">
        <f t="shared" si="240"/>
        <v>9939</v>
      </c>
      <c r="O709" s="18">
        <v>0</v>
      </c>
      <c r="P709" s="19">
        <v>0</v>
      </c>
      <c r="Q709" s="187"/>
      <c r="R709" s="186"/>
      <c r="S709" s="50">
        <v>0</v>
      </c>
      <c r="T709" s="49">
        <f>+IF(ABS(+O709+Q709)&lt;=ABS(P709+R709),-O709+P709-Q709+R709,0)</f>
        <v>0</v>
      </c>
      <c r="U709" s="75"/>
      <c r="V709" s="18">
        <v>0</v>
      </c>
      <c r="W709" s="19">
        <v>0</v>
      </c>
      <c r="X709" s="187"/>
      <c r="Y709" s="186"/>
      <c r="Z709" s="50">
        <v>0</v>
      </c>
      <c r="AA709" s="49">
        <f>+IF(ABS(+V709+X709)&lt;=ABS(W709+Y709),-V709+W709-X709+Y709,0)</f>
        <v>0</v>
      </c>
      <c r="AB709" s="75"/>
      <c r="AC709" s="18">
        <v>0</v>
      </c>
      <c r="AD709" s="19">
        <v>0</v>
      </c>
      <c r="AE709" s="187"/>
      <c r="AF709" s="186"/>
      <c r="AG709" s="50">
        <v>0</v>
      </c>
      <c r="AH709" s="49">
        <f>+IF(ABS(+AC709+AE709)&lt;=ABS(AD709+AF709),-AC709+AD709-AE709+AF709,0)</f>
        <v>0</v>
      </c>
      <c r="AI709" s="75"/>
      <c r="AJ709" s="826">
        <f t="shared" si="239"/>
        <v>9939</v>
      </c>
      <c r="AK709" s="844">
        <v>0</v>
      </c>
      <c r="AL709" s="828">
        <v>0</v>
      </c>
      <c r="AM709" s="824">
        <f t="shared" si="245"/>
        <v>0</v>
      </c>
      <c r="AN709" s="823">
        <f t="shared" si="245"/>
        <v>0</v>
      </c>
      <c r="AO709" s="843">
        <v>0</v>
      </c>
      <c r="AP709" s="825">
        <f>+IF(ABS(+AK709+AM709)&lt;=ABS(AL709+AN709),-AK709+AL709-AM709+AN709,0)</f>
        <v>0</v>
      </c>
      <c r="AR709" s="878">
        <f t="shared" si="242"/>
        <v>0</v>
      </c>
      <c r="AS709" s="879">
        <f t="shared" si="243"/>
        <v>0</v>
      </c>
      <c r="AT709" s="880">
        <f t="shared" si="244"/>
        <v>0</v>
      </c>
    </row>
    <row r="710" spans="1:46" ht="15.75">
      <c r="A710" s="132">
        <v>9951</v>
      </c>
      <c r="B710" s="133" t="s">
        <v>918</v>
      </c>
      <c r="C710" s="133"/>
      <c r="D710" s="133"/>
      <c r="E710" s="133"/>
      <c r="F710" s="133"/>
      <c r="G710" s="133"/>
      <c r="H710" s="133"/>
      <c r="I710" s="133"/>
      <c r="J710" s="133"/>
      <c r="K710" s="133"/>
      <c r="L710" s="134"/>
      <c r="M710" s="75"/>
      <c r="N710" s="177">
        <f t="shared" si="240"/>
        <v>9951</v>
      </c>
      <c r="O710" s="18">
        <v>0</v>
      </c>
      <c r="P710" s="19">
        <v>0</v>
      </c>
      <c r="Q710" s="187"/>
      <c r="R710" s="186"/>
      <c r="S710" s="48">
        <f>+IF(ABS(+O710+Q710)&gt;=ABS(P710+R710),+O710-P710+Q710-R710,0)</f>
        <v>0</v>
      </c>
      <c r="T710" s="51">
        <v>0</v>
      </c>
      <c r="U710" s="75"/>
      <c r="V710" s="18">
        <v>0</v>
      </c>
      <c r="W710" s="19">
        <v>0</v>
      </c>
      <c r="X710" s="187"/>
      <c r="Y710" s="186"/>
      <c r="Z710" s="48">
        <f>+IF(ABS(+V710+X710)&gt;=ABS(W710+Y710),+V710-W710+X710-Y710,0)</f>
        <v>0</v>
      </c>
      <c r="AA710" s="51">
        <v>0</v>
      </c>
      <c r="AB710" s="75"/>
      <c r="AC710" s="18">
        <v>0</v>
      </c>
      <c r="AD710" s="19">
        <v>0</v>
      </c>
      <c r="AE710" s="187"/>
      <c r="AF710" s="186"/>
      <c r="AG710" s="48">
        <f>+IF(ABS(+AC710+AE710)&gt;=ABS(AD710+AF710),+AC710-AD710+AE710-AF710,0)</f>
        <v>0</v>
      </c>
      <c r="AH710" s="51">
        <v>0</v>
      </c>
      <c r="AI710" s="75"/>
      <c r="AJ710" s="826">
        <f t="shared" si="239"/>
        <v>9951</v>
      </c>
      <c r="AK710" s="844">
        <v>0</v>
      </c>
      <c r="AL710" s="828">
        <v>0</v>
      </c>
      <c r="AM710" s="824">
        <f t="shared" si="245"/>
        <v>0</v>
      </c>
      <c r="AN710" s="823">
        <f t="shared" si="245"/>
        <v>0</v>
      </c>
      <c r="AO710" s="824">
        <f t="shared" si="246"/>
        <v>0</v>
      </c>
      <c r="AP710" s="842">
        <v>0</v>
      </c>
      <c r="AR710" s="878">
        <f t="shared" si="242"/>
        <v>0</v>
      </c>
      <c r="AS710" s="879">
        <f t="shared" si="243"/>
        <v>0</v>
      </c>
      <c r="AT710" s="880">
        <f t="shared" si="244"/>
        <v>0</v>
      </c>
    </row>
    <row r="711" spans="1:46" ht="15.75">
      <c r="A711" s="132">
        <v>9952</v>
      </c>
      <c r="B711" s="133" t="s">
        <v>919</v>
      </c>
      <c r="C711" s="133"/>
      <c r="D711" s="133"/>
      <c r="E711" s="133"/>
      <c r="F711" s="133"/>
      <c r="G711" s="133"/>
      <c r="H711" s="133"/>
      <c r="I711" s="133"/>
      <c r="J711" s="133"/>
      <c r="K711" s="133"/>
      <c r="L711" s="134"/>
      <c r="M711" s="75"/>
      <c r="N711" s="177">
        <f t="shared" si="240"/>
        <v>9952</v>
      </c>
      <c r="O711" s="18">
        <v>0</v>
      </c>
      <c r="P711" s="19">
        <v>0</v>
      </c>
      <c r="Q711" s="187"/>
      <c r="R711" s="186"/>
      <c r="S711" s="48">
        <f>+IF(ABS(+O711+Q711)&gt;=ABS(P711+R711),+O711-P711+Q711-R711,0)</f>
        <v>0</v>
      </c>
      <c r="T711" s="51">
        <v>0</v>
      </c>
      <c r="U711" s="75"/>
      <c r="V711" s="18">
        <v>0</v>
      </c>
      <c r="W711" s="19">
        <v>0</v>
      </c>
      <c r="X711" s="187"/>
      <c r="Y711" s="186"/>
      <c r="Z711" s="48">
        <f>+IF(ABS(+V711+X711)&gt;=ABS(W711+Y711),+V711-W711+X711-Y711,0)</f>
        <v>0</v>
      </c>
      <c r="AA711" s="51">
        <v>0</v>
      </c>
      <c r="AB711" s="75"/>
      <c r="AC711" s="18">
        <v>0</v>
      </c>
      <c r="AD711" s="19">
        <v>0</v>
      </c>
      <c r="AE711" s="187"/>
      <c r="AF711" s="186"/>
      <c r="AG711" s="48">
        <f>+IF(ABS(+AC711+AE711)&gt;=ABS(AD711+AF711),+AC711-AD711+AE711-AF711,0)</f>
        <v>0</v>
      </c>
      <c r="AH711" s="51">
        <v>0</v>
      </c>
      <c r="AI711" s="75"/>
      <c r="AJ711" s="826">
        <f t="shared" si="239"/>
        <v>9952</v>
      </c>
      <c r="AK711" s="844">
        <v>0</v>
      </c>
      <c r="AL711" s="828">
        <v>0</v>
      </c>
      <c r="AM711" s="824">
        <f t="shared" si="245"/>
        <v>0</v>
      </c>
      <c r="AN711" s="823">
        <f t="shared" si="245"/>
        <v>0</v>
      </c>
      <c r="AO711" s="824">
        <f t="shared" si="246"/>
        <v>0</v>
      </c>
      <c r="AP711" s="842">
        <v>0</v>
      </c>
      <c r="AR711" s="878">
        <f t="shared" si="242"/>
        <v>0</v>
      </c>
      <c r="AS711" s="879">
        <f t="shared" si="243"/>
        <v>0</v>
      </c>
      <c r="AT711" s="880">
        <f t="shared" si="244"/>
        <v>0</v>
      </c>
    </row>
    <row r="712" spans="1:46" ht="15.75">
      <c r="A712" s="132">
        <v>9953</v>
      </c>
      <c r="B712" s="133" t="s">
        <v>920</v>
      </c>
      <c r="C712" s="133"/>
      <c r="D712" s="133"/>
      <c r="E712" s="133"/>
      <c r="F712" s="133"/>
      <c r="G712" s="133"/>
      <c r="H712" s="133"/>
      <c r="I712" s="133"/>
      <c r="J712" s="133"/>
      <c r="K712" s="133"/>
      <c r="L712" s="134"/>
      <c r="M712" s="75"/>
      <c r="N712" s="177">
        <f t="shared" si="240"/>
        <v>9953</v>
      </c>
      <c r="O712" s="18">
        <v>0</v>
      </c>
      <c r="P712" s="19">
        <v>0</v>
      </c>
      <c r="Q712" s="187"/>
      <c r="R712" s="186"/>
      <c r="S712" s="48">
        <f>+IF(ABS(+O712+Q712)&gt;=ABS(P712+R712),+O712-P712+Q712-R712,0)</f>
        <v>0</v>
      </c>
      <c r="T712" s="51">
        <v>0</v>
      </c>
      <c r="U712" s="75"/>
      <c r="V712" s="18">
        <v>0</v>
      </c>
      <c r="W712" s="19">
        <v>0</v>
      </c>
      <c r="X712" s="187"/>
      <c r="Y712" s="186"/>
      <c r="Z712" s="48">
        <f>+IF(ABS(+V712+X712)&gt;=ABS(W712+Y712),+V712-W712+X712-Y712,0)</f>
        <v>0</v>
      </c>
      <c r="AA712" s="51">
        <v>0</v>
      </c>
      <c r="AB712" s="75"/>
      <c r="AC712" s="18">
        <v>0</v>
      </c>
      <c r="AD712" s="19">
        <v>0</v>
      </c>
      <c r="AE712" s="187"/>
      <c r="AF712" s="186"/>
      <c r="AG712" s="48">
        <f>+IF(ABS(+AC712+AE712)&gt;=ABS(AD712+AF712),+AC712-AD712+AE712-AF712,0)</f>
        <v>0</v>
      </c>
      <c r="AH712" s="51">
        <v>0</v>
      </c>
      <c r="AI712" s="75"/>
      <c r="AJ712" s="826">
        <f t="shared" si="239"/>
        <v>9953</v>
      </c>
      <c r="AK712" s="844">
        <v>0</v>
      </c>
      <c r="AL712" s="828">
        <v>0</v>
      </c>
      <c r="AM712" s="824">
        <f t="shared" si="245"/>
        <v>0</v>
      </c>
      <c r="AN712" s="823">
        <f t="shared" si="245"/>
        <v>0</v>
      </c>
      <c r="AO712" s="824">
        <f t="shared" si="246"/>
        <v>0</v>
      </c>
      <c r="AP712" s="842">
        <v>0</v>
      </c>
      <c r="AR712" s="878">
        <f t="shared" si="242"/>
        <v>0</v>
      </c>
      <c r="AS712" s="879">
        <f t="shared" si="243"/>
        <v>0</v>
      </c>
      <c r="AT712" s="880">
        <f t="shared" si="244"/>
        <v>0</v>
      </c>
    </row>
    <row r="713" spans="1:46" ht="15.75">
      <c r="A713" s="132">
        <v>9959</v>
      </c>
      <c r="B713" s="145" t="s">
        <v>921</v>
      </c>
      <c r="C713" s="133"/>
      <c r="D713" s="133"/>
      <c r="E713" s="133"/>
      <c r="F713" s="133"/>
      <c r="G713" s="133"/>
      <c r="H713" s="133"/>
      <c r="I713" s="133"/>
      <c r="J713" s="133"/>
      <c r="K713" s="133"/>
      <c r="L713" s="134"/>
      <c r="M713" s="75"/>
      <c r="N713" s="177">
        <f t="shared" si="240"/>
        <v>9959</v>
      </c>
      <c r="O713" s="18">
        <v>0</v>
      </c>
      <c r="P713" s="19">
        <v>0</v>
      </c>
      <c r="Q713" s="187"/>
      <c r="R713" s="186"/>
      <c r="S713" s="48">
        <f>+IF(ABS(+O713+Q713)&gt;=ABS(P713+R713),+O713-P713+Q713-R713,0)</f>
        <v>0</v>
      </c>
      <c r="T713" s="51">
        <v>0</v>
      </c>
      <c r="U713" s="75"/>
      <c r="V713" s="18">
        <v>0</v>
      </c>
      <c r="W713" s="19">
        <v>0</v>
      </c>
      <c r="X713" s="187"/>
      <c r="Y713" s="186"/>
      <c r="Z713" s="48">
        <f>+IF(ABS(+V713+X713)&gt;=ABS(W713+Y713),+V713-W713+X713-Y713,0)</f>
        <v>0</v>
      </c>
      <c r="AA713" s="51">
        <v>0</v>
      </c>
      <c r="AB713" s="75"/>
      <c r="AC713" s="18">
        <v>0</v>
      </c>
      <c r="AD713" s="19">
        <v>0</v>
      </c>
      <c r="AE713" s="187"/>
      <c r="AF713" s="186"/>
      <c r="AG713" s="48">
        <f>+IF(ABS(+AC713+AE713)&gt;=ABS(AD713+AF713),+AC713-AD713+AE713-AF713,0)</f>
        <v>0</v>
      </c>
      <c r="AH713" s="51">
        <v>0</v>
      </c>
      <c r="AI713" s="75"/>
      <c r="AJ713" s="826">
        <f t="shared" si="239"/>
        <v>9959</v>
      </c>
      <c r="AK713" s="844">
        <v>0</v>
      </c>
      <c r="AL713" s="828">
        <v>0</v>
      </c>
      <c r="AM713" s="824">
        <f t="shared" si="245"/>
        <v>0</v>
      </c>
      <c r="AN713" s="823">
        <f t="shared" si="245"/>
        <v>0</v>
      </c>
      <c r="AO713" s="824">
        <f t="shared" si="246"/>
        <v>0</v>
      </c>
      <c r="AP713" s="842">
        <v>0</v>
      </c>
      <c r="AR713" s="878">
        <f t="shared" si="242"/>
        <v>0</v>
      </c>
      <c r="AS713" s="879">
        <f t="shared" si="243"/>
        <v>0</v>
      </c>
      <c r="AT713" s="880">
        <f t="shared" si="244"/>
        <v>0</v>
      </c>
    </row>
    <row r="714" spans="1:46" ht="15.75">
      <c r="A714" s="132">
        <v>9961</v>
      </c>
      <c r="B714" s="133" t="s">
        <v>922</v>
      </c>
      <c r="C714" s="133"/>
      <c r="D714" s="133"/>
      <c r="E714" s="133"/>
      <c r="F714" s="133"/>
      <c r="G714" s="133"/>
      <c r="H714" s="133"/>
      <c r="I714" s="133"/>
      <c r="J714" s="133"/>
      <c r="K714" s="133"/>
      <c r="L714" s="134"/>
      <c r="M714" s="75"/>
      <c r="N714" s="177">
        <f t="shared" si="240"/>
        <v>9961</v>
      </c>
      <c r="O714" s="18">
        <v>0</v>
      </c>
      <c r="P714" s="19">
        <v>0</v>
      </c>
      <c r="Q714" s="187"/>
      <c r="R714" s="186"/>
      <c r="S714" s="50">
        <v>0</v>
      </c>
      <c r="T714" s="49">
        <f>+IF(ABS(+O714+Q714)&lt;=ABS(P714+R714),-O714+P714-Q714+R714,0)</f>
        <v>0</v>
      </c>
      <c r="U714" s="75"/>
      <c r="V714" s="18">
        <v>0</v>
      </c>
      <c r="W714" s="19">
        <v>0</v>
      </c>
      <c r="X714" s="187"/>
      <c r="Y714" s="186"/>
      <c r="Z714" s="50">
        <v>0</v>
      </c>
      <c r="AA714" s="49">
        <f>+IF(ABS(+V714+X714)&lt;=ABS(W714+Y714),-V714+W714-X714+Y714,0)</f>
        <v>0</v>
      </c>
      <c r="AB714" s="75"/>
      <c r="AC714" s="18">
        <v>0</v>
      </c>
      <c r="AD714" s="19">
        <v>0</v>
      </c>
      <c r="AE714" s="187"/>
      <c r="AF714" s="186"/>
      <c r="AG714" s="50">
        <v>0</v>
      </c>
      <c r="AH714" s="49">
        <f>+IF(ABS(+AC714+AE714)&lt;=ABS(AD714+AF714),-AC714+AD714-AE714+AF714,0)</f>
        <v>0</v>
      </c>
      <c r="AI714" s="75"/>
      <c r="AJ714" s="826">
        <f t="shared" si="239"/>
        <v>9961</v>
      </c>
      <c r="AK714" s="844">
        <v>0</v>
      </c>
      <c r="AL714" s="828">
        <v>0</v>
      </c>
      <c r="AM714" s="824">
        <f t="shared" si="245"/>
        <v>0</v>
      </c>
      <c r="AN714" s="823">
        <f t="shared" si="245"/>
        <v>0</v>
      </c>
      <c r="AO714" s="843">
        <v>0</v>
      </c>
      <c r="AP714" s="825">
        <f>+IF(ABS(+AK714+AM714)&lt;=ABS(AL714+AN714),-AK714+AL714-AM714+AN714,0)</f>
        <v>0</v>
      </c>
      <c r="AR714" s="878">
        <f t="shared" si="242"/>
        <v>0</v>
      </c>
      <c r="AS714" s="879">
        <f t="shared" si="243"/>
        <v>0</v>
      </c>
      <c r="AT714" s="880">
        <f t="shared" si="244"/>
        <v>0</v>
      </c>
    </row>
    <row r="715" spans="1:46" ht="15.75">
      <c r="A715" s="132">
        <v>9962</v>
      </c>
      <c r="B715" s="133" t="s">
        <v>923</v>
      </c>
      <c r="C715" s="133"/>
      <c r="D715" s="133"/>
      <c r="E715" s="133"/>
      <c r="F715" s="133"/>
      <c r="G715" s="133"/>
      <c r="H715" s="133"/>
      <c r="I715" s="133"/>
      <c r="J715" s="133"/>
      <c r="K715" s="133"/>
      <c r="L715" s="134"/>
      <c r="M715" s="75"/>
      <c r="N715" s="177">
        <f t="shared" si="240"/>
        <v>9962</v>
      </c>
      <c r="O715" s="18">
        <v>0</v>
      </c>
      <c r="P715" s="19">
        <v>0</v>
      </c>
      <c r="Q715" s="187"/>
      <c r="R715" s="186"/>
      <c r="S715" s="50">
        <v>0</v>
      </c>
      <c r="T715" s="49">
        <f>+IF(ABS(+O715+Q715)&lt;=ABS(P715+R715),-O715+P715-Q715+R715,0)</f>
        <v>0</v>
      </c>
      <c r="U715" s="75"/>
      <c r="V715" s="18">
        <v>0</v>
      </c>
      <c r="W715" s="19">
        <v>0</v>
      </c>
      <c r="X715" s="187"/>
      <c r="Y715" s="186"/>
      <c r="Z715" s="50">
        <v>0</v>
      </c>
      <c r="AA715" s="49">
        <f>+IF(ABS(+V715+X715)&lt;=ABS(W715+Y715),-V715+W715-X715+Y715,0)</f>
        <v>0</v>
      </c>
      <c r="AB715" s="75"/>
      <c r="AC715" s="18">
        <v>0</v>
      </c>
      <c r="AD715" s="19">
        <v>0</v>
      </c>
      <c r="AE715" s="187"/>
      <c r="AF715" s="186"/>
      <c r="AG715" s="50">
        <v>0</v>
      </c>
      <c r="AH715" s="49">
        <f>+IF(ABS(+AC715+AE715)&lt;=ABS(AD715+AF715),-AC715+AD715-AE715+AF715,0)</f>
        <v>0</v>
      </c>
      <c r="AI715" s="75"/>
      <c r="AJ715" s="826">
        <f t="shared" si="239"/>
        <v>9962</v>
      </c>
      <c r="AK715" s="844">
        <v>0</v>
      </c>
      <c r="AL715" s="828">
        <v>0</v>
      </c>
      <c r="AM715" s="824">
        <f t="shared" si="245"/>
        <v>0</v>
      </c>
      <c r="AN715" s="823">
        <f t="shared" si="245"/>
        <v>0</v>
      </c>
      <c r="AO715" s="843">
        <v>0</v>
      </c>
      <c r="AP715" s="825">
        <f>+IF(ABS(+AK715+AM715)&lt;=ABS(AL715+AN715),-AK715+AL715-AM715+AN715,0)</f>
        <v>0</v>
      </c>
      <c r="AR715" s="878">
        <f t="shared" si="242"/>
        <v>0</v>
      </c>
      <c r="AS715" s="879">
        <f t="shared" si="243"/>
        <v>0</v>
      </c>
      <c r="AT715" s="880">
        <f t="shared" si="244"/>
        <v>0</v>
      </c>
    </row>
    <row r="716" spans="1:46" ht="15.75">
      <c r="A716" s="132">
        <v>9963</v>
      </c>
      <c r="B716" s="133" t="s">
        <v>924</v>
      </c>
      <c r="C716" s="133"/>
      <c r="D716" s="133"/>
      <c r="E716" s="133"/>
      <c r="F716" s="133"/>
      <c r="G716" s="133"/>
      <c r="H716" s="133"/>
      <c r="I716" s="133"/>
      <c r="J716" s="133"/>
      <c r="K716" s="133"/>
      <c r="L716" s="134"/>
      <c r="M716" s="75"/>
      <c r="N716" s="177">
        <f t="shared" si="240"/>
        <v>9963</v>
      </c>
      <c r="O716" s="18">
        <v>0</v>
      </c>
      <c r="P716" s="19">
        <v>0</v>
      </c>
      <c r="Q716" s="187"/>
      <c r="R716" s="186"/>
      <c r="S716" s="50">
        <v>0</v>
      </c>
      <c r="T716" s="49">
        <f>+IF(ABS(+O716+Q716)&lt;=ABS(P716+R716),-O716+P716-Q716+R716,0)</f>
        <v>0</v>
      </c>
      <c r="U716" s="75"/>
      <c r="V716" s="18">
        <v>0</v>
      </c>
      <c r="W716" s="19">
        <v>0</v>
      </c>
      <c r="X716" s="187"/>
      <c r="Y716" s="186"/>
      <c r="Z716" s="50">
        <v>0</v>
      </c>
      <c r="AA716" s="49">
        <f>+IF(ABS(+V716+X716)&lt;=ABS(W716+Y716),-V716+W716-X716+Y716,0)</f>
        <v>0</v>
      </c>
      <c r="AB716" s="75"/>
      <c r="AC716" s="18">
        <v>0</v>
      </c>
      <c r="AD716" s="19">
        <v>0</v>
      </c>
      <c r="AE716" s="187"/>
      <c r="AF716" s="186"/>
      <c r="AG716" s="50">
        <v>0</v>
      </c>
      <c r="AH716" s="49">
        <f>+IF(ABS(+AC716+AE716)&lt;=ABS(AD716+AF716),-AC716+AD716-AE716+AF716,0)</f>
        <v>0</v>
      </c>
      <c r="AI716" s="75"/>
      <c r="AJ716" s="826">
        <f t="shared" si="239"/>
        <v>9963</v>
      </c>
      <c r="AK716" s="844">
        <v>0</v>
      </c>
      <c r="AL716" s="828">
        <v>0</v>
      </c>
      <c r="AM716" s="824">
        <f t="shared" si="245"/>
        <v>0</v>
      </c>
      <c r="AN716" s="823">
        <f t="shared" si="245"/>
        <v>0</v>
      </c>
      <c r="AO716" s="843">
        <v>0</v>
      </c>
      <c r="AP716" s="825">
        <f>+IF(ABS(+AK716+AM716)&lt;=ABS(AL716+AN716),-AK716+AL716-AM716+AN716,0)</f>
        <v>0</v>
      </c>
      <c r="AR716" s="878">
        <f t="shared" si="242"/>
        <v>0</v>
      </c>
      <c r="AS716" s="879">
        <f t="shared" si="243"/>
        <v>0</v>
      </c>
      <c r="AT716" s="880">
        <f t="shared" si="244"/>
        <v>0</v>
      </c>
    </row>
    <row r="717" spans="1:46" ht="15.75">
      <c r="A717" s="132">
        <v>9969</v>
      </c>
      <c r="B717" s="145" t="s">
        <v>925</v>
      </c>
      <c r="C717" s="133"/>
      <c r="D717" s="133"/>
      <c r="E717" s="133"/>
      <c r="F717" s="133"/>
      <c r="G717" s="133"/>
      <c r="H717" s="133"/>
      <c r="I717" s="133"/>
      <c r="J717" s="133"/>
      <c r="K717" s="133"/>
      <c r="L717" s="134"/>
      <c r="M717" s="75"/>
      <c r="N717" s="177">
        <f t="shared" si="240"/>
        <v>9969</v>
      </c>
      <c r="O717" s="18">
        <v>0</v>
      </c>
      <c r="P717" s="19">
        <v>0</v>
      </c>
      <c r="Q717" s="187"/>
      <c r="R717" s="186"/>
      <c r="S717" s="50">
        <v>0</v>
      </c>
      <c r="T717" s="49">
        <f>+IF(ABS(+O717+Q717)&lt;=ABS(P717+R717),-O717+P717-Q717+R717,0)</f>
        <v>0</v>
      </c>
      <c r="U717" s="75"/>
      <c r="V717" s="18">
        <v>0</v>
      </c>
      <c r="W717" s="19">
        <v>0</v>
      </c>
      <c r="X717" s="187"/>
      <c r="Y717" s="186"/>
      <c r="Z717" s="50">
        <v>0</v>
      </c>
      <c r="AA717" s="49">
        <f>+IF(ABS(+V717+X717)&lt;=ABS(W717+Y717),-V717+W717-X717+Y717,0)</f>
        <v>0</v>
      </c>
      <c r="AB717" s="75"/>
      <c r="AC717" s="18">
        <v>0</v>
      </c>
      <c r="AD717" s="19">
        <v>0</v>
      </c>
      <c r="AE717" s="187"/>
      <c r="AF717" s="186"/>
      <c r="AG717" s="50">
        <v>0</v>
      </c>
      <c r="AH717" s="49">
        <f>+IF(ABS(+AC717+AE717)&lt;=ABS(AD717+AF717),-AC717+AD717-AE717+AF717,0)</f>
        <v>0</v>
      </c>
      <c r="AI717" s="75"/>
      <c r="AJ717" s="826">
        <f t="shared" si="239"/>
        <v>9969</v>
      </c>
      <c r="AK717" s="844">
        <v>0</v>
      </c>
      <c r="AL717" s="828">
        <v>0</v>
      </c>
      <c r="AM717" s="824">
        <f t="shared" si="245"/>
        <v>0</v>
      </c>
      <c r="AN717" s="823">
        <f t="shared" si="245"/>
        <v>0</v>
      </c>
      <c r="AO717" s="843">
        <v>0</v>
      </c>
      <c r="AP717" s="825">
        <f>+IF(ABS(+AK717+AM717)&lt;=ABS(AL717+AN717),-AK717+AL717-AM717+AN717,0)</f>
        <v>0</v>
      </c>
      <c r="AR717" s="878">
        <f t="shared" si="242"/>
        <v>0</v>
      </c>
      <c r="AS717" s="879">
        <f t="shared" si="243"/>
        <v>0</v>
      </c>
      <c r="AT717" s="880">
        <f t="shared" si="244"/>
        <v>0</v>
      </c>
    </row>
    <row r="718" spans="1:46" ht="15.75">
      <c r="A718" s="132">
        <v>9978</v>
      </c>
      <c r="B718" s="133" t="s">
        <v>926</v>
      </c>
      <c r="C718" s="133"/>
      <c r="D718" s="133"/>
      <c r="E718" s="133"/>
      <c r="F718" s="133"/>
      <c r="G718" s="133"/>
      <c r="H718" s="133"/>
      <c r="I718" s="133"/>
      <c r="J718" s="133"/>
      <c r="K718" s="133"/>
      <c r="L718" s="134"/>
      <c r="M718" s="75"/>
      <c r="N718" s="177">
        <f t="shared" si="240"/>
        <v>9978</v>
      </c>
      <c r="O718" s="185"/>
      <c r="P718" s="19">
        <v>0</v>
      </c>
      <c r="Q718" s="187"/>
      <c r="R718" s="186"/>
      <c r="S718" s="48">
        <f>+IF(ABS(+O718+Q718)&gt;=ABS(P718+R718),+O718-P718+Q718-R718,0)</f>
        <v>0</v>
      </c>
      <c r="T718" s="51">
        <v>0</v>
      </c>
      <c r="U718" s="75"/>
      <c r="V718" s="185"/>
      <c r="W718" s="19">
        <v>0</v>
      </c>
      <c r="X718" s="187"/>
      <c r="Y718" s="186"/>
      <c r="Z718" s="48">
        <f>+IF(ABS(+V718+X718)&gt;=ABS(W718+Y718),+V718-W718+X718-Y718,0)</f>
        <v>0</v>
      </c>
      <c r="AA718" s="51">
        <v>0</v>
      </c>
      <c r="AB718" s="75"/>
      <c r="AC718" s="185"/>
      <c r="AD718" s="19">
        <v>0</v>
      </c>
      <c r="AE718" s="187"/>
      <c r="AF718" s="186"/>
      <c r="AG718" s="48">
        <f>+IF(ABS(+AC718+AE718)&gt;=ABS(AD718+AF718),+AC718-AD718+AE718-AF718,0)</f>
        <v>0</v>
      </c>
      <c r="AH718" s="51">
        <v>0</v>
      </c>
      <c r="AI718" s="75"/>
      <c r="AJ718" s="826">
        <f t="shared" si="239"/>
        <v>9978</v>
      </c>
      <c r="AK718" s="822">
        <f>+ROUND(+O718+V718+AC718,2)</f>
        <v>0</v>
      </c>
      <c r="AL718" s="828">
        <v>0</v>
      </c>
      <c r="AM718" s="824">
        <f t="shared" si="245"/>
        <v>0</v>
      </c>
      <c r="AN718" s="823">
        <f t="shared" si="245"/>
        <v>0</v>
      </c>
      <c r="AO718" s="824">
        <f t="shared" si="246"/>
        <v>0</v>
      </c>
      <c r="AP718" s="842">
        <v>0</v>
      </c>
      <c r="AR718" s="878">
        <f t="shared" si="242"/>
        <v>0</v>
      </c>
      <c r="AS718" s="879">
        <f t="shared" si="243"/>
        <v>0</v>
      </c>
      <c r="AT718" s="880">
        <f t="shared" si="244"/>
        <v>0</v>
      </c>
    </row>
    <row r="719" spans="1:46" ht="15.75">
      <c r="A719" s="132">
        <v>9979</v>
      </c>
      <c r="B719" s="133" t="s">
        <v>927</v>
      </c>
      <c r="C719" s="133"/>
      <c r="D719" s="133"/>
      <c r="E719" s="133"/>
      <c r="F719" s="133"/>
      <c r="G719" s="133"/>
      <c r="H719" s="133"/>
      <c r="I719" s="133"/>
      <c r="J719" s="133"/>
      <c r="K719" s="133"/>
      <c r="L719" s="134"/>
      <c r="M719" s="75"/>
      <c r="N719" s="177">
        <f t="shared" si="240"/>
        <v>9979</v>
      </c>
      <c r="O719" s="18">
        <v>0</v>
      </c>
      <c r="P719" s="186"/>
      <c r="Q719" s="187"/>
      <c r="R719" s="186"/>
      <c r="S719" s="50">
        <v>0</v>
      </c>
      <c r="T719" s="49">
        <f>+IF(ABS(+O719+Q719)&lt;=ABS(P719+R719),-O719+P719-Q719+R719,0)</f>
        <v>0</v>
      </c>
      <c r="U719" s="75"/>
      <c r="V719" s="18">
        <v>0</v>
      </c>
      <c r="W719" s="186"/>
      <c r="X719" s="187"/>
      <c r="Y719" s="186"/>
      <c r="Z719" s="50">
        <v>0</v>
      </c>
      <c r="AA719" s="49">
        <f>+IF(ABS(+V719+X719)&lt;=ABS(W719+Y719),-V719+W719-X719+Y719,0)</f>
        <v>0</v>
      </c>
      <c r="AB719" s="75"/>
      <c r="AC719" s="18">
        <v>0</v>
      </c>
      <c r="AD719" s="186"/>
      <c r="AE719" s="187"/>
      <c r="AF719" s="186"/>
      <c r="AG719" s="50">
        <v>0</v>
      </c>
      <c r="AH719" s="49">
        <f>+IF(ABS(+AC719+AE719)&lt;=ABS(AD719+AF719),-AC719+AD719-AE719+AF719,0)</f>
        <v>0</v>
      </c>
      <c r="AI719" s="75"/>
      <c r="AJ719" s="826">
        <f t="shared" si="239"/>
        <v>9979</v>
      </c>
      <c r="AK719" s="844">
        <v>0</v>
      </c>
      <c r="AL719" s="823">
        <f>+ROUND(+P719+W719+AD719,2)</f>
        <v>0</v>
      </c>
      <c r="AM719" s="824">
        <f t="shared" si="245"/>
        <v>0</v>
      </c>
      <c r="AN719" s="823">
        <f t="shared" si="245"/>
        <v>0</v>
      </c>
      <c r="AO719" s="843">
        <v>0</v>
      </c>
      <c r="AP719" s="825">
        <f>+IF(ABS(+AK719+AM719)&lt;=ABS(AL719+AN719),-AK719+AL719-AM719+AN719,0)</f>
        <v>0</v>
      </c>
      <c r="AR719" s="878">
        <f t="shared" si="242"/>
        <v>0</v>
      </c>
      <c r="AS719" s="879">
        <f t="shared" si="243"/>
        <v>0</v>
      </c>
      <c r="AT719" s="880">
        <f t="shared" si="244"/>
        <v>0</v>
      </c>
    </row>
    <row r="720" spans="1:46" ht="15.75">
      <c r="A720" s="132">
        <v>9981</v>
      </c>
      <c r="B720" s="133" t="s">
        <v>928</v>
      </c>
      <c r="C720" s="133"/>
      <c r="D720" s="133"/>
      <c r="E720" s="133"/>
      <c r="F720" s="133"/>
      <c r="G720" s="133"/>
      <c r="H720" s="133"/>
      <c r="I720" s="133"/>
      <c r="J720" s="133"/>
      <c r="K720" s="133"/>
      <c r="L720" s="134"/>
      <c r="M720" s="75"/>
      <c r="N720" s="177">
        <f t="shared" si="240"/>
        <v>9981</v>
      </c>
      <c r="O720" s="18">
        <v>0</v>
      </c>
      <c r="P720" s="186"/>
      <c r="Q720" s="187"/>
      <c r="R720" s="186"/>
      <c r="S720" s="50">
        <v>0</v>
      </c>
      <c r="T720" s="49">
        <f>+IF(ABS(+O720+Q720)&lt;=ABS(P720+R720),-O720+P720-Q720+R720,0)</f>
        <v>0</v>
      </c>
      <c r="U720" s="75"/>
      <c r="V720" s="18">
        <v>0</v>
      </c>
      <c r="W720" s="186"/>
      <c r="X720" s="187"/>
      <c r="Y720" s="186"/>
      <c r="Z720" s="50">
        <v>0</v>
      </c>
      <c r="AA720" s="49">
        <f>+IF(ABS(+V720+X720)&lt;=ABS(W720+Y720),-V720+W720-X720+Y720,0)</f>
        <v>0</v>
      </c>
      <c r="AB720" s="75"/>
      <c r="AC720" s="18">
        <v>0</v>
      </c>
      <c r="AD720" s="186"/>
      <c r="AE720" s="187"/>
      <c r="AF720" s="186"/>
      <c r="AG720" s="50">
        <v>0</v>
      </c>
      <c r="AH720" s="49">
        <f>+IF(ABS(+AC720+AE720)&lt;=ABS(AD720+AF720),-AC720+AD720-AE720+AF720,0)</f>
        <v>0</v>
      </c>
      <c r="AI720" s="75"/>
      <c r="AJ720" s="826">
        <f t="shared" si="239"/>
        <v>9981</v>
      </c>
      <c r="AK720" s="844">
        <v>0</v>
      </c>
      <c r="AL720" s="823">
        <f>+ROUND(+P720+W720+AD720,2)</f>
        <v>0</v>
      </c>
      <c r="AM720" s="824">
        <f t="shared" si="245"/>
        <v>0</v>
      </c>
      <c r="AN720" s="823">
        <f t="shared" si="245"/>
        <v>0</v>
      </c>
      <c r="AO720" s="843">
        <v>0</v>
      </c>
      <c r="AP720" s="825">
        <f>+IF(ABS(+AK720+AM720)&lt;=ABS(AL720+AN720),-AK720+AL720-AM720+AN720,0)</f>
        <v>0</v>
      </c>
      <c r="AR720" s="878">
        <f t="shared" si="242"/>
        <v>0</v>
      </c>
      <c r="AS720" s="879">
        <f t="shared" si="243"/>
        <v>0</v>
      </c>
      <c r="AT720" s="880">
        <f t="shared" si="244"/>
        <v>0</v>
      </c>
    </row>
    <row r="721" spans="1:46" ht="16.5" thickBot="1">
      <c r="A721" s="734">
        <v>9989</v>
      </c>
      <c r="B721" s="163" t="s">
        <v>929</v>
      </c>
      <c r="C721" s="163"/>
      <c r="D721" s="163"/>
      <c r="E721" s="163"/>
      <c r="F721" s="163"/>
      <c r="G721" s="163"/>
      <c r="H721" s="163"/>
      <c r="I721" s="163"/>
      <c r="J721" s="163"/>
      <c r="K721" s="163"/>
      <c r="L721" s="164"/>
      <c r="M721" s="75"/>
      <c r="N721" s="180">
        <f t="shared" si="240"/>
        <v>9989</v>
      </c>
      <c r="O721" s="188"/>
      <c r="P721" s="61">
        <v>0</v>
      </c>
      <c r="Q721" s="189"/>
      <c r="R721" s="190"/>
      <c r="S721" s="48">
        <f>+IF(ABS(+O721+Q721)&gt;=ABS(P721+R721),+O721-P721+Q721-R721,0)</f>
        <v>0</v>
      </c>
      <c r="T721" s="51">
        <v>0</v>
      </c>
      <c r="U721" s="75"/>
      <c r="V721" s="188"/>
      <c r="W721" s="61">
        <v>0</v>
      </c>
      <c r="X721" s="191"/>
      <c r="Y721" s="192"/>
      <c r="Z721" s="91">
        <f>+IF(ABS(+V721+X721)&gt;=ABS(W721+Y721),+V721-W721+X721-Y721,0)</f>
        <v>0</v>
      </c>
      <c r="AA721" s="95">
        <v>0</v>
      </c>
      <c r="AB721" s="75"/>
      <c r="AC721" s="188"/>
      <c r="AD721" s="61">
        <v>0</v>
      </c>
      <c r="AE721" s="191"/>
      <c r="AF721" s="192"/>
      <c r="AG721" s="91">
        <f>+IF(ABS(+AC721+AE721)&gt;=ABS(AD721+AF721),+AC721-AD721+AE721-AF721,0)</f>
        <v>0</v>
      </c>
      <c r="AH721" s="95">
        <v>0</v>
      </c>
      <c r="AI721" s="75"/>
      <c r="AJ721" s="845">
        <f t="shared" si="239"/>
        <v>9989</v>
      </c>
      <c r="AK721" s="822">
        <f>+ROUND(+O721+V721+AC721,2)</f>
        <v>0</v>
      </c>
      <c r="AL721" s="828">
        <v>0</v>
      </c>
      <c r="AM721" s="824">
        <f t="shared" si="245"/>
        <v>0</v>
      </c>
      <c r="AN721" s="823">
        <f t="shared" si="245"/>
        <v>0</v>
      </c>
      <c r="AO721" s="824">
        <f t="shared" si="246"/>
        <v>0</v>
      </c>
      <c r="AP721" s="842">
        <v>0</v>
      </c>
      <c r="AR721" s="878">
        <f t="shared" si="242"/>
        <v>0</v>
      </c>
      <c r="AS721" s="879">
        <f t="shared" si="243"/>
        <v>0</v>
      </c>
      <c r="AT721" s="880">
        <f t="shared" si="244"/>
        <v>0</v>
      </c>
    </row>
    <row r="722" spans="1:46" ht="16.5" thickBot="1">
      <c r="A722" s="165" t="s">
        <v>483</v>
      </c>
      <c r="B722" s="166"/>
      <c r="C722" s="166"/>
      <c r="D722" s="166"/>
      <c r="E722" s="166"/>
      <c r="F722" s="166"/>
      <c r="G722" s="166"/>
      <c r="H722" s="166"/>
      <c r="I722" s="166"/>
      <c r="J722" s="166"/>
      <c r="K722" s="166"/>
      <c r="L722" s="167"/>
      <c r="M722" s="75"/>
      <c r="N722" s="181">
        <v>9</v>
      </c>
      <c r="O722" s="22">
        <f aca="true" t="shared" si="256" ref="O722:T722">+ROUND(SUM(O670:O721),2)</f>
        <v>0</v>
      </c>
      <c r="P722" s="23">
        <f t="shared" si="256"/>
        <v>0</v>
      </c>
      <c r="Q722" s="54">
        <f t="shared" si="256"/>
        <v>0</v>
      </c>
      <c r="R722" s="55">
        <f t="shared" si="256"/>
        <v>0</v>
      </c>
      <c r="S722" s="54">
        <f t="shared" si="256"/>
        <v>0</v>
      </c>
      <c r="T722" s="56">
        <f t="shared" si="256"/>
        <v>0</v>
      </c>
      <c r="U722" s="75"/>
      <c r="V722" s="193">
        <f aca="true" t="shared" si="257" ref="V722:AA722">+ROUND(SUM(V670:V721),2)</f>
        <v>0</v>
      </c>
      <c r="W722" s="196">
        <f t="shared" si="257"/>
        <v>0</v>
      </c>
      <c r="X722" s="195">
        <f t="shared" si="257"/>
        <v>0</v>
      </c>
      <c r="Y722" s="196">
        <f t="shared" si="257"/>
        <v>0</v>
      </c>
      <c r="Z722" s="197">
        <f t="shared" si="257"/>
        <v>0</v>
      </c>
      <c r="AA722" s="198">
        <f t="shared" si="257"/>
        <v>0</v>
      </c>
      <c r="AB722" s="75"/>
      <c r="AC722" s="199">
        <f aca="true" t="shared" si="258" ref="AC722:AH722">+ROUND(SUM(AC670:AC721),2)</f>
        <v>0</v>
      </c>
      <c r="AD722" s="200">
        <f t="shared" si="258"/>
        <v>0</v>
      </c>
      <c r="AE722" s="201">
        <f t="shared" si="258"/>
        <v>0</v>
      </c>
      <c r="AF722" s="202">
        <f t="shared" si="258"/>
        <v>0</v>
      </c>
      <c r="AG722" s="203">
        <f t="shared" si="258"/>
        <v>0</v>
      </c>
      <c r="AH722" s="204">
        <f t="shared" si="258"/>
        <v>0</v>
      </c>
      <c r="AI722" s="75"/>
      <c r="AJ722" s="846">
        <f t="shared" si="239"/>
        <v>9</v>
      </c>
      <c r="AK722" s="836">
        <f aca="true" t="shared" si="259" ref="AK722:AP722">+ROUND(SUM(AK670:AK721),2)</f>
        <v>0</v>
      </c>
      <c r="AL722" s="837">
        <f t="shared" si="259"/>
        <v>0</v>
      </c>
      <c r="AM722" s="838">
        <f t="shared" si="259"/>
        <v>0</v>
      </c>
      <c r="AN722" s="839">
        <f t="shared" si="259"/>
        <v>0</v>
      </c>
      <c r="AO722" s="838">
        <f t="shared" si="259"/>
        <v>0</v>
      </c>
      <c r="AP722" s="840">
        <f t="shared" si="259"/>
        <v>0</v>
      </c>
      <c r="AR722" s="884">
        <f>+ROUND(SUM(AR670:AR721),2)</f>
        <v>0</v>
      </c>
      <c r="AS722" s="885">
        <f>+ROUND(SUM(AS670:AS721),2)</f>
        <v>0</v>
      </c>
      <c r="AT722" s="886">
        <f>+ROUND(SUM(AT670:AT721),2)</f>
        <v>0</v>
      </c>
    </row>
    <row r="723" spans="1:36" ht="12" customHeight="1" thickBot="1">
      <c r="A723" s="168"/>
      <c r="B723" s="73"/>
      <c r="C723" s="73"/>
      <c r="D723" s="73"/>
      <c r="E723" s="73"/>
      <c r="F723" s="73"/>
      <c r="G723" s="73"/>
      <c r="H723" s="73"/>
      <c r="I723" s="73"/>
      <c r="J723" s="73"/>
      <c r="K723" s="73"/>
      <c r="L723" s="73"/>
      <c r="M723" s="75"/>
      <c r="N723" s="182"/>
      <c r="U723" s="75"/>
      <c r="AB723" s="75"/>
      <c r="AI723" s="75"/>
      <c r="AJ723" s="182"/>
    </row>
    <row r="724" spans="1:46" ht="16.5" thickBot="1">
      <c r="A724" s="524" t="s">
        <v>484</v>
      </c>
      <c r="B724" s="525"/>
      <c r="C724" s="525"/>
      <c r="D724" s="525"/>
      <c r="E724" s="525"/>
      <c r="F724" s="525"/>
      <c r="G724" s="525"/>
      <c r="H724" s="525"/>
      <c r="I724" s="525"/>
      <c r="J724" s="525"/>
      <c r="K724" s="525"/>
      <c r="L724" s="526"/>
      <c r="M724" s="75"/>
      <c r="N724" s="527" t="s">
        <v>575</v>
      </c>
      <c r="O724" s="528">
        <f aca="true" t="shared" si="260" ref="O724:T724">+ROUND(+O668+O722,2)</f>
        <v>0</v>
      </c>
      <c r="P724" s="529">
        <f t="shared" si="260"/>
        <v>0</v>
      </c>
      <c r="Q724" s="530">
        <f t="shared" si="260"/>
        <v>0</v>
      </c>
      <c r="R724" s="531">
        <f t="shared" si="260"/>
        <v>0</v>
      </c>
      <c r="S724" s="530">
        <f t="shared" si="260"/>
        <v>0</v>
      </c>
      <c r="T724" s="532">
        <f t="shared" si="260"/>
        <v>0</v>
      </c>
      <c r="U724" s="75"/>
      <c r="V724" s="533">
        <f aca="true" t="shared" si="261" ref="V724:AA724">+ROUND(+V668+V722,2)</f>
        <v>0</v>
      </c>
      <c r="W724" s="534">
        <f t="shared" si="261"/>
        <v>0</v>
      </c>
      <c r="X724" s="535">
        <f t="shared" si="261"/>
        <v>0</v>
      </c>
      <c r="Y724" s="534">
        <f t="shared" si="261"/>
        <v>0</v>
      </c>
      <c r="Z724" s="535">
        <f t="shared" si="261"/>
        <v>0</v>
      </c>
      <c r="AA724" s="536">
        <f t="shared" si="261"/>
        <v>0</v>
      </c>
      <c r="AB724" s="75"/>
      <c r="AC724" s="537">
        <f aca="true" t="shared" si="262" ref="AC724:AH724">+ROUND(+AC668+AC722,2)</f>
        <v>0</v>
      </c>
      <c r="AD724" s="538">
        <f t="shared" si="262"/>
        <v>0</v>
      </c>
      <c r="AE724" s="539">
        <f t="shared" si="262"/>
        <v>0</v>
      </c>
      <c r="AF724" s="540">
        <f t="shared" si="262"/>
        <v>0</v>
      </c>
      <c r="AG724" s="541">
        <f t="shared" si="262"/>
        <v>0</v>
      </c>
      <c r="AH724" s="542">
        <f t="shared" si="262"/>
        <v>0</v>
      </c>
      <c r="AI724" s="75"/>
      <c r="AJ724" s="847" t="str">
        <f t="shared" si="239"/>
        <v>Общо</v>
      </c>
      <c r="AK724" s="848">
        <f aca="true" t="shared" si="263" ref="AK724:AP724">+ROUND(+AK668+AK722,2)</f>
        <v>0</v>
      </c>
      <c r="AL724" s="849">
        <f t="shared" si="263"/>
        <v>0</v>
      </c>
      <c r="AM724" s="850">
        <f t="shared" si="263"/>
        <v>0</v>
      </c>
      <c r="AN724" s="851">
        <f t="shared" si="263"/>
        <v>0</v>
      </c>
      <c r="AO724" s="850">
        <f t="shared" si="263"/>
        <v>0</v>
      </c>
      <c r="AP724" s="852">
        <f t="shared" si="263"/>
        <v>0</v>
      </c>
      <c r="AR724" s="887">
        <f>+ROUND(+AR668+AR722,2)</f>
        <v>0</v>
      </c>
      <c r="AS724" s="887">
        <f>+ROUND(+AS668+AS722,2)</f>
        <v>0</v>
      </c>
      <c r="AT724" s="888">
        <f>+ROUND(+AT668+AT722,2)</f>
        <v>0</v>
      </c>
    </row>
    <row r="725" ht="16.5" thickBot="1" thickTop="1"/>
    <row r="726" spans="1:46" ht="16.5" thickBot="1">
      <c r="A726" s="157" t="s">
        <v>487</v>
      </c>
      <c r="B726" s="158"/>
      <c r="C726" s="158"/>
      <c r="D726" s="158"/>
      <c r="E726" s="158"/>
      <c r="F726" s="158"/>
      <c r="G726" s="158"/>
      <c r="H726" s="158"/>
      <c r="I726" s="158"/>
      <c r="J726" s="158"/>
      <c r="K726" s="158"/>
      <c r="L726" s="159"/>
      <c r="M726" s="75"/>
      <c r="N726" s="206" t="s">
        <v>576</v>
      </c>
      <c r="O726" s="24" t="s">
        <v>485</v>
      </c>
      <c r="P726" s="25">
        <f>+ROUND(+O668-P668,2)</f>
        <v>0</v>
      </c>
      <c r="Q726" s="57" t="s">
        <v>486</v>
      </c>
      <c r="R726" s="25">
        <f>+ROUND(+Q668-R668,2)</f>
        <v>0</v>
      </c>
      <c r="S726" s="57" t="s">
        <v>489</v>
      </c>
      <c r="T726" s="58">
        <f>+ROUND(+S668-T668,2)</f>
        <v>0</v>
      </c>
      <c r="U726" s="75"/>
      <c r="V726" s="93" t="s">
        <v>485</v>
      </c>
      <c r="W726" s="120">
        <f>+ROUND(+V668-W668,2)</f>
        <v>0</v>
      </c>
      <c r="X726" s="97" t="s">
        <v>486</v>
      </c>
      <c r="Y726" s="96">
        <f>+ROUND(+X668-Y668,2)</f>
        <v>0</v>
      </c>
      <c r="Z726" s="98" t="s">
        <v>489</v>
      </c>
      <c r="AA726" s="94">
        <f>+ROUND(+Z668-AA668,2)</f>
        <v>0</v>
      </c>
      <c r="AB726" s="75"/>
      <c r="AC726" s="114" t="s">
        <v>485</v>
      </c>
      <c r="AD726" s="116">
        <f>+ROUND(+AC668-AD668,2)</f>
        <v>0</v>
      </c>
      <c r="AE726" s="118" t="s">
        <v>486</v>
      </c>
      <c r="AF726" s="119">
        <f>+ROUND(+AE668-AF668,2)</f>
        <v>0</v>
      </c>
      <c r="AG726" s="117" t="s">
        <v>489</v>
      </c>
      <c r="AH726" s="115">
        <f>+ROUND(+AG668-AH668,2)</f>
        <v>0</v>
      </c>
      <c r="AI726" s="75"/>
      <c r="AJ726" s="206" t="s">
        <v>576</v>
      </c>
      <c r="AK726" s="24" t="s">
        <v>485</v>
      </c>
      <c r="AL726" s="25">
        <f>+ROUND(+AK668-AL668,2)</f>
        <v>0</v>
      </c>
      <c r="AM726" s="57" t="s">
        <v>486</v>
      </c>
      <c r="AN726" s="25">
        <f>+ROUND(+AM668-AN668,2)</f>
        <v>0</v>
      </c>
      <c r="AO726" s="57" t="s">
        <v>489</v>
      </c>
      <c r="AP726" s="58">
        <f>+ROUND(+AO668-AP668,2)</f>
        <v>0</v>
      </c>
      <c r="AR726" s="67"/>
      <c r="AS726" s="67"/>
      <c r="AT726" s="67"/>
    </row>
    <row r="727" spans="44:46" ht="7.5" customHeight="1" thickBot="1">
      <c r="AR727" s="67"/>
      <c r="AS727" s="67"/>
      <c r="AT727" s="67"/>
    </row>
    <row r="728" spans="1:46" ht="16.5" thickBot="1">
      <c r="A728" s="157" t="s">
        <v>488</v>
      </c>
      <c r="B728" s="158"/>
      <c r="C728" s="158"/>
      <c r="D728" s="158"/>
      <c r="E728" s="158"/>
      <c r="F728" s="158"/>
      <c r="G728" s="158"/>
      <c r="H728" s="158"/>
      <c r="I728" s="158"/>
      <c r="J728" s="158"/>
      <c r="K728" s="158"/>
      <c r="L728" s="159"/>
      <c r="M728" s="75"/>
      <c r="N728" s="207">
        <v>9</v>
      </c>
      <c r="O728" s="24" t="s">
        <v>485</v>
      </c>
      <c r="P728" s="25">
        <f>+ROUND(+O722-P722,2)</f>
        <v>0</v>
      </c>
      <c r="Q728" s="57" t="s">
        <v>486</v>
      </c>
      <c r="R728" s="25">
        <f>+ROUND(+Q722-R722,2)</f>
        <v>0</v>
      </c>
      <c r="S728" s="57" t="s">
        <v>489</v>
      </c>
      <c r="T728" s="58">
        <f>+ROUND(+S722-T722,2)</f>
        <v>0</v>
      </c>
      <c r="U728" s="75"/>
      <c r="V728" s="93" t="s">
        <v>485</v>
      </c>
      <c r="W728" s="96">
        <f>+ROUND(+V722-W722,2)</f>
        <v>0</v>
      </c>
      <c r="X728" s="97" t="s">
        <v>486</v>
      </c>
      <c r="Y728" s="96">
        <f>+ROUND(+X722-Y722,2)</f>
        <v>0</v>
      </c>
      <c r="Z728" s="98" t="s">
        <v>489</v>
      </c>
      <c r="AA728" s="94">
        <f>+ROUND(+Z722-AA722,2)</f>
        <v>0</v>
      </c>
      <c r="AB728" s="75"/>
      <c r="AC728" s="114" t="s">
        <v>485</v>
      </c>
      <c r="AD728" s="116">
        <f>+ROUND(+AC722-AD722,2)</f>
        <v>0</v>
      </c>
      <c r="AE728" s="118" t="s">
        <v>486</v>
      </c>
      <c r="AF728" s="119">
        <f>+ROUND(+AE722-AF722,2)</f>
        <v>0</v>
      </c>
      <c r="AG728" s="117" t="s">
        <v>489</v>
      </c>
      <c r="AH728" s="115">
        <f>+ROUND(+AG722-AH722,2)</f>
        <v>0</v>
      </c>
      <c r="AI728" s="75"/>
      <c r="AJ728" s="207">
        <v>9</v>
      </c>
      <c r="AK728" s="24" t="s">
        <v>485</v>
      </c>
      <c r="AL728" s="25">
        <f>+ROUND(+AK722-AL722,2)</f>
        <v>0</v>
      </c>
      <c r="AM728" s="57" t="s">
        <v>486</v>
      </c>
      <c r="AN728" s="25">
        <f>+ROUND(+AM722-AN722,2)</f>
        <v>0</v>
      </c>
      <c r="AO728" s="57" t="s">
        <v>489</v>
      </c>
      <c r="AP728" s="58">
        <f>+ROUND(+AO722-AP722,2)</f>
        <v>0</v>
      </c>
      <c r="AR728" s="67"/>
      <c r="AS728" s="67"/>
      <c r="AT728" s="67"/>
    </row>
    <row r="729" spans="44:46" ht="7.5" customHeight="1" thickBot="1">
      <c r="AR729" s="67"/>
      <c r="AS729" s="67"/>
      <c r="AT729" s="67"/>
    </row>
    <row r="730" spans="1:46" ht="16.5" thickBot="1">
      <c r="A730" s="169" t="s">
        <v>884</v>
      </c>
      <c r="B730" s="170"/>
      <c r="C730" s="170"/>
      <c r="D730" s="170"/>
      <c r="E730" s="170"/>
      <c r="F730" s="170"/>
      <c r="G730" s="170"/>
      <c r="H730" s="170"/>
      <c r="I730" s="170"/>
      <c r="J730" s="170"/>
      <c r="K730" s="170"/>
      <c r="L730" s="171"/>
      <c r="M730" s="75"/>
      <c r="N730" s="208" t="s">
        <v>575</v>
      </c>
      <c r="O730" s="63" t="s">
        <v>485</v>
      </c>
      <c r="P730" s="64">
        <f>+ROUND(+O724-P724,2)</f>
        <v>0</v>
      </c>
      <c r="Q730" s="65" t="s">
        <v>486</v>
      </c>
      <c r="R730" s="64">
        <f>+ROUND(+Q724-R724,2)</f>
        <v>0</v>
      </c>
      <c r="S730" s="65" t="s">
        <v>489</v>
      </c>
      <c r="T730" s="66">
        <f>+ROUND(+S724-T724,2)</f>
        <v>0</v>
      </c>
      <c r="U730" s="75"/>
      <c r="V730" s="106" t="s">
        <v>485</v>
      </c>
      <c r="W730" s="104">
        <f>+ROUND(+V724-W724,2)</f>
        <v>0</v>
      </c>
      <c r="X730" s="103" t="s">
        <v>486</v>
      </c>
      <c r="Y730" s="104">
        <f>+ROUND(+X724-Y724,2)</f>
        <v>0</v>
      </c>
      <c r="Z730" s="103" t="s">
        <v>489</v>
      </c>
      <c r="AA730" s="105">
        <f>+ROUND(+Z724-AA724,2)</f>
        <v>0</v>
      </c>
      <c r="AB730" s="75"/>
      <c r="AC730" s="121" t="s">
        <v>485</v>
      </c>
      <c r="AD730" s="123">
        <f>+ROUND(+AC724-AD724,2)</f>
        <v>0</v>
      </c>
      <c r="AE730" s="125" t="s">
        <v>486</v>
      </c>
      <c r="AF730" s="126">
        <f>+ROUND(+AE724-AF724,2)</f>
        <v>0</v>
      </c>
      <c r="AG730" s="124" t="s">
        <v>489</v>
      </c>
      <c r="AH730" s="122">
        <f>+ROUND(+AG724-AH724,2)</f>
        <v>0</v>
      </c>
      <c r="AI730" s="75"/>
      <c r="AJ730" s="208" t="s">
        <v>575</v>
      </c>
      <c r="AK730" s="63" t="s">
        <v>485</v>
      </c>
      <c r="AL730" s="64">
        <f>+ROUND(+AK724-AL724,2)</f>
        <v>0</v>
      </c>
      <c r="AM730" s="65" t="s">
        <v>486</v>
      </c>
      <c r="AN730" s="64">
        <f>+ROUND(+AM724-AN724,2)</f>
        <v>0</v>
      </c>
      <c r="AO730" s="65" t="s">
        <v>489</v>
      </c>
      <c r="AP730" s="66">
        <f>+ROUND(+AO724-AP724,2)</f>
        <v>0</v>
      </c>
      <c r="AR730" s="67"/>
      <c r="AS730" s="67"/>
      <c r="AT730" s="67"/>
    </row>
    <row r="731" spans="13:46" s="493" customFormat="1" ht="17.25" thickBot="1" thickTop="1">
      <c r="M731" s="494"/>
      <c r="N731" s="495"/>
      <c r="O731" s="496"/>
      <c r="P731" s="496"/>
      <c r="Q731" s="496"/>
      <c r="R731" s="496"/>
      <c r="S731" s="496"/>
      <c r="T731" s="496"/>
      <c r="U731" s="494"/>
      <c r="V731" s="496"/>
      <c r="W731" s="496"/>
      <c r="X731" s="496"/>
      <c r="Y731" s="496"/>
      <c r="Z731" s="496"/>
      <c r="AA731" s="496"/>
      <c r="AB731" s="494"/>
      <c r="AC731" s="496"/>
      <c r="AD731" s="496"/>
      <c r="AE731" s="496"/>
      <c r="AF731" s="496"/>
      <c r="AG731" s="496"/>
      <c r="AH731" s="496"/>
      <c r="AI731" s="494"/>
      <c r="AJ731" s="495"/>
      <c r="AK731" s="496"/>
      <c r="AL731" s="496"/>
      <c r="AM731" s="496"/>
      <c r="AN731" s="496"/>
      <c r="AO731" s="496"/>
      <c r="AP731" s="496"/>
      <c r="AR731" s="496"/>
      <c r="AS731" s="496"/>
      <c r="AT731" s="496"/>
    </row>
    <row r="732" spans="2:46" s="493" customFormat="1" ht="15.75">
      <c r="B732" s="497"/>
      <c r="D732" s="502" t="s">
        <v>385</v>
      </c>
      <c r="E732" s="503"/>
      <c r="F732" s="503"/>
      <c r="G732" s="503"/>
      <c r="H732" s="503"/>
      <c r="I732" s="503"/>
      <c r="J732" s="503"/>
      <c r="K732" s="503"/>
      <c r="L732" s="504"/>
      <c r="M732" s="494"/>
      <c r="N732" s="495"/>
      <c r="O732" s="512" t="s">
        <v>387</v>
      </c>
      <c r="P732" s="509">
        <f>+IF((+SUM(O296:O298)+SUM(O302:O304)+SUM(O308:O309)+SUM(O312:O314)+O316+SUM(O299:O301)+SUM(O310:O311)+SUM(O315))&gt;0,+(+SUM(O296:O298)+SUM(O302:O304)+SUM(O308:O309)+SUM(O312:O314)+SUM(O316))/(+SUM(O296:O298)+SUM(O302:O304)+SUM(O308:O309)+SUM(O312:O314)+SUM(O316)+SUM(O299:O301)+SUM(O310:O311)+O315),0)</f>
        <v>0</v>
      </c>
      <c r="Q732" s="498">
        <v>0</v>
      </c>
      <c r="R732" s="499">
        <v>0</v>
      </c>
      <c r="S732" s="514" t="s">
        <v>389</v>
      </c>
      <c r="T732" s="510">
        <f>+IF((+SUM(S296:S298)+SUM(S302:S304)+SUM(S308:S309)+SUM(S312:S314)+S316+SUM(S299:S301)+SUM(S310:S311)+SUM(S315))&gt;0,+(+SUM(S296:S298)+SUM(S302:S304)+SUM(S308:S309)+SUM(S312:S314)+SUM(S316))/(+SUM(S296:S298)+SUM(S302:S304)+SUM(S308:S309)+SUM(S312:S314)+SUM(S316)+SUM(S299:S301)+SUM(S310:S311)+S315),0)</f>
        <v>0</v>
      </c>
      <c r="U732" s="75"/>
      <c r="V732" s="516" t="s">
        <v>387</v>
      </c>
      <c r="W732" s="509">
        <f>+IF((+SUM(V296:V298)+SUM(V302:V304)+SUM(V308:V309)+SUM(V312:V314)+V316+SUM(V299:V301)+SUM(V310:V311)+SUM(V315))&gt;0,+(+SUM(V296:V298)+SUM(V302:V304)+SUM(V308:V309)+SUM(V312:V314)+SUM(V316))/(+SUM(V296:V298)+SUM(V302:V304)+SUM(V308:V309)+SUM(V312:V314)+SUM(V316)+SUM(V299:V301)+SUM(V310:V311)+V315),0)</f>
        <v>0</v>
      </c>
      <c r="X732" s="498">
        <v>0</v>
      </c>
      <c r="Y732" s="499">
        <v>0</v>
      </c>
      <c r="Z732" s="518" t="s">
        <v>389</v>
      </c>
      <c r="AA732" s="510">
        <f>+IF((+SUM(Z296:Z298)+SUM(Z302:Z304)+SUM(Z308:Z309)+SUM(Z312:Z314)+Z316+SUM(Z299:Z301)+SUM(Z310:Z311)+SUM(Z315))&gt;0,+(+SUM(Z296:Z298)+SUM(Z302:Z304)+SUM(Z308:Z309)+SUM(Z312:Z314)+SUM(Z316))/(+SUM(Z296:Z298)+SUM(Z302:Z304)+SUM(Z308:Z309)+SUM(Z312:Z314)+SUM(Z316)+SUM(Z299:Z301)+SUM(Z310:Z311)+Z315),0)</f>
        <v>0</v>
      </c>
      <c r="AB732" s="75"/>
      <c r="AC732" s="522" t="s">
        <v>387</v>
      </c>
      <c r="AD732" s="509">
        <f>+IF((+SUM(AC296:AC298)+SUM(AC302:AC304)+SUM(AC308:AC309)+SUM(AC312:AC314)+AC316+SUM(AC299:AC301)+SUM(AC310:AC311)+SUM(AC315))&gt;0,+(+SUM(AC296:AC298)+SUM(AC302:AC304)+SUM(AC308:AC309)+SUM(AC312:AC314)+SUM(AC316))/(+SUM(AC296:AC298)+SUM(AC302:AC304)+SUM(AC308:AC309)+SUM(AC312:AC314)+SUM(AC316)+SUM(AC299:AC301)+SUM(AC310:AC311)+AC315),0)</f>
        <v>0</v>
      </c>
      <c r="AE732" s="498">
        <v>0</v>
      </c>
      <c r="AF732" s="499">
        <v>0</v>
      </c>
      <c r="AG732" s="520" t="s">
        <v>389</v>
      </c>
      <c r="AH732" s="510">
        <f>+IF((+SUM(AG296:AG298)+SUM(AG302:AG304)+SUM(AG308:AG309)+SUM(AG312:AG314)+AG316+SUM(AG299:AG301)+SUM(AG310:AG311)+SUM(AG315))&gt;0,+(+SUM(AG296:AG298)+SUM(AG302:AG304)+SUM(AG308:AG309)+SUM(AG312:AG314)+SUM(AG316))/(+SUM(AG296:AG298)+SUM(AG302:AG304)+SUM(AG308:AG309)+SUM(AG312:AG314)+SUM(AG316)+SUM(AG299:AG301)+SUM(AG310:AG311)+AG315),0)</f>
        <v>0</v>
      </c>
      <c r="AI732" s="494"/>
      <c r="AJ732" s="495"/>
      <c r="AK732" s="512" t="s">
        <v>387</v>
      </c>
      <c r="AL732" s="509">
        <f>+IF((+SUM(AK296:AK298)+SUM(AK302:AK304)+SUM(AK308:AK309)+SUM(AK312:AK314)+AK316+SUM(AK299:AK301)+SUM(AK310:AK311)+SUM(AK315))&gt;0,+(+SUM(AK296:AK298)+SUM(AK302:AK304)+SUM(AK308:AK309)+SUM(AK312:AK314)+SUM(AK316))/(+SUM(AK296:AK298)+SUM(AK302:AK304)+SUM(AK308:AK309)+SUM(AK312:AK314)+SUM(AK316)+SUM(AK299:AK301)+SUM(AK310:AK311)+AK315),0)</f>
        <v>0</v>
      </c>
      <c r="AM732" s="498">
        <v>0</v>
      </c>
      <c r="AN732" s="499">
        <v>0</v>
      </c>
      <c r="AO732" s="514" t="s">
        <v>389</v>
      </c>
      <c r="AP732" s="510">
        <f>+IF((+SUM(AO296:AO298)+SUM(AO302:AO304)+SUM(AO308:AO309)+SUM(AO312:AO314)+AO316+SUM(AO299:AO301)+SUM(AO310:AO311)+SUM(AO315))&gt;0,+(+SUM(AO296:AO298)+SUM(AO302:AO304)+SUM(AO308:AO309)+SUM(AO312:AO314)+SUM(AO316))/(+SUM(AO296:AO298)+SUM(AO302:AO304)+SUM(AO308:AO309)+SUM(AO312:AO314)+SUM(AO316)+SUM(AO299:AO301)+SUM(AO310:AO311)+AO315),0)</f>
        <v>0</v>
      </c>
      <c r="AR732" s="496"/>
      <c r="AS732" s="496"/>
      <c r="AT732" s="496"/>
    </row>
    <row r="733" spans="2:46" s="493" customFormat="1" ht="16.5" thickBot="1">
      <c r="B733" s="497"/>
      <c r="D733" s="505" t="s">
        <v>386</v>
      </c>
      <c r="E733" s="506"/>
      <c r="F733" s="506"/>
      <c r="G733" s="506"/>
      <c r="H733" s="506"/>
      <c r="I733" s="506"/>
      <c r="J733" s="506"/>
      <c r="K733" s="506"/>
      <c r="L733" s="507"/>
      <c r="M733" s="494"/>
      <c r="N733" s="495"/>
      <c r="O733" s="513" t="s">
        <v>388</v>
      </c>
      <c r="P733" s="508">
        <f>+IF((+SUM(O296:O298)+SUM(O302:O304)+SUM(O308:O309)+SUM(O312:O314)+O316+SUM(O299:O301)+SUM(O310:O311)+SUM(O315))&gt;0,1-P732,0)</f>
        <v>0</v>
      </c>
      <c r="Q733" s="500">
        <v>0</v>
      </c>
      <c r="R733" s="501">
        <v>0</v>
      </c>
      <c r="S733" s="515" t="s">
        <v>390</v>
      </c>
      <c r="T733" s="511">
        <f>+IF((+SUM(S296:S298)+SUM(S302:S304)+SUM(S308:S309)+SUM(S312:S314)+S316+SUM(S299:S301)+SUM(S310:S311)+SUM(S315))&gt;0,1-T732,0)</f>
        <v>0</v>
      </c>
      <c r="U733" s="75"/>
      <c r="V733" s="517" t="s">
        <v>388</v>
      </c>
      <c r="W733" s="508">
        <f>+IF((+SUM(V296:V298)+SUM(V302:V304)+SUM(V308:V309)+SUM(V312:V314)+V316+SUM(V299:V301)+SUM(V310:V311)+SUM(V315))&gt;0,1-W732,0)</f>
        <v>0</v>
      </c>
      <c r="X733" s="500">
        <v>0</v>
      </c>
      <c r="Y733" s="501">
        <v>0</v>
      </c>
      <c r="Z733" s="519" t="s">
        <v>390</v>
      </c>
      <c r="AA733" s="511">
        <f>+IF((+SUM(Z296:Z298)+SUM(Z302:Z304)+SUM(Z308:Z309)+SUM(Z312:Z314)+Z316+SUM(Z299:Z301)+SUM(Z310:Z311)+SUM(Z315))&gt;0,1-AA732,0)</f>
        <v>0</v>
      </c>
      <c r="AB733" s="75"/>
      <c r="AC733" s="523" t="s">
        <v>388</v>
      </c>
      <c r="AD733" s="508">
        <f>+IF((+SUM(AC296:AC298)+SUM(AC302:AC304)+SUM(AC308:AC309)+SUM(AC312:AC314)+AC316+SUM(AC299:AC301)+SUM(AC310:AC311)+SUM(AC315))&gt;0,1-AD732,0)</f>
        <v>0</v>
      </c>
      <c r="AE733" s="500">
        <v>0</v>
      </c>
      <c r="AF733" s="501">
        <v>0</v>
      </c>
      <c r="AG733" s="521" t="s">
        <v>390</v>
      </c>
      <c r="AH733" s="511">
        <f>+IF((+SUM(AG296:AG298)+SUM(AG302:AG304)+SUM(AG308:AG309)+SUM(AG312:AG314)+AG316+SUM(AG299:AG301)+SUM(AG310:AG311)+SUM(AG315))&gt;0,1-AH732,0)</f>
        <v>0</v>
      </c>
      <c r="AI733" s="494"/>
      <c r="AJ733" s="495"/>
      <c r="AK733" s="513" t="s">
        <v>388</v>
      </c>
      <c r="AL733" s="508">
        <f>+IF((+SUM(AK296:AK298)+SUM(AK302:AK304)+SUM(AK308:AK309)+SUM(AK312:AK314)+AK316+SUM(AK299:AK301)+SUM(AK310:AK311)+SUM(AK315))&gt;0,1-AL732,0)</f>
        <v>0</v>
      </c>
      <c r="AM733" s="500">
        <v>0</v>
      </c>
      <c r="AN733" s="501">
        <v>0</v>
      </c>
      <c r="AO733" s="515" t="s">
        <v>390</v>
      </c>
      <c r="AP733" s="511">
        <f>+IF((+SUM(AO296:AO298)+SUM(AO302:AO304)+SUM(AO308:AO309)+SUM(AO312:AO314)+AO316+SUM(AO299:AO301)+SUM(AO310:AO311)+SUM(AO315))&gt;0,1-AP732,0)</f>
        <v>0</v>
      </c>
      <c r="AR733" s="496"/>
      <c r="AS733" s="496"/>
      <c r="AT733" s="496"/>
    </row>
    <row r="734" spans="13:46" s="493" customFormat="1" ht="16.5" thickBot="1">
      <c r="M734" s="494"/>
      <c r="N734" s="495"/>
      <c r="O734" s="496"/>
      <c r="Q734" s="496"/>
      <c r="R734" s="496"/>
      <c r="S734" s="496"/>
      <c r="T734" s="496"/>
      <c r="U734" s="494"/>
      <c r="V734" s="496"/>
      <c r="W734" s="496"/>
      <c r="X734" s="496"/>
      <c r="Y734" s="496"/>
      <c r="Z734" s="496"/>
      <c r="AA734" s="496"/>
      <c r="AB734" s="494"/>
      <c r="AC734" s="496"/>
      <c r="AD734" s="496"/>
      <c r="AE734" s="496"/>
      <c r="AF734" s="496"/>
      <c r="AG734" s="496"/>
      <c r="AH734" s="496"/>
      <c r="AI734" s="494"/>
      <c r="AJ734" s="495"/>
      <c r="AK734" s="496"/>
      <c r="AM734" s="496"/>
      <c r="AN734" s="496"/>
      <c r="AO734" s="496"/>
      <c r="AP734" s="496"/>
      <c r="AR734" s="496"/>
      <c r="AS734" s="496"/>
      <c r="AT734" s="496"/>
    </row>
    <row r="735" spans="2:46" s="493" customFormat="1" ht="15.75">
      <c r="B735" s="497"/>
      <c r="D735" s="502" t="s">
        <v>396</v>
      </c>
      <c r="E735" s="503"/>
      <c r="F735" s="503"/>
      <c r="G735" s="503"/>
      <c r="H735" s="503"/>
      <c r="I735" s="503"/>
      <c r="J735" s="503"/>
      <c r="K735" s="503"/>
      <c r="L735" s="504"/>
      <c r="M735" s="494"/>
      <c r="N735" s="495"/>
      <c r="O735" s="512" t="s">
        <v>392</v>
      </c>
      <c r="P735" s="509">
        <f>+IF((+P30+P31+P32+P33)&gt;0,(+P30+P31)/(+P30+P31+P32+P33),0)</f>
        <v>0</v>
      </c>
      <c r="Q735" s="498">
        <v>0</v>
      </c>
      <c r="R735" s="499">
        <v>0</v>
      </c>
      <c r="S735" s="514" t="s">
        <v>394</v>
      </c>
      <c r="T735" s="510">
        <f>+IF((+T30+T31+T32+T33)&gt;0,(+T30+T31)/(+T30+T31+T32+T33),0)</f>
        <v>0</v>
      </c>
      <c r="U735" s="75"/>
      <c r="V735" s="516" t="s">
        <v>392</v>
      </c>
      <c r="W735" s="509">
        <f>+IF((+W30+W31+W32+W33)&gt;0,(+W30+W31)/(+W30+W31+W32+W33),0)</f>
        <v>0</v>
      </c>
      <c r="X735" s="498">
        <v>0</v>
      </c>
      <c r="Y735" s="499">
        <v>0</v>
      </c>
      <c r="Z735" s="518" t="s">
        <v>394</v>
      </c>
      <c r="AA735" s="510">
        <f>+IF((+AA30+AA31+AA32+AA33)&gt;0,(+AA30+AA31)/(+AA30+AA31+AA32+AA33),0)</f>
        <v>0</v>
      </c>
      <c r="AB735" s="75"/>
      <c r="AC735" s="522" t="s">
        <v>392</v>
      </c>
      <c r="AD735" s="509">
        <f>+IF((+AD30+AD31+AD32+AD33)&gt;0,(+AD30+AD31)/(+AD30+AD31+AD32+AD33),0)</f>
        <v>0</v>
      </c>
      <c r="AE735" s="498">
        <v>0</v>
      </c>
      <c r="AF735" s="499">
        <v>0</v>
      </c>
      <c r="AG735" s="520" t="s">
        <v>394</v>
      </c>
      <c r="AH735" s="510">
        <f>+IF((+AH30+AH31+AH32+AH33)&gt;0,(+AH30+AH31)/(+AH30+AH31+AH32+AH33),0)</f>
        <v>0</v>
      </c>
      <c r="AI735" s="494"/>
      <c r="AJ735" s="495"/>
      <c r="AK735" s="512" t="s">
        <v>392</v>
      </c>
      <c r="AL735" s="509">
        <f>+IF((+AL30+AL31+AL32+AL33)&gt;0,(+AL30+AL31)/(+AL30+AL31+AL32+AL33),0)</f>
        <v>0</v>
      </c>
      <c r="AM735" s="498">
        <v>0</v>
      </c>
      <c r="AN735" s="499">
        <v>0</v>
      </c>
      <c r="AO735" s="514" t="s">
        <v>394</v>
      </c>
      <c r="AP735" s="510">
        <f>+IF((+AP30+AP31+AP32+AP33)&gt;0,(+AP30+AP31)/(+AP30+AP31+AP32+AP33),0)</f>
        <v>0</v>
      </c>
      <c r="AR735" s="496"/>
      <c r="AS735" s="496"/>
      <c r="AT735" s="496"/>
    </row>
    <row r="736" spans="2:46" s="493" customFormat="1" ht="16.5" thickBot="1">
      <c r="B736" s="497"/>
      <c r="D736" s="505" t="s">
        <v>395</v>
      </c>
      <c r="E736" s="506"/>
      <c r="F736" s="506"/>
      <c r="G736" s="506"/>
      <c r="H736" s="506"/>
      <c r="I736" s="506"/>
      <c r="J736" s="506"/>
      <c r="K736" s="506"/>
      <c r="L736" s="507"/>
      <c r="M736" s="494"/>
      <c r="N736" s="495"/>
      <c r="O736" s="513" t="s">
        <v>391</v>
      </c>
      <c r="P736" s="508">
        <f>+IF((+P30+P31+P32+P33)&gt;0,1-P735,0)</f>
        <v>0</v>
      </c>
      <c r="Q736" s="500">
        <v>0</v>
      </c>
      <c r="R736" s="501">
        <v>0</v>
      </c>
      <c r="S736" s="515" t="s">
        <v>393</v>
      </c>
      <c r="T736" s="511">
        <f>+IF((+T30+T31+T32+T33)&gt;0,1-T735,0)</f>
        <v>0</v>
      </c>
      <c r="U736" s="75"/>
      <c r="V736" s="517" t="s">
        <v>391</v>
      </c>
      <c r="W736" s="508">
        <f>+IF((+W30+W31+W32+W33)&gt;0,1-W735,0)</f>
        <v>0</v>
      </c>
      <c r="X736" s="500">
        <v>0</v>
      </c>
      <c r="Y736" s="501">
        <v>0</v>
      </c>
      <c r="Z736" s="519" t="s">
        <v>393</v>
      </c>
      <c r="AA736" s="511">
        <f>+IF((+AA30+AA31+AA32+AA33)&gt;0,1-AA735,0)</f>
        <v>0</v>
      </c>
      <c r="AB736" s="75"/>
      <c r="AC736" s="523" t="s">
        <v>391</v>
      </c>
      <c r="AD736" s="508">
        <f>+IF((+AD30+AD31+AD32+AD33)&gt;0,1-AD735,0)</f>
        <v>0</v>
      </c>
      <c r="AE736" s="500">
        <v>0</v>
      </c>
      <c r="AF736" s="501">
        <v>0</v>
      </c>
      <c r="AG736" s="521" t="s">
        <v>393</v>
      </c>
      <c r="AH736" s="511">
        <f>+IF((+AH30+AH31+AH32+AH33)&gt;0,1-AH735,0)</f>
        <v>0</v>
      </c>
      <c r="AI736" s="494"/>
      <c r="AJ736" s="495"/>
      <c r="AK736" s="513" t="s">
        <v>391</v>
      </c>
      <c r="AL736" s="508">
        <f>+IF((+AL30+AL31+AL32+AL33)&gt;0,1-AL735,0)</f>
        <v>0</v>
      </c>
      <c r="AM736" s="500">
        <v>0</v>
      </c>
      <c r="AN736" s="501">
        <v>0</v>
      </c>
      <c r="AO736" s="515" t="s">
        <v>393</v>
      </c>
      <c r="AP736" s="511">
        <f>+IF((+AP30+AP31+AP32+AP33)&gt;0,1-AP735,0)</f>
        <v>0</v>
      </c>
      <c r="AR736" s="496"/>
      <c r="AS736" s="496"/>
      <c r="AT736" s="496"/>
    </row>
    <row r="737" spans="13:46" s="493" customFormat="1" ht="16.5" thickBot="1">
      <c r="M737" s="494"/>
      <c r="N737" s="495"/>
      <c r="O737" s="496"/>
      <c r="P737" s="496"/>
      <c r="Q737" s="496"/>
      <c r="R737" s="496"/>
      <c r="S737" s="496"/>
      <c r="T737" s="496"/>
      <c r="U737" s="494"/>
      <c r="V737" s="496"/>
      <c r="W737" s="496"/>
      <c r="X737" s="496"/>
      <c r="Y737" s="496"/>
      <c r="Z737" s="496"/>
      <c r="AA737" s="496"/>
      <c r="AB737" s="494"/>
      <c r="AC737" s="496"/>
      <c r="AD737" s="496"/>
      <c r="AE737" s="496"/>
      <c r="AF737" s="496"/>
      <c r="AG737" s="496"/>
      <c r="AH737" s="496"/>
      <c r="AI737" s="494"/>
      <c r="AJ737" s="495"/>
      <c r="AK737" s="496"/>
      <c r="AL737" s="496"/>
      <c r="AM737" s="496"/>
      <c r="AN737" s="496"/>
      <c r="AO737" s="496"/>
      <c r="AP737" s="496"/>
      <c r="AR737" s="496"/>
      <c r="AS737" s="496"/>
      <c r="AT737" s="496"/>
    </row>
    <row r="738" spans="2:46" s="493" customFormat="1" ht="15.75">
      <c r="B738" s="497"/>
      <c r="D738" s="502" t="s">
        <v>397</v>
      </c>
      <c r="E738" s="503"/>
      <c r="F738" s="503"/>
      <c r="G738" s="503"/>
      <c r="H738" s="503"/>
      <c r="I738" s="503"/>
      <c r="J738" s="503"/>
      <c r="K738" s="503"/>
      <c r="L738" s="504"/>
      <c r="M738" s="494"/>
      <c r="N738" s="495"/>
      <c r="O738" s="512" t="s">
        <v>400</v>
      </c>
      <c r="P738" s="509">
        <f>+IF((+P63+P64+P65+P66)&gt;0,(+P63+P64)/(+P63+P64+P65+P66),0)</f>
        <v>0</v>
      </c>
      <c r="Q738" s="498">
        <v>0</v>
      </c>
      <c r="R738" s="499">
        <v>0</v>
      </c>
      <c r="S738" s="514" t="s">
        <v>401</v>
      </c>
      <c r="T738" s="510">
        <f>+IF((+T63+T64+T65+T66)&gt;0,(+T63+T64)/(+T63+T64+T65+T66),0)</f>
        <v>0</v>
      </c>
      <c r="U738" s="75"/>
      <c r="V738" s="516" t="s">
        <v>391</v>
      </c>
      <c r="W738" s="509">
        <f>+IF((+W63+W64+W65+W66)&gt;0,(+W63+W64)/(+W63+W64+W65+W66),0)</f>
        <v>0</v>
      </c>
      <c r="X738" s="498">
        <v>0</v>
      </c>
      <c r="Y738" s="499">
        <v>0</v>
      </c>
      <c r="Z738" s="518" t="s">
        <v>401</v>
      </c>
      <c r="AA738" s="510">
        <f>+IF((+AA63+AA64+AA65+AA66)&gt;0,(+AA63+AA64)/(+AA63+AA64+AA65+AA66),0)</f>
        <v>0</v>
      </c>
      <c r="AB738" s="75"/>
      <c r="AC738" s="522" t="s">
        <v>391</v>
      </c>
      <c r="AD738" s="509">
        <f>+IF((+AD63+AD64+AD65+AD66)&gt;0,(+AD63+AD64)/(+AD63+AD64+AD65+AD66),0)</f>
        <v>0</v>
      </c>
      <c r="AE738" s="498">
        <v>0</v>
      </c>
      <c r="AF738" s="499">
        <v>0</v>
      </c>
      <c r="AG738" s="520" t="s">
        <v>401</v>
      </c>
      <c r="AH738" s="510">
        <f>+IF((+AH63+AH64+AH65+AH66)&gt;0,(+AH63+AH64)/(+AH63+AH64+AH65+AH66),0)</f>
        <v>0</v>
      </c>
      <c r="AI738" s="494"/>
      <c r="AJ738" s="495"/>
      <c r="AK738" s="512" t="s">
        <v>400</v>
      </c>
      <c r="AL738" s="509">
        <f>+IF((+AL63+AL64+AL65+AL66)&gt;0,(+AL63+AL64)/(+AL63+AL64+AL65+AL66),0)</f>
        <v>0</v>
      </c>
      <c r="AM738" s="498">
        <v>0</v>
      </c>
      <c r="AN738" s="499">
        <v>0</v>
      </c>
      <c r="AO738" s="514" t="s">
        <v>401</v>
      </c>
      <c r="AP738" s="510">
        <f>+IF((+AP63+AP64+AP65+AP66)&gt;0,(+AP63+AP64)/(+AP63+AP64+AP65+AP66),0)</f>
        <v>0</v>
      </c>
      <c r="AR738" s="496"/>
      <c r="AS738" s="496"/>
      <c r="AT738" s="496"/>
    </row>
    <row r="739" spans="2:46" s="493" customFormat="1" ht="16.5" thickBot="1">
      <c r="B739" s="497"/>
      <c r="D739" s="505" t="s">
        <v>398</v>
      </c>
      <c r="E739" s="506"/>
      <c r="F739" s="506"/>
      <c r="G739" s="506"/>
      <c r="H739" s="506"/>
      <c r="I739" s="506"/>
      <c r="J739" s="506"/>
      <c r="K739" s="506"/>
      <c r="L739" s="507"/>
      <c r="M739" s="494"/>
      <c r="N739" s="495"/>
      <c r="O739" s="513" t="s">
        <v>399</v>
      </c>
      <c r="P739" s="508">
        <f>+IF((+P63+P64+P65+P66)&gt;0,1-P738,0)</f>
        <v>0</v>
      </c>
      <c r="Q739" s="500">
        <v>0</v>
      </c>
      <c r="R739" s="501">
        <v>0</v>
      </c>
      <c r="S739" s="515" t="s">
        <v>402</v>
      </c>
      <c r="T739" s="511">
        <f>+IF((+T63+T64+T65+T66)&gt;0,1-T738,0)</f>
        <v>0</v>
      </c>
      <c r="U739" s="75"/>
      <c r="V739" s="517" t="s">
        <v>392</v>
      </c>
      <c r="W739" s="508">
        <f>+IF((+W63+W64+W65+W66)&gt;0,1-W738,0)</f>
        <v>0</v>
      </c>
      <c r="X739" s="500">
        <v>0</v>
      </c>
      <c r="Y739" s="501">
        <v>0</v>
      </c>
      <c r="Z739" s="519" t="s">
        <v>402</v>
      </c>
      <c r="AA739" s="511">
        <f>+IF((+AA63+AA64+AA65+AA66)&gt;0,1-AA738,0)</f>
        <v>0</v>
      </c>
      <c r="AB739" s="75"/>
      <c r="AC739" s="523" t="s">
        <v>392</v>
      </c>
      <c r="AD739" s="508">
        <f>+IF((+AD63+AD64+AD65+AD66)&gt;0,1-AD738,0)</f>
        <v>0</v>
      </c>
      <c r="AE739" s="500">
        <v>0</v>
      </c>
      <c r="AF739" s="501">
        <v>0</v>
      </c>
      <c r="AG739" s="521" t="s">
        <v>402</v>
      </c>
      <c r="AH739" s="511">
        <f>+IF((+AH63+AH64+AH65+AH66)&gt;0,1-AH738,0)</f>
        <v>0</v>
      </c>
      <c r="AI739" s="494"/>
      <c r="AJ739" s="495"/>
      <c r="AK739" s="513" t="s">
        <v>399</v>
      </c>
      <c r="AL739" s="508">
        <f>+IF((+AL63+AL64+AL65+AL66)&gt;0,1-AL738,0)</f>
        <v>0</v>
      </c>
      <c r="AM739" s="500">
        <v>0</v>
      </c>
      <c r="AN739" s="501">
        <v>0</v>
      </c>
      <c r="AO739" s="515" t="s">
        <v>402</v>
      </c>
      <c r="AP739" s="511">
        <f>+IF((+AP63+AP64+AP65+AP66)&gt;0,1-AP738,0)</f>
        <v>0</v>
      </c>
      <c r="AR739" s="496"/>
      <c r="AS739" s="496"/>
      <c r="AT739" s="496"/>
    </row>
    <row r="740" spans="44:46" ht="15.75">
      <c r="AR740" s="496"/>
      <c r="AS740" s="496"/>
      <c r="AT740" s="496"/>
    </row>
    <row r="741" spans="44:46" ht="15.75">
      <c r="AR741" s="496"/>
      <c r="AS741" s="496"/>
      <c r="AT741" s="496"/>
    </row>
    <row r="742" spans="44:46" ht="15.75">
      <c r="AR742" s="496"/>
      <c r="AS742" s="496"/>
      <c r="AT742" s="496"/>
    </row>
    <row r="743" spans="44:46" ht="15.75">
      <c r="AR743" s="496"/>
      <c r="AS743" s="496"/>
      <c r="AT743" s="496"/>
    </row>
    <row r="744" spans="44:46" ht="15.75">
      <c r="AR744" s="496"/>
      <c r="AS744" s="496"/>
      <c r="AT744" s="496"/>
    </row>
    <row r="745" spans="44:46" ht="15.75">
      <c r="AR745" s="496"/>
      <c r="AS745" s="496"/>
      <c r="AT745" s="496"/>
    </row>
  </sheetData>
  <sheetProtection password="889B" sheet="1" objects="1" scenarios="1"/>
  <mergeCells count="14">
    <mergeCell ref="AK6:AM6"/>
    <mergeCell ref="AO6:AP6"/>
    <mergeCell ref="V6:AA7"/>
    <mergeCell ref="O6:T7"/>
    <mergeCell ref="AC6:AH7"/>
    <mergeCell ref="E12:F12"/>
    <mergeCell ref="E8:F8"/>
    <mergeCell ref="H8:I8"/>
    <mergeCell ref="K8:L8"/>
    <mergeCell ref="K10:L10"/>
    <mergeCell ref="E2:L2"/>
    <mergeCell ref="C4:L4"/>
    <mergeCell ref="C6:E6"/>
    <mergeCell ref="G6:L6"/>
  </mergeCells>
  <conditionalFormatting sqref="O2 Q2 S2 V2 X2 Z2 AC2 AE2 AG2 AK2 AM2 AO2">
    <cfRule type="cellIs" priority="1" dxfId="0" operator="equal" stopIfTrue="1">
      <formula>"""O K"""</formula>
    </cfRule>
  </conditionalFormatting>
  <conditionalFormatting sqref="P2 P4 R2 R4 T4 T2">
    <cfRule type="cellIs" priority="2" dxfId="0" operator="equal" stopIfTrue="1">
      <formula>"O K"</formula>
    </cfRule>
    <cfRule type="cellIs" priority="3" dxfId="1" operator="notEqual" stopIfTrue="1">
      <formula>"O K"</formula>
    </cfRule>
  </conditionalFormatting>
  <conditionalFormatting sqref="AA2 AA4 Y2 Y4 W2 W4">
    <cfRule type="cellIs" priority="4" dxfId="2" operator="equal" stopIfTrue="1">
      <formula>"O K"</formula>
    </cfRule>
    <cfRule type="cellIs" priority="5" dxfId="1" operator="notEqual" stopIfTrue="1">
      <formula>"O K"</formula>
    </cfRule>
  </conditionalFormatting>
  <conditionalFormatting sqref="Q738:S739 Q732:S733 AE732:AG733 X732:Z733 O732:O733 V732:V733 AC732:AC733 Q735:S736 AE735:AG736 X735:Z736 O735:O736 V735:V736 AC735:AC736 AC738:AC739 AE738:AG739 X738:Z739 O738:O739 V738:V739 AM735:AO736 AK732:AK733 AK735:AK736 AK738:AK739 AM738:AO739 AM732:AO733 V670:AA721 O670:T721 AR670:AT721 AC670:AH721 AK670:AP721 AC13:AH667 V13:AA667 O13:T667 AR13:AT667 AK13:AP667">
    <cfRule type="cellIs" priority="6" dxfId="3" operator="lessThan" stopIfTrue="1">
      <formula>0</formula>
    </cfRule>
  </conditionalFormatting>
  <conditionalFormatting sqref="AD2 AD4 AF2 AF4 AH2 AH4">
    <cfRule type="cellIs" priority="7" dxfId="4" operator="equal" stopIfTrue="1">
      <formula>"O K"</formula>
    </cfRule>
    <cfRule type="cellIs" priority="8" dxfId="1" operator="notEqual" stopIfTrue="1">
      <formula>"O K"</formula>
    </cfRule>
  </conditionalFormatting>
  <conditionalFormatting sqref="E12:F12">
    <cfRule type="cellIs" priority="9" dxfId="5" operator="equal" stopIfTrue="1">
      <formula>0</formula>
    </cfRule>
  </conditionalFormatting>
  <conditionalFormatting sqref="P732:P733 T732:T733 W732:W733 AA732:AA733 AD732:AD733 AH732:AH733 P735:P736 AD735:AD736 T735:T736 W735:W736 AA735:AA736 AH735:AH736 P738:P739 AD738:AD739 T738:T739 W738:W739 AA738:AA739 AH738:AH739 AJ10 AL732:AL733 AP732:AP733 AL735:AL736 AP735:AP736 AL738:AL739 AP738:AP739">
    <cfRule type="cellIs" priority="10" dxfId="6" operator="equal" stopIfTrue="1">
      <formula>0</formula>
    </cfRule>
  </conditionalFormatting>
  <conditionalFormatting sqref="N722:AH722 O724:AH724 O668:AH668 AJ722:AP722 AK724:AP724 AK668:AP668 AR668:AT668 AR724:AT724 AR722:AT722">
    <cfRule type="cellIs" priority="11" dxfId="7" operator="lessThan" stopIfTrue="1">
      <formula>0</formula>
    </cfRule>
  </conditionalFormatting>
  <conditionalFormatting sqref="N10">
    <cfRule type="cellIs" priority="12" dxfId="8" operator="equal" stopIfTrue="1">
      <formula>0</formula>
    </cfRule>
  </conditionalFormatting>
  <conditionalFormatting sqref="AL2 AL4 AN2 AN4 AP2 AP4">
    <cfRule type="cellIs" priority="13" dxfId="9" operator="equal" stopIfTrue="1">
      <formula>"O K"</formula>
    </cfRule>
    <cfRule type="cellIs" priority="14" dxfId="1" operator="notEqual" stopIfTrue="1">
      <formula>"O K"</formula>
    </cfRule>
  </conditionalFormatting>
  <conditionalFormatting sqref="AK6:AP7">
    <cfRule type="cellIs" priority="15" dxfId="10" operator="equal" stopIfTrue="1">
      <formula>0</formula>
    </cfRule>
  </conditionalFormatting>
  <conditionalFormatting sqref="AR10:AT10">
    <cfRule type="cellIs" priority="16" dxfId="1" operator="equal" stopIfTrue="1">
      <formula>"ERROR !"</formula>
    </cfRule>
  </conditionalFormatting>
  <printOptions/>
  <pageMargins left="0.24" right="0.24" top="0.43" bottom="0.35" header="0.23" footer="0.24"/>
  <pageSetup horizontalDpi="300" verticalDpi="300" orientation="portrait" paperSize="9" scale="75" r:id="rId3"/>
  <headerFooter alignWithMargins="0">
    <oddHeader>&amp;C&amp;"Times New Roman CYR,Bold"&amp;12- &amp;P / &amp;N -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9.140625" defaultRowHeight="12.75"/>
  <cols>
    <col min="1" max="1" width="6.140625" style="67" customWidth="1"/>
    <col min="2" max="2" width="8.7109375" style="67" customWidth="1"/>
    <col min="3" max="3" width="9.7109375" style="67" customWidth="1"/>
    <col min="4" max="4" width="9.421875" style="67" customWidth="1"/>
    <col min="5" max="5" width="9.140625" style="67" customWidth="1"/>
    <col min="6" max="6" width="9.8515625" style="67" customWidth="1"/>
    <col min="7" max="7" width="9.00390625" style="67" customWidth="1"/>
    <col min="8" max="8" width="8.140625" style="67" customWidth="1"/>
    <col min="9" max="9" width="10.7109375" style="67" customWidth="1"/>
    <col min="10" max="10" width="1.1484375" style="67" customWidth="1"/>
    <col min="11" max="11" width="11.140625" style="67" customWidth="1"/>
    <col min="12" max="12" width="12.00390625" style="67" customWidth="1"/>
    <col min="13" max="13" width="2.28125" style="68" customWidth="1"/>
    <col min="14" max="14" width="7.421875" style="183" customWidth="1"/>
    <col min="15" max="17" width="26.8515625" style="62" customWidth="1"/>
    <col min="18" max="18" width="2.28125" style="68" customWidth="1"/>
    <col min="19" max="19" width="7.421875" style="183" customWidth="1"/>
    <col min="20" max="22" width="26.8515625" style="62" customWidth="1"/>
    <col min="23" max="16384" width="9.140625" style="67" customWidth="1"/>
  </cols>
  <sheetData>
    <row r="1" spans="1:22" ht="2.25" customHeight="1" thickBot="1">
      <c r="A1" s="77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337"/>
      <c r="O1" s="29"/>
      <c r="P1" s="29"/>
      <c r="Q1" s="29"/>
      <c r="R1" s="69"/>
      <c r="S1" s="337"/>
      <c r="T1" s="29"/>
      <c r="U1" s="29"/>
      <c r="V1" s="29"/>
    </row>
    <row r="2" spans="1:22" ht="18" customHeight="1" thickBot="1">
      <c r="A2" s="338" t="s">
        <v>930</v>
      </c>
      <c r="B2" s="339"/>
      <c r="C2" s="340"/>
      <c r="D2" s="339"/>
      <c r="E2" s="1072">
        <f>+'TRIAL-BALANCE-2006'!E2:L2</f>
        <v>0</v>
      </c>
      <c r="F2" s="1073"/>
      <c r="G2" s="1073"/>
      <c r="H2" s="1073"/>
      <c r="I2" s="1073"/>
      <c r="J2" s="1073"/>
      <c r="K2" s="1073"/>
      <c r="L2" s="1074"/>
      <c r="M2" s="70"/>
      <c r="N2" s="341"/>
      <c r="O2" s="30" t="s">
        <v>167</v>
      </c>
      <c r="P2" s="355" t="s">
        <v>168</v>
      </c>
      <c r="Q2" s="545" t="s">
        <v>169</v>
      </c>
      <c r="R2" s="70"/>
      <c r="S2" s="341"/>
      <c r="T2" s="30" t="s">
        <v>745</v>
      </c>
      <c r="U2" s="355" t="s">
        <v>746</v>
      </c>
      <c r="V2" s="545" t="s">
        <v>747</v>
      </c>
    </row>
    <row r="3" spans="1:22" ht="3.75" customHeight="1" thickBot="1">
      <c r="A3" s="77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337"/>
      <c r="O3" s="29"/>
      <c r="P3" s="29"/>
      <c r="Q3" s="29"/>
      <c r="R3" s="69"/>
      <c r="S3" s="337"/>
      <c r="T3" s="29"/>
      <c r="U3" s="29"/>
      <c r="V3" s="29"/>
    </row>
    <row r="4" spans="1:22" ht="16.5" customHeight="1" thickBot="1">
      <c r="A4" s="338" t="s">
        <v>931</v>
      </c>
      <c r="B4" s="339"/>
      <c r="C4" s="1075">
        <f>+'TRIAL-BALANCE-2006'!C4:L4</f>
        <v>0</v>
      </c>
      <c r="D4" s="1076"/>
      <c r="E4" s="1076"/>
      <c r="F4" s="1076"/>
      <c r="G4" s="1076"/>
      <c r="H4" s="1076"/>
      <c r="I4" s="1076"/>
      <c r="J4" s="1076"/>
      <c r="K4" s="1076"/>
      <c r="L4" s="1077"/>
      <c r="M4" s="71"/>
      <c r="N4" s="341"/>
      <c r="O4" s="543" t="str">
        <f>+IF(+O34=0,"O K","НЕРАВНЕНИЕ !")</f>
        <v>O K</v>
      </c>
      <c r="P4" s="544" t="str">
        <f>+IF(+P34=0,"O K","НЕРАВНЕНИЕ !")</f>
        <v>O K</v>
      </c>
      <c r="Q4" s="546" t="str">
        <f>+IF(+Q34=0,"O K","НЕРАВНЕНИЕ !")</f>
        <v>O K</v>
      </c>
      <c r="R4" s="71"/>
      <c r="S4" s="341"/>
      <c r="T4" s="543" t="str">
        <f>+IF(+T34=0,"O K","НЕРАВНЕНИЕ !")</f>
        <v>O K</v>
      </c>
      <c r="U4" s="544" t="str">
        <f>+IF(+U34=0,"O K","НЕРАВНЕНИЕ !")</f>
        <v>O K</v>
      </c>
      <c r="V4" s="546" t="str">
        <f>+IF(+V34=0,"O K","НЕРАВНЕНИЕ !")</f>
        <v>O K</v>
      </c>
    </row>
    <row r="5" spans="1:22" ht="3.75" customHeight="1" thickBot="1">
      <c r="A5" s="77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341"/>
      <c r="O5" s="29"/>
      <c r="P5" s="29"/>
      <c r="Q5" s="29"/>
      <c r="R5" s="69"/>
      <c r="S5" s="341"/>
      <c r="T5" s="29"/>
      <c r="U5" s="29"/>
      <c r="V5" s="29"/>
    </row>
    <row r="6" spans="1:22" ht="18" customHeight="1" thickBot="1">
      <c r="A6" s="342" t="s">
        <v>932</v>
      </c>
      <c r="B6" s="339"/>
      <c r="C6" s="1078">
        <f>+'TRIAL-BALANCE-2006'!C6:E6</f>
        <v>0</v>
      </c>
      <c r="D6" s="1079"/>
      <c r="E6" s="1080"/>
      <c r="F6" s="343" t="s">
        <v>510</v>
      </c>
      <c r="G6" s="1081">
        <f>+'TRIAL-BALANCE-2006'!G6:L6</f>
        <v>0</v>
      </c>
      <c r="H6" s="1082"/>
      <c r="I6" s="1082"/>
      <c r="J6" s="1082"/>
      <c r="K6" s="1082"/>
      <c r="L6" s="1083"/>
      <c r="M6" s="72"/>
      <c r="N6" s="341"/>
      <c r="O6" s="1092" t="s">
        <v>175</v>
      </c>
      <c r="P6" s="1093"/>
      <c r="Q6" s="1094"/>
      <c r="R6" s="72"/>
      <c r="S6" s="341"/>
      <c r="T6" s="1086" t="s">
        <v>176</v>
      </c>
      <c r="U6" s="1087"/>
      <c r="V6" s="1088"/>
    </row>
    <row r="7" spans="1:22" ht="3.75" customHeight="1" thickBot="1">
      <c r="A7" s="77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341"/>
      <c r="O7" s="1095"/>
      <c r="P7" s="1096"/>
      <c r="Q7" s="1097"/>
      <c r="R7" s="69"/>
      <c r="S7" s="341"/>
      <c r="T7" s="1089"/>
      <c r="U7" s="1090"/>
      <c r="V7" s="1091"/>
    </row>
    <row r="8" spans="1:22" ht="18" customHeight="1" thickBot="1" thickTop="1">
      <c r="A8" s="344" t="s">
        <v>934</v>
      </c>
      <c r="B8" s="345"/>
      <c r="C8" s="379">
        <f>+'TRIAL-BALANCE-2006'!C8</f>
        <v>0</v>
      </c>
      <c r="D8" s="338" t="s">
        <v>935</v>
      </c>
      <c r="E8" s="1099">
        <f>+'TRIAL-BALANCE-2006'!E8:F8</f>
        <v>0</v>
      </c>
      <c r="F8" s="1100"/>
      <c r="G8" s="346" t="s">
        <v>936</v>
      </c>
      <c r="H8" s="1075">
        <f>+'TRIAL-BALANCE-2006'!H8:I8</f>
        <v>0</v>
      </c>
      <c r="I8" s="1077"/>
      <c r="J8" s="72"/>
      <c r="K8" s="1075">
        <f>+'TRIAL-BALANCE-2006'!K8:L8</f>
        <v>0</v>
      </c>
      <c r="L8" s="1077"/>
      <c r="M8" s="72"/>
      <c r="N8" s="347" t="s">
        <v>885</v>
      </c>
      <c r="O8" s="369" t="s">
        <v>822</v>
      </c>
      <c r="P8" s="362" t="s">
        <v>823</v>
      </c>
      <c r="Q8" s="370" t="s">
        <v>539</v>
      </c>
      <c r="R8" s="72"/>
      <c r="S8" s="745" t="s">
        <v>885</v>
      </c>
      <c r="T8" s="369" t="s">
        <v>822</v>
      </c>
      <c r="U8" s="362" t="s">
        <v>823</v>
      </c>
      <c r="V8" s="370" t="s">
        <v>539</v>
      </c>
    </row>
    <row r="9" spans="1:22" ht="3.75" customHeight="1" thickBot="1">
      <c r="A9" s="77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348"/>
      <c r="O9" s="371"/>
      <c r="P9" s="373"/>
      <c r="Q9" s="375"/>
      <c r="R9" s="69"/>
      <c r="S9" s="746"/>
      <c r="T9" s="371"/>
      <c r="U9" s="373"/>
      <c r="V9" s="375"/>
    </row>
    <row r="10" spans="1:22" ht="18" customHeight="1" thickBot="1">
      <c r="A10" s="349" t="s">
        <v>937</v>
      </c>
      <c r="B10" s="73"/>
      <c r="C10" s="350" t="str">
        <f>+'TRIAL-BALANCE-2006'!C10</f>
        <v>/с б о р е н/</v>
      </c>
      <c r="D10" s="349" t="s">
        <v>939</v>
      </c>
      <c r="E10" s="73"/>
      <c r="F10" s="351" t="str">
        <f>+'TRIAL-BALANCE-2006'!F10</f>
        <v>/СБОРНА/</v>
      </c>
      <c r="G10" s="352" t="s">
        <v>887</v>
      </c>
      <c r="H10" s="353"/>
      <c r="I10" s="73"/>
      <c r="J10" s="73"/>
      <c r="K10" s="1101">
        <f>+'TRIAL-BALANCE-2006'!K10:L10</f>
        <v>0</v>
      </c>
      <c r="L10" s="1102"/>
      <c r="M10" s="72"/>
      <c r="N10" s="360">
        <f>+C8</f>
        <v>0</v>
      </c>
      <c r="O10" s="372" t="s">
        <v>171</v>
      </c>
      <c r="P10" s="374" t="s">
        <v>171</v>
      </c>
      <c r="Q10" s="376" t="s">
        <v>171</v>
      </c>
      <c r="R10" s="72"/>
      <c r="S10" s="747">
        <f>+H8</f>
        <v>0</v>
      </c>
      <c r="T10" s="372" t="s">
        <v>172</v>
      </c>
      <c r="U10" s="374" t="s">
        <v>173</v>
      </c>
      <c r="V10" s="376" t="s">
        <v>172</v>
      </c>
    </row>
    <row r="11" spans="1:22" ht="3.75" customHeight="1" thickBot="1">
      <c r="A11" s="77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172"/>
      <c r="O11" s="367"/>
      <c r="P11" s="363"/>
      <c r="Q11" s="364"/>
      <c r="R11" s="69"/>
      <c r="S11" s="748"/>
      <c r="T11" s="742"/>
      <c r="U11" s="743"/>
      <c r="V11" s="744"/>
    </row>
    <row r="12" spans="1:22" ht="30.75" customHeight="1" thickBot="1" thickTop="1">
      <c r="A12" s="1084" t="s">
        <v>751</v>
      </c>
      <c r="B12" s="1085"/>
      <c r="C12" s="1085"/>
      <c r="D12" s="1085"/>
      <c r="E12" s="1098" t="str">
        <f>+F10</f>
        <v>/СБОРНА/</v>
      </c>
      <c r="F12" s="1098"/>
      <c r="G12" s="763" t="str">
        <f>+'TRIAL-BALANCE-2006'!G12</f>
        <v> к ъ м   3 1  д е к е м в р и  2 0 0 6 г. (в лева)</v>
      </c>
      <c r="H12" s="764"/>
      <c r="I12" s="764"/>
      <c r="J12" s="764"/>
      <c r="K12" s="764"/>
      <c r="L12" s="765"/>
      <c r="M12" s="74"/>
      <c r="N12" s="184"/>
      <c r="O12" s="766" t="s">
        <v>170</v>
      </c>
      <c r="P12" s="767" t="s">
        <v>170</v>
      </c>
      <c r="Q12" s="768" t="s">
        <v>170</v>
      </c>
      <c r="R12" s="74"/>
      <c r="S12" s="749"/>
      <c r="T12" s="769" t="s">
        <v>170</v>
      </c>
      <c r="U12" s="770" t="s">
        <v>170</v>
      </c>
      <c r="V12" s="771" t="s">
        <v>170</v>
      </c>
    </row>
    <row r="13" spans="1:22" ht="17.25" thickBot="1" thickTop="1">
      <c r="A13" s="152" t="s">
        <v>174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49"/>
      <c r="M13" s="75"/>
      <c r="N13" s="209" t="s">
        <v>163</v>
      </c>
      <c r="O13" s="651">
        <f>+O31</f>
        <v>0</v>
      </c>
      <c r="P13" s="652">
        <f>+P31</f>
        <v>0</v>
      </c>
      <c r="Q13" s="656">
        <f>+Q31</f>
        <v>0</v>
      </c>
      <c r="R13" s="75"/>
      <c r="S13" s="741" t="str">
        <f>+N13</f>
        <v>позиции</v>
      </c>
      <c r="T13" s="651">
        <f>+T31</f>
        <v>0</v>
      </c>
      <c r="U13" s="652">
        <f>+U31</f>
        <v>0</v>
      </c>
      <c r="V13" s="656">
        <f>+V31</f>
        <v>0</v>
      </c>
    </row>
    <row r="14" spans="1:22" ht="16.5" thickTop="1">
      <c r="A14" s="132">
        <v>601</v>
      </c>
      <c r="B14" s="133" t="s">
        <v>638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4"/>
      <c r="M14" s="75"/>
      <c r="N14" s="335">
        <f>+A14</f>
        <v>601</v>
      </c>
      <c r="O14" s="653"/>
      <c r="P14" s="654"/>
      <c r="Q14" s="655"/>
      <c r="R14" s="75"/>
      <c r="S14" s="750">
        <f>+A14</f>
        <v>601</v>
      </c>
      <c r="T14" s="751"/>
      <c r="U14" s="752"/>
      <c r="V14" s="753"/>
    </row>
    <row r="15" spans="1:22" ht="15.75">
      <c r="A15" s="132">
        <v>602</v>
      </c>
      <c r="B15" s="133" t="s">
        <v>158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4"/>
      <c r="M15" s="75"/>
      <c r="N15" s="335">
        <f aca="true" t="shared" si="0" ref="N15:N30">+A15</f>
        <v>602</v>
      </c>
      <c r="O15" s="334"/>
      <c r="P15" s="354"/>
      <c r="Q15" s="547"/>
      <c r="R15" s="75"/>
      <c r="S15" s="750">
        <f aca="true" t="shared" si="1" ref="S15:S30">+A15</f>
        <v>602</v>
      </c>
      <c r="T15" s="754"/>
      <c r="U15" s="755"/>
      <c r="V15" s="756"/>
    </row>
    <row r="16" spans="1:22" ht="15.75">
      <c r="A16" s="138">
        <v>603</v>
      </c>
      <c r="B16" s="140" t="s">
        <v>159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1"/>
      <c r="M16" s="75"/>
      <c r="N16" s="336">
        <f t="shared" si="0"/>
        <v>603</v>
      </c>
      <c r="O16" s="20">
        <v>0</v>
      </c>
      <c r="P16" s="52">
        <v>0</v>
      </c>
      <c r="Q16" s="757">
        <v>0</v>
      </c>
      <c r="R16" s="75"/>
      <c r="S16" s="750">
        <f t="shared" si="1"/>
        <v>603</v>
      </c>
      <c r="T16" s="20">
        <v>0</v>
      </c>
      <c r="U16" s="52">
        <v>0</v>
      </c>
      <c r="V16" s="757">
        <v>0</v>
      </c>
    </row>
    <row r="17" spans="1:22" ht="15.75" hidden="1">
      <c r="A17" s="138">
        <v>6030</v>
      </c>
      <c r="B17" s="140" t="s">
        <v>324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1"/>
      <c r="M17" s="75"/>
      <c r="N17" s="336">
        <f t="shared" si="0"/>
        <v>6030</v>
      </c>
      <c r="O17" s="548">
        <v>0</v>
      </c>
      <c r="P17" s="549">
        <v>0</v>
      </c>
      <c r="Q17" s="550">
        <v>0</v>
      </c>
      <c r="R17" s="75"/>
      <c r="S17" s="750">
        <f t="shared" si="1"/>
        <v>6030</v>
      </c>
      <c r="T17" s="548">
        <v>0</v>
      </c>
      <c r="U17" s="549">
        <v>0</v>
      </c>
      <c r="V17" s="550">
        <v>0</v>
      </c>
    </row>
    <row r="18" spans="1:22" ht="15.75" hidden="1">
      <c r="A18" s="138">
        <v>6032</v>
      </c>
      <c r="B18" s="140" t="s">
        <v>325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1"/>
      <c r="M18" s="75"/>
      <c r="N18" s="336">
        <f t="shared" si="0"/>
        <v>6032</v>
      </c>
      <c r="O18" s="548">
        <v>0</v>
      </c>
      <c r="P18" s="549">
        <v>0</v>
      </c>
      <c r="Q18" s="550">
        <v>0</v>
      </c>
      <c r="R18" s="75"/>
      <c r="S18" s="750">
        <f t="shared" si="1"/>
        <v>6032</v>
      </c>
      <c r="T18" s="548">
        <v>0</v>
      </c>
      <c r="U18" s="549">
        <v>0</v>
      </c>
      <c r="V18" s="550">
        <v>0</v>
      </c>
    </row>
    <row r="19" spans="1:22" ht="15.75" hidden="1">
      <c r="A19" s="138">
        <v>6033</v>
      </c>
      <c r="B19" s="140" t="s">
        <v>326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1"/>
      <c r="M19" s="75"/>
      <c r="N19" s="336">
        <f t="shared" si="0"/>
        <v>6033</v>
      </c>
      <c r="O19" s="548">
        <v>0</v>
      </c>
      <c r="P19" s="549">
        <v>0</v>
      </c>
      <c r="Q19" s="550">
        <v>0</v>
      </c>
      <c r="R19" s="75"/>
      <c r="S19" s="750">
        <f t="shared" si="1"/>
        <v>6033</v>
      </c>
      <c r="T19" s="548">
        <v>0</v>
      </c>
      <c r="U19" s="549">
        <v>0</v>
      </c>
      <c r="V19" s="550">
        <v>0</v>
      </c>
    </row>
    <row r="20" spans="1:22" ht="15.75" hidden="1">
      <c r="A20" s="138">
        <v>6034</v>
      </c>
      <c r="B20" s="140" t="s">
        <v>327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1"/>
      <c r="M20" s="75"/>
      <c r="N20" s="336">
        <f t="shared" si="0"/>
        <v>6034</v>
      </c>
      <c r="O20" s="548">
        <v>0</v>
      </c>
      <c r="P20" s="549">
        <v>0</v>
      </c>
      <c r="Q20" s="550">
        <v>0</v>
      </c>
      <c r="R20" s="75"/>
      <c r="S20" s="750">
        <f t="shared" si="1"/>
        <v>6034</v>
      </c>
      <c r="T20" s="548">
        <v>0</v>
      </c>
      <c r="U20" s="549">
        <v>0</v>
      </c>
      <c r="V20" s="550">
        <v>0</v>
      </c>
    </row>
    <row r="21" spans="1:22" ht="15.75" hidden="1">
      <c r="A21" s="138">
        <v>6035</v>
      </c>
      <c r="B21" s="140" t="s">
        <v>328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1"/>
      <c r="M21" s="75"/>
      <c r="N21" s="336">
        <f t="shared" si="0"/>
        <v>6035</v>
      </c>
      <c r="O21" s="548">
        <v>0</v>
      </c>
      <c r="P21" s="549">
        <v>0</v>
      </c>
      <c r="Q21" s="550">
        <v>0</v>
      </c>
      <c r="R21" s="75"/>
      <c r="S21" s="750">
        <f t="shared" si="1"/>
        <v>6035</v>
      </c>
      <c r="T21" s="548">
        <v>0</v>
      </c>
      <c r="U21" s="549">
        <v>0</v>
      </c>
      <c r="V21" s="550">
        <v>0</v>
      </c>
    </row>
    <row r="22" spans="1:22" ht="15.75" hidden="1">
      <c r="A22" s="138">
        <v>6036</v>
      </c>
      <c r="B22" s="140" t="s">
        <v>329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1"/>
      <c r="M22" s="75"/>
      <c r="N22" s="336">
        <f t="shared" si="0"/>
        <v>6036</v>
      </c>
      <c r="O22" s="548">
        <v>0</v>
      </c>
      <c r="P22" s="549">
        <v>0</v>
      </c>
      <c r="Q22" s="550">
        <v>0</v>
      </c>
      <c r="R22" s="75"/>
      <c r="S22" s="750">
        <f t="shared" si="1"/>
        <v>6036</v>
      </c>
      <c r="T22" s="548">
        <v>0</v>
      </c>
      <c r="U22" s="549">
        <v>0</v>
      </c>
      <c r="V22" s="550">
        <v>0</v>
      </c>
    </row>
    <row r="23" spans="1:22" ht="15.75" hidden="1">
      <c r="A23" s="138">
        <v>6039</v>
      </c>
      <c r="B23" s="140" t="s">
        <v>330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1"/>
      <c r="M23" s="75"/>
      <c r="N23" s="336">
        <f t="shared" si="0"/>
        <v>6039</v>
      </c>
      <c r="O23" s="548">
        <v>0</v>
      </c>
      <c r="P23" s="549">
        <v>0</v>
      </c>
      <c r="Q23" s="550">
        <v>0</v>
      </c>
      <c r="R23" s="75"/>
      <c r="S23" s="750">
        <f t="shared" si="1"/>
        <v>6039</v>
      </c>
      <c r="T23" s="548">
        <v>0</v>
      </c>
      <c r="U23" s="549">
        <v>0</v>
      </c>
      <c r="V23" s="550">
        <v>0</v>
      </c>
    </row>
    <row r="24" spans="1:22" ht="15.75">
      <c r="A24" s="132">
        <v>604</v>
      </c>
      <c r="B24" s="133" t="s">
        <v>164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4"/>
      <c r="M24" s="75"/>
      <c r="N24" s="335">
        <f t="shared" si="0"/>
        <v>604</v>
      </c>
      <c r="O24" s="334"/>
      <c r="P24" s="354"/>
      <c r="Q24" s="547"/>
      <c r="R24" s="75"/>
      <c r="S24" s="750">
        <f t="shared" si="1"/>
        <v>604</v>
      </c>
      <c r="T24" s="754"/>
      <c r="U24" s="755"/>
      <c r="V24" s="756"/>
    </row>
    <row r="25" spans="1:22" ht="15.75">
      <c r="A25" s="132">
        <v>605</v>
      </c>
      <c r="B25" s="133" t="s">
        <v>165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4"/>
      <c r="M25" s="75"/>
      <c r="N25" s="335">
        <f t="shared" si="0"/>
        <v>605</v>
      </c>
      <c r="O25" s="334"/>
      <c r="P25" s="354"/>
      <c r="Q25" s="547"/>
      <c r="R25" s="75"/>
      <c r="S25" s="750">
        <f t="shared" si="1"/>
        <v>605</v>
      </c>
      <c r="T25" s="754"/>
      <c r="U25" s="755"/>
      <c r="V25" s="756"/>
    </row>
    <row r="26" spans="1:22" ht="15.75">
      <c r="A26" s="132">
        <v>606</v>
      </c>
      <c r="B26" s="133" t="s">
        <v>160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4"/>
      <c r="M26" s="75"/>
      <c r="N26" s="335">
        <f t="shared" si="0"/>
        <v>606</v>
      </c>
      <c r="O26" s="334"/>
      <c r="P26" s="354"/>
      <c r="Q26" s="547"/>
      <c r="R26" s="75"/>
      <c r="S26" s="750">
        <f t="shared" si="1"/>
        <v>606</v>
      </c>
      <c r="T26" s="754"/>
      <c r="U26" s="755"/>
      <c r="V26" s="756"/>
    </row>
    <row r="27" spans="1:22" ht="15.75">
      <c r="A27" s="132">
        <v>607</v>
      </c>
      <c r="B27" s="133" t="s">
        <v>161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4"/>
      <c r="M27" s="75"/>
      <c r="N27" s="335">
        <f t="shared" si="0"/>
        <v>607</v>
      </c>
      <c r="O27" s="334"/>
      <c r="P27" s="354"/>
      <c r="Q27" s="547"/>
      <c r="R27" s="75"/>
      <c r="S27" s="750">
        <f t="shared" si="1"/>
        <v>607</v>
      </c>
      <c r="T27" s="754"/>
      <c r="U27" s="755"/>
      <c r="V27" s="756"/>
    </row>
    <row r="28" spans="1:22" ht="15.75">
      <c r="A28" s="132">
        <v>608</v>
      </c>
      <c r="B28" s="736" t="s">
        <v>166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4"/>
      <c r="M28" s="75"/>
      <c r="N28" s="335">
        <f t="shared" si="0"/>
        <v>608</v>
      </c>
      <c r="O28" s="334"/>
      <c r="P28" s="354"/>
      <c r="Q28" s="547"/>
      <c r="R28" s="75"/>
      <c r="S28" s="750">
        <f t="shared" si="1"/>
        <v>608</v>
      </c>
      <c r="T28" s="754"/>
      <c r="U28" s="755"/>
      <c r="V28" s="756"/>
    </row>
    <row r="29" spans="1:22" ht="15.75">
      <c r="A29" s="132">
        <v>609</v>
      </c>
      <c r="B29" s="145" t="s">
        <v>162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4"/>
      <c r="M29" s="75"/>
      <c r="N29" s="335">
        <f t="shared" si="0"/>
        <v>609</v>
      </c>
      <c r="O29" s="334"/>
      <c r="P29" s="354"/>
      <c r="Q29" s="547"/>
      <c r="R29" s="75"/>
      <c r="S29" s="750">
        <f t="shared" si="1"/>
        <v>609</v>
      </c>
      <c r="T29" s="754"/>
      <c r="U29" s="755"/>
      <c r="V29" s="756"/>
    </row>
    <row r="30" spans="1:22" ht="16.5" thickBot="1">
      <c r="A30" s="132">
        <v>620</v>
      </c>
      <c r="B30" s="133" t="s">
        <v>469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4"/>
      <c r="M30" s="75"/>
      <c r="N30" s="335">
        <f t="shared" si="0"/>
        <v>620</v>
      </c>
      <c r="O30" s="334"/>
      <c r="P30" s="354"/>
      <c r="Q30" s="547"/>
      <c r="R30" s="75"/>
      <c r="S30" s="750">
        <f t="shared" si="1"/>
        <v>620</v>
      </c>
      <c r="T30" s="754"/>
      <c r="U30" s="755"/>
      <c r="V30" s="756"/>
    </row>
    <row r="31" spans="1:22" ht="16.5" thickBot="1">
      <c r="A31" s="357" t="str">
        <f>+A13</f>
        <v>ПРОИЗВОДСТВО ПО СТОПАНСКИ НАЧИН - СТРУКТУРА НА СЕБЕСТОЙНОСТТА</v>
      </c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9"/>
      <c r="M31" s="75"/>
      <c r="N31" s="368" t="str">
        <f>+N13</f>
        <v>позиции</v>
      </c>
      <c r="O31" s="365">
        <f>+ROUND(+SUM(O14:O30),2)</f>
        <v>0</v>
      </c>
      <c r="P31" s="356">
        <f>+ROUND(+SUM(P14:P30),2)</f>
        <v>0</v>
      </c>
      <c r="Q31" s="366">
        <f>+ROUND(+SUM(Q14:Q30),2)</f>
        <v>0</v>
      </c>
      <c r="R31" s="75"/>
      <c r="S31" s="740" t="str">
        <f>+S13</f>
        <v>позиции</v>
      </c>
      <c r="T31" s="737">
        <f>+ROUND(+SUM(T14:T30),2)</f>
        <v>0</v>
      </c>
      <c r="U31" s="738">
        <f>+ROUND(+SUM(U14:U30),2)</f>
        <v>0</v>
      </c>
      <c r="V31" s="739">
        <f>+ROUND(+SUM(V14:V30),2)</f>
        <v>0</v>
      </c>
    </row>
    <row r="32" ht="16.5" thickBot="1" thickTop="1"/>
    <row r="33" spans="15:22" ht="13.5" thickBot="1">
      <c r="O33" s="758" t="s">
        <v>177</v>
      </c>
      <c r="P33" s="759" t="s">
        <v>177</v>
      </c>
      <c r="Q33" s="760" t="s">
        <v>177</v>
      </c>
      <c r="T33" s="758" t="s">
        <v>177</v>
      </c>
      <c r="U33" s="759" t="s">
        <v>177</v>
      </c>
      <c r="V33" s="760" t="s">
        <v>177</v>
      </c>
    </row>
    <row r="34" spans="15:22" ht="16.5" thickBot="1">
      <c r="O34" s="761">
        <f>+ROUND(+O31-SUM('TRIAL-BALANCE-2006'!T471+'TRIAL-BALANCE-2006'!T472+'TRIAL-BALANCE-2006'!T473+'TRIAL-BALANCE-2006'!T476),2)</f>
        <v>0</v>
      </c>
      <c r="P34" s="761">
        <f>+ROUND(+P31-SUM('TRIAL-BALANCE-2006'!AA471+'TRIAL-BALANCE-2006'!AA472+'TRIAL-BALANCE-2006'!AA473+'TRIAL-BALANCE-2006'!AA476),2)</f>
        <v>0</v>
      </c>
      <c r="Q34" s="761">
        <f>+ROUND(+Q31-SUM('TRIAL-BALANCE-2006'!AH471+'TRIAL-BALANCE-2006'!AH472+'TRIAL-BALANCE-2006'!AH473+'TRIAL-BALANCE-2006'!AH476),2)</f>
        <v>0</v>
      </c>
      <c r="T34" s="761">
        <f>+ROUND(+T31-SUM('TRIAL-BALANCE-2006'!Q474+'TRIAL-BALANCE-2006'!Q475+'TRIAL-BALANCE-2006'!Q477),2)</f>
        <v>0</v>
      </c>
      <c r="U34" s="761">
        <f>+ROUND(+U31-SUM('TRIAL-BALANCE-2006'!X474+'TRIAL-BALANCE-2006'!X475+'TRIAL-BALANCE-2006'!X477),2)</f>
        <v>0</v>
      </c>
      <c r="V34" s="761">
        <f>+ROUND(+V31-SUM('TRIAL-BALANCE-2006'!AE474+'TRIAL-BALANCE-2006'!AE475+'TRIAL-BALANCE-2006'!AE477),2)</f>
        <v>0</v>
      </c>
    </row>
  </sheetData>
  <sheetProtection password="889B" sheet="1" objects="1" scenarios="1"/>
  <mergeCells count="12">
    <mergeCell ref="A12:D12"/>
    <mergeCell ref="T6:V7"/>
    <mergeCell ref="O6:Q7"/>
    <mergeCell ref="E12:F12"/>
    <mergeCell ref="E8:F8"/>
    <mergeCell ref="H8:I8"/>
    <mergeCell ref="K8:L8"/>
    <mergeCell ref="K10:L10"/>
    <mergeCell ref="E2:L2"/>
    <mergeCell ref="C4:L4"/>
    <mergeCell ref="C6:E6"/>
    <mergeCell ref="G6:L6"/>
  </mergeCells>
  <conditionalFormatting sqref="O13:Q30 T13:V30">
    <cfRule type="cellIs" priority="1" dxfId="3" operator="lessThan" stopIfTrue="1">
      <formula>0</formula>
    </cfRule>
  </conditionalFormatting>
  <conditionalFormatting sqref="E12:F12">
    <cfRule type="cellIs" priority="2" dxfId="5" operator="equal" stopIfTrue="1">
      <formula>0</formula>
    </cfRule>
  </conditionalFormatting>
  <conditionalFormatting sqref="E2:L2 C4:L4 C6:E6 G6:L6 C8 E8:F8 H8:I8 K8:L8 K10:L10 F10 C10">
    <cfRule type="cellIs" priority="3" dxfId="11" operator="equal" stopIfTrue="1">
      <formula>0</formula>
    </cfRule>
  </conditionalFormatting>
  <conditionalFormatting sqref="O2:Q2 T2:V2">
    <cfRule type="cellIs" priority="4" dxfId="0" operator="equal" stopIfTrue="1">
      <formula>"""O K"""</formula>
    </cfRule>
  </conditionalFormatting>
  <conditionalFormatting sqref="O4 T4">
    <cfRule type="cellIs" priority="5" dxfId="0" operator="equal" stopIfTrue="1">
      <formula>"O K"</formula>
    </cfRule>
    <cfRule type="cellIs" priority="6" dxfId="1" operator="notEqual" stopIfTrue="1">
      <formula>"O K"</formula>
    </cfRule>
  </conditionalFormatting>
  <conditionalFormatting sqref="P4 U4">
    <cfRule type="cellIs" priority="7" dxfId="2" operator="equal" stopIfTrue="1">
      <formula>"O K"</formula>
    </cfRule>
    <cfRule type="cellIs" priority="8" dxfId="1" operator="notEqual" stopIfTrue="1">
      <formula>"O K"</formula>
    </cfRule>
  </conditionalFormatting>
  <conditionalFormatting sqref="Q4 V4">
    <cfRule type="cellIs" priority="9" dxfId="4" operator="equal" stopIfTrue="1">
      <formula>"O K"</formula>
    </cfRule>
    <cfRule type="cellIs" priority="10" dxfId="1" operator="notEqual" stopIfTrue="1">
      <formula>"O K"</formula>
    </cfRule>
  </conditionalFormatting>
  <conditionalFormatting sqref="N10 S10">
    <cfRule type="cellIs" priority="11" dxfId="8" operator="equal" stopIfTrue="1">
      <formula>0</formula>
    </cfRule>
  </conditionalFormatting>
  <printOptions/>
  <pageMargins left="0.57" right="0.24" top="1.1" bottom="0.2" header="0.74" footer="0.2"/>
  <pageSetup horizontalDpi="300" verticalDpi="300" orientation="landscape" paperSize="9" scale="75" r:id="rId1"/>
  <headerFooter alignWithMargins="0">
    <oddHeader>&amp;C&amp;"Times New Roman CYR,Bold"&amp;12- &amp;P / &amp;N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59"/>
  <sheetViews>
    <sheetView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140625" defaultRowHeight="12.75"/>
  <cols>
    <col min="1" max="1" width="59.140625" style="238" customWidth="1"/>
    <col min="2" max="2" width="6.28125" style="238" customWidth="1"/>
    <col min="3" max="3" width="0.85546875" style="238" customWidth="1"/>
    <col min="4" max="5" width="16.7109375" style="238" customWidth="1"/>
    <col min="6" max="6" width="0.9921875" style="238" customWidth="1"/>
    <col min="7" max="8" width="16.7109375" style="238" customWidth="1"/>
    <col min="9" max="9" width="0.9921875" style="238" customWidth="1"/>
    <col min="10" max="11" width="16.7109375" style="238" customWidth="1"/>
    <col min="12" max="12" width="0.9921875" style="238" customWidth="1"/>
    <col min="13" max="14" width="16.7109375" style="238" customWidth="1"/>
    <col min="15" max="16384" width="9.140625" style="238" customWidth="1"/>
  </cols>
  <sheetData>
    <row r="1" spans="1:14" ht="16.5" customHeight="1" thickBot="1">
      <c r="A1" s="1111">
        <f>+'TRIAL-BALANCE-2006'!E2</f>
        <v>0</v>
      </c>
      <c r="B1" s="1112"/>
      <c r="C1" s="1112"/>
      <c r="D1" s="1113"/>
      <c r="E1" s="234" t="s">
        <v>658</v>
      </c>
      <c r="F1" s="235"/>
      <c r="G1" s="1109">
        <f>+'TRIAL-BALANCE-2006'!C6</f>
        <v>0</v>
      </c>
      <c r="H1" s="1110"/>
      <c r="I1" s="235"/>
      <c r="J1" s="236" t="s">
        <v>934</v>
      </c>
      <c r="K1" s="378">
        <f>+'TRIAL-BALANCE-2006'!C8</f>
        <v>0</v>
      </c>
      <c r="L1" s="235"/>
      <c r="M1" s="237" t="s">
        <v>659</v>
      </c>
      <c r="N1" s="237"/>
    </row>
    <row r="2" spans="1:14" ht="14.25" customHeight="1" thickBot="1">
      <c r="A2" s="1106" t="s">
        <v>660</v>
      </c>
      <c r="B2" s="1107"/>
      <c r="C2" s="1107"/>
      <c r="D2" s="1108"/>
      <c r="E2" s="237"/>
      <c r="F2" s="235"/>
      <c r="G2" s="237"/>
      <c r="H2" s="237"/>
      <c r="I2" s="235"/>
      <c r="J2" s="237"/>
      <c r="K2" s="237"/>
      <c r="L2" s="235"/>
      <c r="M2" s="237"/>
      <c r="N2" s="237"/>
    </row>
    <row r="3" spans="1:14" ht="19.5" customHeight="1" thickBot="1">
      <c r="A3" s="1114">
        <f>+'TRIAL-BALANCE-2006'!C4</f>
        <v>0</v>
      </c>
      <c r="B3" s="1115"/>
      <c r="C3" s="1115"/>
      <c r="D3" s="1116"/>
      <c r="E3" s="239" t="s">
        <v>933</v>
      </c>
      <c r="F3" s="237"/>
      <c r="G3" s="1104">
        <f>+'TRIAL-BALANCE-2006'!G6</f>
        <v>0</v>
      </c>
      <c r="H3" s="1105"/>
      <c r="I3" s="235"/>
      <c r="J3" s="240" t="s">
        <v>936</v>
      </c>
      <c r="K3" s="241">
        <f>+'TRIAL-BALANCE-2006'!H8</f>
        <v>0</v>
      </c>
      <c r="L3" s="235"/>
      <c r="M3" s="242">
        <f>+'TRIAL-BALANCE-2006'!K8</f>
        <v>0</v>
      </c>
      <c r="N3" s="237"/>
    </row>
    <row r="4" spans="1:14" ht="6" customHeight="1">
      <c r="A4" s="235"/>
      <c r="B4" s="235"/>
      <c r="C4" s="235"/>
      <c r="D4" s="235"/>
      <c r="E4" s="243"/>
      <c r="F4" s="235"/>
      <c r="G4" s="243"/>
      <c r="H4" s="244"/>
      <c r="I4" s="235"/>
      <c r="J4" s="237"/>
      <c r="K4" s="237"/>
      <c r="L4" s="235"/>
      <c r="M4" s="237"/>
      <c r="N4" s="237"/>
    </row>
    <row r="5" spans="1:14" ht="18">
      <c r="A5" s="397" t="s">
        <v>25</v>
      </c>
      <c r="B5" s="245"/>
      <c r="C5" s="381"/>
      <c r="D5" s="382"/>
      <c r="E5" s="383"/>
      <c r="F5" s="383"/>
      <c r="G5" s="382"/>
      <c r="H5" s="380">
        <f>+A1</f>
        <v>0</v>
      </c>
      <c r="I5" s="247"/>
      <c r="J5" s="246"/>
      <c r="K5" s="246"/>
      <c r="L5" s="248"/>
      <c r="M5" s="384" t="str">
        <f>+'TRIAL-BALANCE-2006'!F10</f>
        <v>/СБОРНА/</v>
      </c>
      <c r="N5" s="467" t="s">
        <v>540</v>
      </c>
    </row>
    <row r="6" spans="1:14" ht="4.5" customHeight="1" thickBot="1">
      <c r="A6" s="249"/>
      <c r="B6" s="250"/>
      <c r="C6" s="243"/>
      <c r="D6" s="251"/>
      <c r="E6" s="252"/>
      <c r="F6" s="243"/>
      <c r="G6" s="252"/>
      <c r="H6" s="237"/>
      <c r="I6" s="243"/>
      <c r="J6" s="237"/>
      <c r="K6" s="237"/>
      <c r="L6" s="243"/>
      <c r="M6" s="249"/>
      <c r="N6" s="237"/>
    </row>
    <row r="7" spans="1:14" ht="12.75" customHeight="1" thickTop="1">
      <c r="A7" s="253"/>
      <c r="B7" s="1127" t="s">
        <v>661</v>
      </c>
      <c r="C7" s="254"/>
      <c r="D7" s="255" t="s">
        <v>310</v>
      </c>
      <c r="E7" s="256"/>
      <c r="F7" s="254"/>
      <c r="G7" s="257" t="s">
        <v>312</v>
      </c>
      <c r="H7" s="256"/>
      <c r="I7" s="254"/>
      <c r="J7" s="255" t="s">
        <v>314</v>
      </c>
      <c r="K7" s="258"/>
      <c r="L7" s="254"/>
      <c r="M7" s="1123" t="s">
        <v>662</v>
      </c>
      <c r="N7" s="1124"/>
    </row>
    <row r="8" spans="1:14" ht="14.25" customHeight="1" thickBot="1">
      <c r="A8" s="1117" t="s">
        <v>1082</v>
      </c>
      <c r="B8" s="1128"/>
      <c r="C8" s="254"/>
      <c r="D8" s="260" t="s">
        <v>311</v>
      </c>
      <c r="E8" s="261"/>
      <c r="F8" s="254"/>
      <c r="G8" s="262" t="s">
        <v>313</v>
      </c>
      <c r="H8" s="261"/>
      <c r="I8" s="254"/>
      <c r="J8" s="263" t="s">
        <v>315</v>
      </c>
      <c r="K8" s="264"/>
      <c r="L8" s="254"/>
      <c r="M8" s="1125"/>
      <c r="N8" s="1126"/>
    </row>
    <row r="9" spans="1:14" ht="30.75" customHeight="1" thickBot="1">
      <c r="A9" s="1118"/>
      <c r="B9" s="1129"/>
      <c r="C9" s="243"/>
      <c r="D9" s="266" t="s">
        <v>343</v>
      </c>
      <c r="E9" s="267" t="s">
        <v>344</v>
      </c>
      <c r="F9" s="243"/>
      <c r="G9" s="266" t="s">
        <v>373</v>
      </c>
      <c r="H9" s="267" t="s">
        <v>374</v>
      </c>
      <c r="I9" s="243"/>
      <c r="J9" s="266" t="s">
        <v>375</v>
      </c>
      <c r="K9" s="267" t="s">
        <v>381</v>
      </c>
      <c r="L9" s="243"/>
      <c r="M9" s="266" t="s">
        <v>1085</v>
      </c>
      <c r="N9" s="267" t="s">
        <v>1086</v>
      </c>
    </row>
    <row r="10" spans="1:14" ht="15" customHeight="1" thickBot="1">
      <c r="A10" s="268" t="s">
        <v>664</v>
      </c>
      <c r="B10" s="269" t="s">
        <v>665</v>
      </c>
      <c r="C10" s="243"/>
      <c r="D10" s="270">
        <v>1</v>
      </c>
      <c r="E10" s="271">
        <v>2</v>
      </c>
      <c r="F10" s="243"/>
      <c r="G10" s="270">
        <v>3</v>
      </c>
      <c r="H10" s="271">
        <v>4</v>
      </c>
      <c r="I10" s="243"/>
      <c r="J10" s="270">
        <v>5</v>
      </c>
      <c r="K10" s="271">
        <v>6</v>
      </c>
      <c r="L10" s="243"/>
      <c r="M10" s="270">
        <v>7</v>
      </c>
      <c r="N10" s="271">
        <v>8</v>
      </c>
    </row>
    <row r="11" spans="1:14" ht="15.75">
      <c r="A11" s="1008" t="s">
        <v>214</v>
      </c>
      <c r="B11" s="277"/>
      <c r="C11" s="243"/>
      <c r="D11" s="474"/>
      <c r="E11" s="475" t="str">
        <f>+IF(E51=0," ","НЕРАВНЕНИЕ !")</f>
        <v> </v>
      </c>
      <c r="F11" s="387"/>
      <c r="G11" s="474" t="str">
        <f>+IF(G51=0," ","НЕРАВНЕНИЕ !")</f>
        <v> </v>
      </c>
      <c r="H11" s="475" t="str">
        <f>+IF(H51=0," ","НЕРАВНЕНИЕ !")</f>
        <v> </v>
      </c>
      <c r="I11" s="387"/>
      <c r="J11" s="474" t="str">
        <f>+IF(J51=0," ","НЕРАВНЕНИЕ !")</f>
        <v> </v>
      </c>
      <c r="K11" s="475" t="str">
        <f>+IF(K51=0," ","НЕРАВНЕНИЕ !")</f>
        <v> </v>
      </c>
      <c r="L11" s="387"/>
      <c r="M11" s="474" t="str">
        <f>+IF(M51=0," ","НЕРАВНЕНИЕ !")</f>
        <v> </v>
      </c>
      <c r="N11" s="475" t="str">
        <f>+IF(N51=0," ","НЕРАВНЕНИЕ !")</f>
        <v> </v>
      </c>
    </row>
    <row r="12" spans="1:14" ht="15.75">
      <c r="A12" s="280" t="s">
        <v>690</v>
      </c>
      <c r="B12" s="281">
        <v>1061</v>
      </c>
      <c r="C12" s="243"/>
      <c r="D12" s="399"/>
      <c r="E12" s="400"/>
      <c r="F12" s="387"/>
      <c r="G12" s="399"/>
      <c r="H12" s="400"/>
      <c r="I12" s="387"/>
      <c r="J12" s="332">
        <v>0</v>
      </c>
      <c r="K12" s="396">
        <v>0</v>
      </c>
      <c r="L12" s="387"/>
      <c r="M12" s="385">
        <f>+D12+G12+J12</f>
        <v>0</v>
      </c>
      <c r="N12" s="386">
        <f>+E12+H12+K12</f>
        <v>0</v>
      </c>
    </row>
    <row r="13" spans="1:14" ht="15.75">
      <c r="A13" s="280" t="s">
        <v>691</v>
      </c>
      <c r="B13" s="281">
        <v>1062</v>
      </c>
      <c r="C13" s="243"/>
      <c r="D13" s="399"/>
      <c r="E13" s="400"/>
      <c r="F13" s="387"/>
      <c r="G13" s="399"/>
      <c r="H13" s="400"/>
      <c r="I13" s="387"/>
      <c r="J13" s="332">
        <v>0</v>
      </c>
      <c r="K13" s="396">
        <v>0</v>
      </c>
      <c r="L13" s="387"/>
      <c r="M13" s="385">
        <f>+D13+G13+J13</f>
        <v>0</v>
      </c>
      <c r="N13" s="386">
        <f>+E13+H13+K13</f>
        <v>0</v>
      </c>
    </row>
    <row r="14" spans="1:14" ht="15.75">
      <c r="A14" s="282" t="s">
        <v>1088</v>
      </c>
      <c r="B14" s="283">
        <v>1060</v>
      </c>
      <c r="C14" s="243"/>
      <c r="D14" s="388">
        <f>+D12+D13</f>
        <v>0</v>
      </c>
      <c r="E14" s="389">
        <f>+E12+E13</f>
        <v>0</v>
      </c>
      <c r="F14" s="387"/>
      <c r="G14" s="388">
        <f>+G12+G13</f>
        <v>0</v>
      </c>
      <c r="H14" s="389">
        <f>+H12+H13</f>
        <v>0</v>
      </c>
      <c r="I14" s="387"/>
      <c r="J14" s="388">
        <f>+J12+J13</f>
        <v>0</v>
      </c>
      <c r="K14" s="389">
        <f>+K12+K13</f>
        <v>0</v>
      </c>
      <c r="L14" s="387"/>
      <c r="M14" s="388">
        <f>+M12+M13</f>
        <v>0</v>
      </c>
      <c r="N14" s="389">
        <f>+N12+N13</f>
        <v>0</v>
      </c>
    </row>
    <row r="15" spans="1:14" ht="15.75">
      <c r="A15" s="276" t="s">
        <v>1089</v>
      </c>
      <c r="B15" s="277"/>
      <c r="C15" s="243"/>
      <c r="D15" s="474" t="str">
        <f>+IF(D53=0," ","НЕРАВНЕНИЕ !")</f>
        <v> </v>
      </c>
      <c r="E15" s="475" t="str">
        <f>+IF(E53=0," ","НЕРАВНЕНИЕ !")</f>
        <v> </v>
      </c>
      <c r="F15" s="387"/>
      <c r="G15" s="474" t="str">
        <f>+IF(G53=0," ","НЕРАВНЕНИЕ !")</f>
        <v> </v>
      </c>
      <c r="H15" s="475" t="str">
        <f>+IF(H53=0," ","НЕРАВНЕНИЕ !")</f>
        <v> </v>
      </c>
      <c r="I15" s="387"/>
      <c r="J15" s="474" t="str">
        <f>+IF(J53=0," ","НЕРАВНЕНИЕ !")</f>
        <v> </v>
      </c>
      <c r="K15" s="475" t="str">
        <f>+IF(K53=0," ","НЕРАВНЕНИЕ !")</f>
        <v> </v>
      </c>
      <c r="L15" s="387"/>
      <c r="M15" s="474" t="str">
        <f>+IF(M53=0," ","НЕРАВНЕНИЕ !")</f>
        <v> </v>
      </c>
      <c r="N15" s="475" t="str">
        <f>+IF(N53=0," ","НЕРАВНЕНИЕ !")</f>
        <v> </v>
      </c>
    </row>
    <row r="16" spans="1:14" ht="15.75">
      <c r="A16" s="280" t="s">
        <v>227</v>
      </c>
      <c r="B16" s="281">
        <v>1071</v>
      </c>
      <c r="C16" s="243"/>
      <c r="D16" s="332">
        <v>0</v>
      </c>
      <c r="E16" s="396">
        <v>0</v>
      </c>
      <c r="F16" s="387"/>
      <c r="G16" s="332">
        <v>0</v>
      </c>
      <c r="H16" s="396">
        <v>0</v>
      </c>
      <c r="I16" s="387"/>
      <c r="J16" s="332">
        <v>0</v>
      </c>
      <c r="K16" s="396">
        <v>0</v>
      </c>
      <c r="L16" s="387"/>
      <c r="M16" s="385">
        <f aca="true" t="shared" si="0" ref="M16:N21">+D16+G16+J16</f>
        <v>0</v>
      </c>
      <c r="N16" s="386">
        <f t="shared" si="0"/>
        <v>0</v>
      </c>
    </row>
    <row r="17" spans="1:14" ht="15.75">
      <c r="A17" s="280" t="s">
        <v>695</v>
      </c>
      <c r="B17" s="281">
        <v>1072</v>
      </c>
      <c r="C17" s="243"/>
      <c r="D17" s="399"/>
      <c r="E17" s="400"/>
      <c r="F17" s="387"/>
      <c r="G17" s="399"/>
      <c r="H17" s="400"/>
      <c r="I17" s="387"/>
      <c r="J17" s="399"/>
      <c r="K17" s="400"/>
      <c r="L17" s="387"/>
      <c r="M17" s="385">
        <f t="shared" si="0"/>
        <v>0</v>
      </c>
      <c r="N17" s="386">
        <f t="shared" si="0"/>
        <v>0</v>
      </c>
    </row>
    <row r="18" spans="1:14" ht="15.75">
      <c r="A18" s="280" t="s">
        <v>696</v>
      </c>
      <c r="B18" s="281">
        <v>1073</v>
      </c>
      <c r="C18" s="243"/>
      <c r="D18" s="399"/>
      <c r="E18" s="400"/>
      <c r="F18" s="387"/>
      <c r="G18" s="399"/>
      <c r="H18" s="400"/>
      <c r="I18" s="387"/>
      <c r="J18" s="399"/>
      <c r="K18" s="400"/>
      <c r="L18" s="387"/>
      <c r="M18" s="385">
        <f t="shared" si="0"/>
        <v>0</v>
      </c>
      <c r="N18" s="386">
        <f t="shared" si="0"/>
        <v>0</v>
      </c>
    </row>
    <row r="19" spans="1:14" ht="15.75">
      <c r="A19" s="280" t="s">
        <v>697</v>
      </c>
      <c r="B19" s="281">
        <v>1074</v>
      </c>
      <c r="C19" s="243"/>
      <c r="D19" s="399"/>
      <c r="E19" s="400"/>
      <c r="F19" s="387"/>
      <c r="G19" s="399"/>
      <c r="H19" s="400"/>
      <c r="I19" s="387"/>
      <c r="J19" s="399"/>
      <c r="K19" s="400"/>
      <c r="L19" s="387"/>
      <c r="M19" s="385">
        <f t="shared" si="0"/>
        <v>0</v>
      </c>
      <c r="N19" s="386">
        <f t="shared" si="0"/>
        <v>0</v>
      </c>
    </row>
    <row r="20" spans="1:14" ht="15.75">
      <c r="A20" s="280" t="s">
        <v>699</v>
      </c>
      <c r="B20" s="281">
        <v>1075</v>
      </c>
      <c r="C20" s="243"/>
      <c r="D20" s="332">
        <v>0</v>
      </c>
      <c r="E20" s="396">
        <v>0</v>
      </c>
      <c r="F20" s="387"/>
      <c r="G20" s="332">
        <v>0</v>
      </c>
      <c r="H20" s="396">
        <v>0</v>
      </c>
      <c r="I20" s="387"/>
      <c r="J20" s="332">
        <v>0</v>
      </c>
      <c r="K20" s="396">
        <v>0</v>
      </c>
      <c r="L20" s="387"/>
      <c r="M20" s="385">
        <f t="shared" si="0"/>
        <v>0</v>
      </c>
      <c r="N20" s="386">
        <f t="shared" si="0"/>
        <v>0</v>
      </c>
    </row>
    <row r="21" spans="1:14" ht="15.75">
      <c r="A21" s="280" t="s">
        <v>700</v>
      </c>
      <c r="B21" s="281">
        <v>1076</v>
      </c>
      <c r="C21" s="243"/>
      <c r="D21" s="399"/>
      <c r="E21" s="400"/>
      <c r="F21" s="387"/>
      <c r="G21" s="399"/>
      <c r="H21" s="400"/>
      <c r="I21" s="387"/>
      <c r="J21" s="399"/>
      <c r="K21" s="400"/>
      <c r="L21" s="387"/>
      <c r="M21" s="385">
        <f t="shared" si="0"/>
        <v>0</v>
      </c>
      <c r="N21" s="386">
        <f t="shared" si="0"/>
        <v>0</v>
      </c>
    </row>
    <row r="22" spans="1:14" ht="15.75">
      <c r="A22" s="282" t="s">
        <v>1090</v>
      </c>
      <c r="B22" s="283">
        <v>1070</v>
      </c>
      <c r="C22" s="243"/>
      <c r="D22" s="388">
        <f>+D16+D17+D18+D19+D20+D21</f>
        <v>0</v>
      </c>
      <c r="E22" s="389">
        <f>+E16+E17+E18+E19+E20+E21</f>
        <v>0</v>
      </c>
      <c r="F22" s="387"/>
      <c r="G22" s="388">
        <f>+G16+G17+G18+G19+G20+G21</f>
        <v>0</v>
      </c>
      <c r="H22" s="389">
        <f>+H16+H17+H18+H19+H20+H21</f>
        <v>0</v>
      </c>
      <c r="I22" s="387"/>
      <c r="J22" s="388">
        <f>+J16+J17+J18+J19+J20+J21</f>
        <v>0</v>
      </c>
      <c r="K22" s="389">
        <f>+K16+K17+K18+K19+K20+K21</f>
        <v>0</v>
      </c>
      <c r="L22" s="387"/>
      <c r="M22" s="388">
        <f>+M16+M17+M18+M19+M20+M21</f>
        <v>0</v>
      </c>
      <c r="N22" s="389">
        <f>+N16+N17+N18+N19+N20+N21</f>
        <v>0</v>
      </c>
    </row>
    <row r="23" spans="1:14" ht="3" customHeight="1">
      <c r="A23" s="276"/>
      <c r="B23" s="277"/>
      <c r="C23" s="243"/>
      <c r="D23" s="385"/>
      <c r="E23" s="386"/>
      <c r="F23" s="387"/>
      <c r="G23" s="385"/>
      <c r="H23" s="386"/>
      <c r="I23" s="387"/>
      <c r="J23" s="385"/>
      <c r="K23" s="386"/>
      <c r="L23" s="387"/>
      <c r="M23" s="385"/>
      <c r="N23" s="386"/>
    </row>
    <row r="24" spans="1:14" ht="16.5" thickBot="1">
      <c r="A24" s="401" t="s">
        <v>228</v>
      </c>
      <c r="B24" s="463">
        <v>1200</v>
      </c>
      <c r="C24" s="243"/>
      <c r="D24" s="402">
        <f>+D14+D22</f>
        <v>0</v>
      </c>
      <c r="E24" s="403">
        <f>+E14+E22</f>
        <v>0</v>
      </c>
      <c r="F24" s="387"/>
      <c r="G24" s="402">
        <f>+G14+G22</f>
        <v>0</v>
      </c>
      <c r="H24" s="403">
        <f>+H14+H22</f>
        <v>0</v>
      </c>
      <c r="I24" s="387"/>
      <c r="J24" s="402">
        <f>+J14+J22</f>
        <v>0</v>
      </c>
      <c r="K24" s="403">
        <f>+K14+K22</f>
        <v>0</v>
      </c>
      <c r="L24" s="387"/>
      <c r="M24" s="402">
        <f>+M14+M22</f>
        <v>0</v>
      </c>
      <c r="N24" s="403">
        <f>+N14+N22</f>
        <v>0</v>
      </c>
    </row>
    <row r="25" spans="1:14" ht="30.75" customHeight="1" thickTop="1">
      <c r="A25" s="1133" t="s">
        <v>215</v>
      </c>
      <c r="B25" s="1133"/>
      <c r="C25" s="1133"/>
      <c r="D25" s="1133"/>
      <c r="E25" s="1133"/>
      <c r="F25" s="1133"/>
      <c r="G25" s="1133"/>
      <c r="H25" s="390"/>
      <c r="I25" s="387"/>
      <c r="J25" s="390"/>
      <c r="K25" s="390"/>
      <c r="L25" s="387"/>
      <c r="M25" s="390"/>
      <c r="N25" s="390"/>
    </row>
    <row r="26" spans="1:14" ht="11.25" customHeight="1" thickBot="1">
      <c r="A26" s="318"/>
      <c r="B26" s="290"/>
      <c r="C26" s="243"/>
      <c r="D26" s="390"/>
      <c r="E26" s="390"/>
      <c r="F26" s="387"/>
      <c r="G26" s="390"/>
      <c r="H26" s="390"/>
      <c r="I26" s="387"/>
      <c r="J26" s="390"/>
      <c r="K26" s="390"/>
      <c r="L26" s="387"/>
      <c r="M26" s="390"/>
      <c r="N26" s="390"/>
    </row>
    <row r="27" spans="1:14" ht="13.5" customHeight="1" thickTop="1">
      <c r="A27" s="482"/>
      <c r="B27" s="1130" t="s">
        <v>661</v>
      </c>
      <c r="C27" s="254"/>
      <c r="D27" s="255" t="s">
        <v>310</v>
      </c>
      <c r="E27" s="256"/>
      <c r="F27" s="391"/>
      <c r="G27" s="257" t="s">
        <v>312</v>
      </c>
      <c r="H27" s="256"/>
      <c r="I27" s="391"/>
      <c r="J27" s="255" t="s">
        <v>314</v>
      </c>
      <c r="K27" s="258"/>
      <c r="L27" s="391"/>
      <c r="M27" s="1119" t="s">
        <v>662</v>
      </c>
      <c r="N27" s="1120"/>
    </row>
    <row r="28" spans="1:14" ht="12" customHeight="1" thickBot="1">
      <c r="A28" s="483" t="s">
        <v>1081</v>
      </c>
      <c r="B28" s="1131"/>
      <c r="C28" s="254"/>
      <c r="D28" s="260" t="s">
        <v>311</v>
      </c>
      <c r="E28" s="261"/>
      <c r="F28" s="391"/>
      <c r="G28" s="262" t="s">
        <v>313</v>
      </c>
      <c r="H28" s="261"/>
      <c r="I28" s="391"/>
      <c r="J28" s="263" t="s">
        <v>315</v>
      </c>
      <c r="K28" s="264"/>
      <c r="L28" s="391"/>
      <c r="M28" s="1121"/>
      <c r="N28" s="1122"/>
    </row>
    <row r="29" spans="1:14" ht="28.5" customHeight="1" thickBot="1">
      <c r="A29" s="484" t="s">
        <v>984</v>
      </c>
      <c r="B29" s="1132"/>
      <c r="C29" s="243"/>
      <c r="D29" s="487" t="s">
        <v>343</v>
      </c>
      <c r="E29" s="488" t="s">
        <v>344</v>
      </c>
      <c r="F29" s="387"/>
      <c r="G29" s="487" t="s">
        <v>373</v>
      </c>
      <c r="H29" s="488" t="s">
        <v>374</v>
      </c>
      <c r="I29" s="387"/>
      <c r="J29" s="487" t="s">
        <v>375</v>
      </c>
      <c r="K29" s="488" t="s">
        <v>381</v>
      </c>
      <c r="L29" s="387"/>
      <c r="M29" s="487" t="s">
        <v>1085</v>
      </c>
      <c r="N29" s="488" t="s">
        <v>1086</v>
      </c>
    </row>
    <row r="30" spans="1:14" ht="15" customHeight="1" thickBot="1">
      <c r="A30" s="485" t="s">
        <v>664</v>
      </c>
      <c r="B30" s="486" t="s">
        <v>665</v>
      </c>
      <c r="C30" s="243"/>
      <c r="D30" s="489">
        <v>1</v>
      </c>
      <c r="E30" s="490">
        <v>2</v>
      </c>
      <c r="F30" s="398"/>
      <c r="G30" s="489">
        <v>3</v>
      </c>
      <c r="H30" s="490">
        <v>4</v>
      </c>
      <c r="I30" s="398"/>
      <c r="J30" s="489">
        <v>5</v>
      </c>
      <c r="K30" s="490">
        <v>6</v>
      </c>
      <c r="L30" s="398"/>
      <c r="M30" s="489">
        <v>7</v>
      </c>
      <c r="N30" s="490">
        <v>8</v>
      </c>
    </row>
    <row r="31" spans="1:14" ht="14.25" customHeight="1">
      <c r="A31" s="272"/>
      <c r="B31" s="310"/>
      <c r="C31" s="243"/>
      <c r="D31" s="476" t="str">
        <f>+IF(D55=0," ","НЕРАВНЕНИЕ !")</f>
        <v> </v>
      </c>
      <c r="E31" s="477" t="str">
        <f>+IF(E55=0," ","НЕРАВНЕНИЕ !")</f>
        <v> </v>
      </c>
      <c r="F31" s="387"/>
      <c r="G31" s="476" t="str">
        <f>+IF(G55=0," ","НЕРАВНЕНИЕ !")</f>
        <v> </v>
      </c>
      <c r="H31" s="477" t="str">
        <f>+IF(H55=0," ","НЕРАВНЕНИЕ !")</f>
        <v> </v>
      </c>
      <c r="I31" s="387"/>
      <c r="J31" s="476" t="str">
        <f>+IF(J55=0," ","НЕРАВНЕНИЕ !")</f>
        <v> </v>
      </c>
      <c r="K31" s="477" t="str">
        <f>+IF(K55=0," ","НЕРАВНЕНИЕ !")</f>
        <v> </v>
      </c>
      <c r="L31" s="387"/>
      <c r="M31" s="476" t="str">
        <f>+IF(M55=0," ","НЕРАВНЕНИЕ !")</f>
        <v> </v>
      </c>
      <c r="N31" s="477" t="str">
        <f>+IF(N55=0," ","НЕРАВНЕНИЕ !")</f>
        <v> </v>
      </c>
    </row>
    <row r="32" spans="1:14" ht="57.75" customHeight="1">
      <c r="A32" s="465" t="s">
        <v>316</v>
      </c>
      <c r="B32" s="304"/>
      <c r="C32" s="243"/>
      <c r="D32" s="385"/>
      <c r="E32" s="392"/>
      <c r="F32" s="387"/>
      <c r="G32" s="385"/>
      <c r="H32" s="392"/>
      <c r="I32" s="387"/>
      <c r="J32" s="385"/>
      <c r="K32" s="392"/>
      <c r="L32" s="387"/>
      <c r="M32" s="385"/>
      <c r="N32" s="392"/>
    </row>
    <row r="33" spans="1:14" ht="15.75">
      <c r="A33" s="280" t="s">
        <v>229</v>
      </c>
      <c r="B33" s="307">
        <v>1511</v>
      </c>
      <c r="C33" s="243"/>
      <c r="D33" s="399"/>
      <c r="E33" s="464"/>
      <c r="F33" s="387"/>
      <c r="G33" s="332">
        <v>0</v>
      </c>
      <c r="H33" s="333">
        <v>0</v>
      </c>
      <c r="I33" s="387"/>
      <c r="J33" s="332">
        <v>0</v>
      </c>
      <c r="K33" s="333">
        <v>0</v>
      </c>
      <c r="L33" s="387"/>
      <c r="M33" s="385">
        <f aca="true" t="shared" si="1" ref="M33:N38">+D33+G33+J33</f>
        <v>0</v>
      </c>
      <c r="N33" s="392">
        <f t="shared" si="1"/>
        <v>0</v>
      </c>
    </row>
    <row r="34" spans="1:14" ht="15.75">
      <c r="A34" s="280" t="s">
        <v>230</v>
      </c>
      <c r="B34" s="307">
        <v>1521</v>
      </c>
      <c r="C34" s="243"/>
      <c r="D34" s="399"/>
      <c r="E34" s="464"/>
      <c r="F34" s="387"/>
      <c r="G34" s="332">
        <v>0</v>
      </c>
      <c r="H34" s="333">
        <v>0</v>
      </c>
      <c r="I34" s="387"/>
      <c r="J34" s="332">
        <v>0</v>
      </c>
      <c r="K34" s="333">
        <v>0</v>
      </c>
      <c r="L34" s="387"/>
      <c r="M34" s="385">
        <f>+D34+G34+J34</f>
        <v>0</v>
      </c>
      <c r="N34" s="392">
        <f>+E34+H34+K34</f>
        <v>0</v>
      </c>
    </row>
    <row r="35" spans="1:14" ht="15.75">
      <c r="A35" s="282" t="s">
        <v>317</v>
      </c>
      <c r="B35" s="312">
        <v>1530</v>
      </c>
      <c r="C35" s="243"/>
      <c r="D35" s="388">
        <f>+D33+D34</f>
        <v>0</v>
      </c>
      <c r="E35" s="393">
        <f>+E33+E34</f>
        <v>0</v>
      </c>
      <c r="F35" s="387"/>
      <c r="G35" s="388">
        <f>+G33+G34</f>
        <v>0</v>
      </c>
      <c r="H35" s="393">
        <f>+H33+H34</f>
        <v>0</v>
      </c>
      <c r="I35" s="387"/>
      <c r="J35" s="388">
        <f>+J33+J34</f>
        <v>0</v>
      </c>
      <c r="K35" s="393">
        <f>+K33+K34</f>
        <v>0</v>
      </c>
      <c r="L35" s="387"/>
      <c r="M35" s="388">
        <f>+M33+M34</f>
        <v>0</v>
      </c>
      <c r="N35" s="393">
        <f>+N33+N34</f>
        <v>0</v>
      </c>
    </row>
    <row r="36" spans="1:14" ht="31.5" customHeight="1">
      <c r="A36" s="404" t="s">
        <v>983</v>
      </c>
      <c r="B36" s="304"/>
      <c r="C36" s="243"/>
      <c r="D36" s="478" t="str">
        <f>+IF(D57=0," ","НЕРАВНЕНИЕ !")</f>
        <v> </v>
      </c>
      <c r="E36" s="479" t="str">
        <f>+IF(E57=0," ","НЕРАВНЕНИЕ !")</f>
        <v> </v>
      </c>
      <c r="F36" s="387"/>
      <c r="G36" s="480" t="str">
        <f>+IF(G57=0," ","НЕРАВНЕНИЕ !")</f>
        <v> </v>
      </c>
      <c r="H36" s="481" t="str">
        <f>+IF(H57=0," ","НЕРАВНЕНИЕ !")</f>
        <v> </v>
      </c>
      <c r="I36" s="387"/>
      <c r="J36" s="480" t="str">
        <f>+IF(J57=0," ","НЕРАВНЕНИЕ !")</f>
        <v> </v>
      </c>
      <c r="K36" s="481" t="str">
        <f>+IF(K57=0," ","НЕРАВНЕНИЕ !")</f>
        <v> </v>
      </c>
      <c r="L36" s="387"/>
      <c r="M36" s="480" t="str">
        <f>+IF(M57=0," ","НЕРАВНЕНИЕ !")</f>
        <v> </v>
      </c>
      <c r="N36" s="481" t="str">
        <f>+IF(N57=0," ","НЕРАВНЕНИЕ !")</f>
        <v> </v>
      </c>
    </row>
    <row r="37" spans="1:14" ht="15.75">
      <c r="A37" s="280" t="s">
        <v>229</v>
      </c>
      <c r="B37" s="307">
        <v>2511</v>
      </c>
      <c r="C37" s="243"/>
      <c r="D37" s="399"/>
      <c r="E37" s="464"/>
      <c r="F37" s="387"/>
      <c r="G37" s="332">
        <v>0</v>
      </c>
      <c r="H37" s="333">
        <v>0</v>
      </c>
      <c r="I37" s="387"/>
      <c r="J37" s="332">
        <v>0</v>
      </c>
      <c r="K37" s="333">
        <v>0</v>
      </c>
      <c r="L37" s="387"/>
      <c r="M37" s="385">
        <f t="shared" si="1"/>
        <v>0</v>
      </c>
      <c r="N37" s="392">
        <f t="shared" si="1"/>
        <v>0</v>
      </c>
    </row>
    <row r="38" spans="1:14" ht="15.75">
      <c r="A38" s="280" t="s">
        <v>230</v>
      </c>
      <c r="B38" s="307">
        <v>2521</v>
      </c>
      <c r="C38" s="243"/>
      <c r="D38" s="399"/>
      <c r="E38" s="464"/>
      <c r="F38" s="387"/>
      <c r="G38" s="332">
        <v>0</v>
      </c>
      <c r="H38" s="333">
        <v>0</v>
      </c>
      <c r="I38" s="387"/>
      <c r="J38" s="332">
        <v>0</v>
      </c>
      <c r="K38" s="333">
        <v>0</v>
      </c>
      <c r="L38" s="387"/>
      <c r="M38" s="385">
        <f t="shared" si="1"/>
        <v>0</v>
      </c>
      <c r="N38" s="392">
        <f t="shared" si="1"/>
        <v>0</v>
      </c>
    </row>
    <row r="39" spans="1:14" ht="15.75">
      <c r="A39" s="282" t="s">
        <v>318</v>
      </c>
      <c r="B39" s="312">
        <v>2530</v>
      </c>
      <c r="C39" s="243"/>
      <c r="D39" s="388">
        <f>+D37+D38</f>
        <v>0</v>
      </c>
      <c r="E39" s="393">
        <f>+E37+E38</f>
        <v>0</v>
      </c>
      <c r="F39" s="387"/>
      <c r="G39" s="388">
        <f>+G37+G38</f>
        <v>0</v>
      </c>
      <c r="H39" s="393">
        <f>+H37+H38</f>
        <v>0</v>
      </c>
      <c r="I39" s="387"/>
      <c r="J39" s="388">
        <f>+J37+J38</f>
        <v>0</v>
      </c>
      <c r="K39" s="393">
        <f>+K37+K38</f>
        <v>0</v>
      </c>
      <c r="L39" s="387"/>
      <c r="M39" s="388">
        <f>+M37+M38</f>
        <v>0</v>
      </c>
      <c r="N39" s="393">
        <f>+N37+N38</f>
        <v>0</v>
      </c>
    </row>
    <row r="40" spans="1:14" ht="31.5" customHeight="1">
      <c r="A40" s="404" t="s">
        <v>306</v>
      </c>
      <c r="B40" s="304"/>
      <c r="C40" s="243"/>
      <c r="D40" s="478" t="str">
        <f>+IF(D59=0," ","НЕРАВНЕНИЕ !")</f>
        <v> </v>
      </c>
      <c r="E40" s="479" t="str">
        <f>+IF(E59=0," ","НЕРАВНЕНИЕ !")</f>
        <v> </v>
      </c>
      <c r="F40" s="387"/>
      <c r="G40" s="478" t="str">
        <f>+IF(G59=0," ","НЕРАВНЕНИЕ !")</f>
        <v> </v>
      </c>
      <c r="H40" s="479" t="str">
        <f>+IF(H59=0," ","НЕРАВНЕНИЕ !")</f>
        <v> </v>
      </c>
      <c r="I40" s="387"/>
      <c r="J40" s="480" t="str">
        <f>+IF(J59=0," ","НЕРАВНЕНИЕ !")</f>
        <v> </v>
      </c>
      <c r="K40" s="481" t="str">
        <f>+IF(K59=0," ","НЕРАВНЕНИЕ !")</f>
        <v> </v>
      </c>
      <c r="L40" s="387"/>
      <c r="M40" s="480" t="str">
        <f>+IF(M59=0," ","НЕРАВНЕНИЕ !")</f>
        <v> </v>
      </c>
      <c r="N40" s="481" t="str">
        <f>+IF(N59=0," ","НЕРАВНЕНИЕ !")</f>
        <v> </v>
      </c>
    </row>
    <row r="41" spans="1:14" ht="15.75">
      <c r="A41" s="280" t="s">
        <v>307</v>
      </c>
      <c r="B41" s="307">
        <v>3513</v>
      </c>
      <c r="C41" s="243"/>
      <c r="D41" s="399"/>
      <c r="E41" s="464"/>
      <c r="F41" s="387"/>
      <c r="G41" s="399"/>
      <c r="H41" s="464"/>
      <c r="I41" s="387"/>
      <c r="J41" s="332">
        <v>0</v>
      </c>
      <c r="K41" s="333">
        <v>0</v>
      </c>
      <c r="L41" s="387"/>
      <c r="M41" s="385">
        <f>+D41+G41+J41</f>
        <v>0</v>
      </c>
      <c r="N41" s="392">
        <f>+E41+H41+K41</f>
        <v>0</v>
      </c>
    </row>
    <row r="42" spans="1:14" ht="15.75">
      <c r="A42" s="280" t="s">
        <v>309</v>
      </c>
      <c r="B42" s="307">
        <v>3521</v>
      </c>
      <c r="C42" s="243"/>
      <c r="D42" s="399"/>
      <c r="E42" s="464"/>
      <c r="F42" s="387"/>
      <c r="G42" s="399"/>
      <c r="H42" s="464"/>
      <c r="I42" s="387"/>
      <c r="J42" s="332">
        <v>0</v>
      </c>
      <c r="K42" s="333">
        <v>0</v>
      </c>
      <c r="L42" s="387"/>
      <c r="M42" s="385">
        <f>+D42+G42+J42</f>
        <v>0</v>
      </c>
      <c r="N42" s="392">
        <f>+E42+H42+K42</f>
        <v>0</v>
      </c>
    </row>
    <row r="43" spans="1:14" ht="15.75">
      <c r="A43" s="282" t="s">
        <v>382</v>
      </c>
      <c r="B43" s="312">
        <v>3530</v>
      </c>
      <c r="C43" s="243"/>
      <c r="D43" s="388">
        <f>+D41+D42</f>
        <v>0</v>
      </c>
      <c r="E43" s="393">
        <f>+E41+E42</f>
        <v>0</v>
      </c>
      <c r="F43" s="387"/>
      <c r="G43" s="388">
        <f>+G41+G42</f>
        <v>0</v>
      </c>
      <c r="H43" s="393">
        <f>+H41+H42</f>
        <v>0</v>
      </c>
      <c r="I43" s="387"/>
      <c r="J43" s="388">
        <f>+J41+J42</f>
        <v>0</v>
      </c>
      <c r="K43" s="393">
        <f>+K41+K42</f>
        <v>0</v>
      </c>
      <c r="L43" s="387"/>
      <c r="M43" s="388">
        <f>+M41+M42</f>
        <v>0</v>
      </c>
      <c r="N43" s="393">
        <f>+N41+N42</f>
        <v>0</v>
      </c>
    </row>
    <row r="44" spans="1:14" ht="5.25" customHeight="1">
      <c r="A44" s="276"/>
      <c r="B44" s="313"/>
      <c r="C44" s="243"/>
      <c r="D44" s="385"/>
      <c r="E44" s="392"/>
      <c r="F44" s="387"/>
      <c r="G44" s="385"/>
      <c r="H44" s="392"/>
      <c r="I44" s="387"/>
      <c r="J44" s="385"/>
      <c r="K44" s="392"/>
      <c r="L44" s="387"/>
      <c r="M44" s="385"/>
      <c r="N44" s="392"/>
    </row>
    <row r="45" spans="1:14" ht="16.5" thickBot="1">
      <c r="A45" s="491" t="s">
        <v>308</v>
      </c>
      <c r="B45" s="492">
        <v>4000</v>
      </c>
      <c r="C45" s="243"/>
      <c r="D45" s="402">
        <f>+D35+D39+D43</f>
        <v>0</v>
      </c>
      <c r="E45" s="466">
        <f>+E35+E39+E43</f>
        <v>0</v>
      </c>
      <c r="F45" s="387"/>
      <c r="G45" s="402">
        <f>+G35+G39+G43</f>
        <v>0</v>
      </c>
      <c r="H45" s="466">
        <f>+H35+H39+H43</f>
        <v>0</v>
      </c>
      <c r="I45" s="387"/>
      <c r="J45" s="402">
        <f>+J35+J39+J43</f>
        <v>0</v>
      </c>
      <c r="K45" s="466">
        <f>+K35+K39+K43</f>
        <v>0</v>
      </c>
      <c r="L45" s="387"/>
      <c r="M45" s="402">
        <f>+M35+M39+M43</f>
        <v>0</v>
      </c>
      <c r="N45" s="466">
        <f>+N35+N39+N43</f>
        <v>0</v>
      </c>
    </row>
    <row r="46" spans="1:14" ht="3.75" customHeight="1" thickTop="1">
      <c r="A46" s="318"/>
      <c r="B46" s="254"/>
      <c r="C46" s="243"/>
      <c r="D46" s="291"/>
      <c r="E46" s="237"/>
      <c r="F46" s="243"/>
      <c r="G46" s="237"/>
      <c r="H46" s="237"/>
      <c r="I46" s="243"/>
      <c r="J46" s="237"/>
      <c r="K46" s="237"/>
      <c r="L46" s="243"/>
      <c r="M46" s="237"/>
      <c r="N46" s="237"/>
    </row>
    <row r="47" spans="1:14" ht="18" customHeight="1">
      <c r="A47" s="234" t="s">
        <v>1095</v>
      </c>
      <c r="B47" s="320"/>
      <c r="C47" s="243"/>
      <c r="D47" s="1103">
        <f>+'TRIAL-BALANCE-2006'!K10</f>
        <v>0</v>
      </c>
      <c r="E47" s="1103"/>
      <c r="F47" s="243"/>
      <c r="G47" s="321"/>
      <c r="H47" s="244"/>
      <c r="I47" s="243"/>
      <c r="J47" s="244"/>
      <c r="K47" s="237"/>
      <c r="L47" s="243"/>
      <c r="M47" s="244"/>
      <c r="N47" s="237"/>
    </row>
    <row r="48" spans="1:14" ht="2.25" customHeight="1">
      <c r="A48" s="237"/>
      <c r="B48" s="237"/>
      <c r="C48" s="237"/>
      <c r="D48" s="237"/>
      <c r="E48" s="237"/>
      <c r="F48" s="243"/>
      <c r="G48" s="322"/>
      <c r="H48" s="323"/>
      <c r="I48" s="243"/>
      <c r="J48" s="244"/>
      <c r="K48" s="324"/>
      <c r="L48" s="243"/>
      <c r="M48" s="244"/>
      <c r="N48" s="324"/>
    </row>
    <row r="49" spans="1:14" ht="17.25" customHeight="1">
      <c r="A49" s="234" t="s">
        <v>1096</v>
      </c>
      <c r="B49" s="320"/>
      <c r="C49" s="243"/>
      <c r="D49" s="325"/>
      <c r="E49" s="326"/>
      <c r="F49" s="243"/>
      <c r="G49" s="237"/>
      <c r="H49" s="234" t="s">
        <v>725</v>
      </c>
      <c r="I49" s="243"/>
      <c r="J49" s="319"/>
      <c r="K49" s="327"/>
      <c r="L49" s="328"/>
      <c r="M49" s="329"/>
      <c r="N49" s="327"/>
    </row>
    <row r="50" spans="3:12" ht="16.5" thickBot="1">
      <c r="C50" s="330"/>
      <c r="F50" s="330"/>
      <c r="I50" s="330"/>
      <c r="L50" s="330"/>
    </row>
    <row r="51" spans="1:36" s="67" customFormat="1" ht="16.5" thickBot="1">
      <c r="A51" s="157" t="s">
        <v>1087</v>
      </c>
      <c r="B51" s="159"/>
      <c r="C51" s="330"/>
      <c r="D51" s="468">
        <f>+ROUND(+D14-(+SUM('TRIAL-BALANCE-2006'!O305:O307)-SUM('TRIAL-BALANCE-2006'!P305:P307))-(+SUM('TRIAL-BALANCE-2006'!O317:O319)-SUM('TRIAL-BALANCE-2006'!P317:P319)),2)</f>
        <v>0</v>
      </c>
      <c r="E51" s="469">
        <f>+ROUND(+E14-(+SUM('TRIAL-BALANCE-2006'!S305:S307)-SUM('TRIAL-BALANCE-2006'!T305:T307))-(+SUM('TRIAL-BALANCE-2006'!S317:S319)-SUM('TRIAL-BALANCE-2006'!T317:T319)),2)</f>
        <v>0</v>
      </c>
      <c r="F51" s="470"/>
      <c r="G51" s="468">
        <f>+ROUND(+G14-(+SUM('TRIAL-BALANCE-2006'!V305:V307)-SUM('TRIAL-BALANCE-2006'!W305:W307))-(+SUM('TRIAL-BALANCE-2006'!V317:V319)-SUM('TRIAL-BALANCE-2006'!W317:W319)),2)</f>
        <v>0</v>
      </c>
      <c r="H51" s="469">
        <f>+ROUND(+H14-(+SUM('TRIAL-BALANCE-2006'!Z305:Z307)-SUM('TRIAL-BALANCE-2006'!AA305:AA307))-(+SUM('TRIAL-BALANCE-2006'!Z317:Z319)-SUM('TRIAL-BALANCE-2006'!AA317:AA319)),2)</f>
        <v>0</v>
      </c>
      <c r="I51" s="470"/>
      <c r="J51" s="468">
        <f>+ROUND(+J14-(+SUM('TRIAL-BALANCE-2006'!AC305:AC307)-SUM('TRIAL-BALANCE-2006'!AD305:AD307))-(+SUM('TRIAL-BALANCE-2006'!AC317:AC319)-SUM('TRIAL-BALANCE-2006'!AD317:AD319)),2)</f>
        <v>0</v>
      </c>
      <c r="K51" s="469">
        <f>+ROUND(+K14-(+SUM('TRIAL-BALANCE-2006'!AG305:AG307)-SUM('TRIAL-BALANCE-2006'!AH305:AH307))-(+SUM('TRIAL-BALANCE-2006'!AG317:AG319)-SUM('TRIAL-BALANCE-2006'!AH317:AH319)),2)</f>
        <v>0</v>
      </c>
      <c r="L51" s="470"/>
      <c r="M51" s="468">
        <f>+ROUND(+D51+G51+J51,2)</f>
        <v>0</v>
      </c>
      <c r="N51" s="469">
        <f>+ROUND(+E51+H51+K51,2)</f>
        <v>0</v>
      </c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</row>
    <row r="52" spans="13:36" s="67" customFormat="1" ht="7.5" customHeight="1" thickBot="1">
      <c r="M52" s="68"/>
      <c r="N52" s="183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</row>
    <row r="53" spans="1:36" s="67" customFormat="1" ht="16.5" thickBot="1">
      <c r="A53" s="157" t="s">
        <v>1091</v>
      </c>
      <c r="B53" s="159"/>
      <c r="C53" s="330"/>
      <c r="D53" s="468">
        <f>+ROUND(+D22-'TRIAL-BALANCE-2006'!P225-'TRIAL-BALANCE-2006'!P226,2)</f>
        <v>0</v>
      </c>
      <c r="E53" s="469">
        <f>+ROUND(+E22-'TRIAL-BALANCE-2006'!T225-'TRIAL-BALANCE-2006'!T226,2)</f>
        <v>0</v>
      </c>
      <c r="F53" s="470"/>
      <c r="G53" s="468">
        <f>+ROUND(+G22-'TRIAL-BALANCE-2006'!W225-'TRIAL-BALANCE-2006'!W226,2)</f>
        <v>0</v>
      </c>
      <c r="H53" s="469">
        <f>+ROUND(+H22-'TRIAL-BALANCE-2006'!AA225-'TRIAL-BALANCE-2006'!AA226,2)</f>
        <v>0</v>
      </c>
      <c r="I53" s="470"/>
      <c r="J53" s="468">
        <f>+ROUND(+J22-'TRIAL-BALANCE-2006'!AD225-'TRIAL-BALANCE-2006'!AD226,2)</f>
        <v>0</v>
      </c>
      <c r="K53" s="469">
        <f>+ROUND(+K22-'TRIAL-BALANCE-2006'!AH225-'TRIAL-BALANCE-2006'!AH226,2)</f>
        <v>0</v>
      </c>
      <c r="L53" s="470"/>
      <c r="M53" s="468">
        <f>+ROUND(+D53+G53+J53,2)</f>
        <v>0</v>
      </c>
      <c r="N53" s="469">
        <f>+ROUND(+E53+H53+K53,2)</f>
        <v>0</v>
      </c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</row>
    <row r="54" spans="4:36" s="67" customFormat="1" ht="7.5" customHeight="1" thickBot="1">
      <c r="D54" s="471"/>
      <c r="E54" s="471"/>
      <c r="F54" s="471"/>
      <c r="G54" s="471"/>
      <c r="H54" s="471"/>
      <c r="I54" s="471"/>
      <c r="J54" s="471"/>
      <c r="K54" s="471"/>
      <c r="L54" s="471"/>
      <c r="M54" s="472"/>
      <c r="N54" s="473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</row>
    <row r="55" spans="1:36" s="67" customFormat="1" ht="16.5" thickBot="1">
      <c r="A55" s="157" t="s">
        <v>1092</v>
      </c>
      <c r="B55" s="159"/>
      <c r="C55" s="330"/>
      <c r="D55" s="468">
        <f>+ROUND(+D35-SUM('TRIAL-BALANCE-2006'!O38+'TRIAL-BALANCE-2006'!O39-'TRIAL-BALANCE-2006'!P38-'TRIAL-BALANCE-2006'!P39),2)</f>
        <v>0</v>
      </c>
      <c r="E55" s="469">
        <f>+ROUND(+E35-SUM(+'TRIAL-BALANCE-2006'!S38+'TRIAL-BALANCE-2006'!S39-'TRIAL-BALANCE-2006'!T38-'TRIAL-BALANCE-2006'!T39),2)</f>
        <v>0</v>
      </c>
      <c r="F55" s="470"/>
      <c r="G55" s="468">
        <f>+ROUND(+G35-SUM('TRIAL-BALANCE-2006'!V38+'TRIAL-BALANCE-2006'!V39-'TRIAL-BALANCE-2006'!W38-'TRIAL-BALANCE-2006'!W39),2)</f>
        <v>0</v>
      </c>
      <c r="H55" s="469">
        <f>+ROUND(+H35-SUM(+'TRIAL-BALANCE-2006'!Z38+'TRIAL-BALANCE-2006'!Z39-'TRIAL-BALANCE-2006'!AA38-'TRIAL-BALANCE-2006'!AA39),2)</f>
        <v>0</v>
      </c>
      <c r="I55" s="470"/>
      <c r="J55" s="468">
        <f>+ROUND(+J35-SUM('TRIAL-BALANCE-2006'!AC38+'TRIAL-BALANCE-2006'!AC39-'TRIAL-BALANCE-2006'!AD38-'TRIAL-BALANCE-2006'!AD39),2)</f>
        <v>0</v>
      </c>
      <c r="K55" s="469">
        <f>+ROUND(+K35-SUM(+'TRIAL-BALANCE-2006'!AG38+'TRIAL-BALANCE-2006'!AG39-'TRIAL-BALANCE-2006'!AH38-'TRIAL-BALANCE-2006'!AH39),2)</f>
        <v>0</v>
      </c>
      <c r="L55" s="470"/>
      <c r="M55" s="468">
        <f>+ROUND(+D55+G55+J55,2)</f>
        <v>0</v>
      </c>
      <c r="N55" s="469">
        <f>+ROUND(+E55+H55+K55,2)</f>
        <v>0</v>
      </c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</row>
    <row r="56" spans="4:36" s="67" customFormat="1" ht="7.5" customHeight="1" thickBot="1">
      <c r="D56" s="471"/>
      <c r="E56" s="471"/>
      <c r="F56" s="471"/>
      <c r="G56" s="471"/>
      <c r="H56" s="471"/>
      <c r="I56" s="471"/>
      <c r="J56" s="471"/>
      <c r="K56" s="471"/>
      <c r="L56" s="471"/>
      <c r="M56" s="472"/>
      <c r="N56" s="473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</row>
    <row r="57" spans="1:36" s="67" customFormat="1" ht="16.5" thickBot="1">
      <c r="A57" s="157" t="s">
        <v>1093</v>
      </c>
      <c r="B57" s="159"/>
      <c r="C57" s="330"/>
      <c r="D57" s="468">
        <f>+ROUND(+D39-'TRIAL-BALANCE-2006'!O34-'TRIAL-BALANCE-2006'!O35,2)</f>
        <v>0</v>
      </c>
      <c r="E57" s="469">
        <f>+ROUND(+E39-'TRIAL-BALANCE-2006'!S34-'TRIAL-BALANCE-2006'!S35,2)</f>
        <v>0</v>
      </c>
      <c r="F57" s="470"/>
      <c r="G57" s="468">
        <f>+ROUND(+G39-'TRIAL-BALANCE-2006'!V34-'TRIAL-BALANCE-2006'!V35,2)</f>
        <v>0</v>
      </c>
      <c r="H57" s="469">
        <f>+ROUND(+H39-'TRIAL-BALANCE-2006'!Z34-'TRIAL-BALANCE-2006'!Z35,2)</f>
        <v>0</v>
      </c>
      <c r="I57" s="470"/>
      <c r="J57" s="468">
        <f>+ROUND(+J39-'TRIAL-BALANCE-2006'!AC34-'TRIAL-BALANCE-2006'!AC35,2)</f>
        <v>0</v>
      </c>
      <c r="K57" s="469">
        <f>+ROUND(+K39-'TRIAL-BALANCE-2006'!AG34-'TRIAL-BALANCE-2006'!AH35,2)</f>
        <v>0</v>
      </c>
      <c r="L57" s="470"/>
      <c r="M57" s="468">
        <f>+ROUND(+D57+G57+J57,2)</f>
        <v>0</v>
      </c>
      <c r="N57" s="469">
        <f>+ROUND(+E57+H57+K57,2)</f>
        <v>0</v>
      </c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</row>
    <row r="58" spans="4:36" s="67" customFormat="1" ht="7.5" customHeight="1" thickBot="1">
      <c r="D58" s="471"/>
      <c r="E58" s="471"/>
      <c r="F58" s="471"/>
      <c r="G58" s="471"/>
      <c r="H58" s="471"/>
      <c r="I58" s="471"/>
      <c r="J58" s="471"/>
      <c r="K58" s="471"/>
      <c r="L58" s="471"/>
      <c r="M58" s="472"/>
      <c r="N58" s="473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</row>
    <row r="59" spans="1:36" s="67" customFormat="1" ht="16.5" thickBot="1">
      <c r="A59" s="157" t="s">
        <v>1094</v>
      </c>
      <c r="B59" s="159"/>
      <c r="C59" s="330"/>
      <c r="D59" s="468">
        <f>+ROUND(+D43-'TRIAL-BALANCE-2006'!O67-'TRIAL-BALANCE-2006'!O68,2)</f>
        <v>0</v>
      </c>
      <c r="E59" s="469">
        <f>+ROUND(+E43-'TRIAL-BALANCE-2006'!S67-'TRIAL-BALANCE-2006'!S68,2)</f>
        <v>0</v>
      </c>
      <c r="F59" s="470"/>
      <c r="G59" s="468">
        <f>+ROUND(+G43-'TRIAL-BALANCE-2006'!V67-'TRIAL-BALANCE-2006'!V68,2)</f>
        <v>0</v>
      </c>
      <c r="H59" s="469">
        <f>+ROUND(+H43-'TRIAL-BALANCE-2006'!Z67-'TRIAL-BALANCE-2006'!Z68,2)</f>
        <v>0</v>
      </c>
      <c r="I59" s="470"/>
      <c r="J59" s="468">
        <f>+ROUND(+J43-'TRIAL-BALANCE-2006'!AD67-'TRIAL-BALANCE-2006'!AD68,2)</f>
        <v>0</v>
      </c>
      <c r="K59" s="469">
        <f>+ROUND(+K43-'TRIAL-BALANCE-2006'!AG67-'TRIAL-BALANCE-2006'!AG68,2)</f>
        <v>0</v>
      </c>
      <c r="L59" s="470"/>
      <c r="M59" s="468">
        <f>+ROUND(+D59+G59+J59,2)</f>
        <v>0</v>
      </c>
      <c r="N59" s="469">
        <f>+ROUND(+E59+H59+K59,2)</f>
        <v>0</v>
      </c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</row>
  </sheetData>
  <sheetProtection password="889B" sheet="1" objects="1" scenarios="1"/>
  <mergeCells count="12">
    <mergeCell ref="M27:N28"/>
    <mergeCell ref="M7:N8"/>
    <mergeCell ref="B7:B9"/>
    <mergeCell ref="B27:B29"/>
    <mergeCell ref="A25:G25"/>
    <mergeCell ref="D47:E47"/>
    <mergeCell ref="G3:H3"/>
    <mergeCell ref="A2:D2"/>
    <mergeCell ref="G1:H1"/>
    <mergeCell ref="A1:D1"/>
    <mergeCell ref="A3:D3"/>
    <mergeCell ref="A8:A9"/>
  </mergeCells>
  <conditionalFormatting sqref="D11:E11 G11:H11 J11:K11 M11:N11 D15:E15 G15:H15 J15:K15 M15:N15 D31:E31 G31:H31 J31:K31 M31:N31 D36:E36 G36:H36 J36:K36 M36:N36 D40:E40 G40:H40 J40:K40 M40:N40">
    <cfRule type="cellIs" priority="1" dxfId="1" operator="equal" stopIfTrue="1">
      <formula>"НЕРАВНЕНИЕ !"</formula>
    </cfRule>
  </conditionalFormatting>
  <conditionalFormatting sqref="A1:D1 A3:D3 G1:H1 G3:H3 H5 M5 K3 M3 K1 D47:E47">
    <cfRule type="cellIs" priority="2" dxfId="8" operator="equal" stopIfTrue="1">
      <formula>0</formula>
    </cfRule>
  </conditionalFormatting>
  <dataValidations count="1">
    <dataValidation type="custom" allowBlank="1" showInputMessage="1" showErrorMessage="1" prompt="Въведи сумата със знак &quot;плюс&quot;" error="Въведи сумата със знак &quot;плюс&quot;" sqref="J21:K21 D17:E19 D21:E21 D41:E42 G17:H19 G21:H21 G41:H42 J17:K19 D37:E38">
      <formula1>J21&gt;=0</formula1>
    </dataValidation>
  </dataValidations>
  <printOptions/>
  <pageMargins left="0.35" right="0.24" top="0.18" bottom="0.18" header="0.18" footer="0.17"/>
  <pageSetup horizontalDpi="1200" verticalDpi="1200" orientation="landscape" paperSize="9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D38"/>
  <sheetViews>
    <sheetView zoomScale="90" zoomScaleNormal="90" workbookViewId="0" topLeftCell="A1">
      <pane xSplit="12" ySplit="13" topLeftCell="M14" activePane="bottomRight" state="frozen"/>
      <selection pane="topLeft" activeCell="A1" sqref="A1"/>
      <selection pane="topRight" activeCell="M1" sqref="M1"/>
      <selection pane="bottomLeft" activeCell="A14" sqref="A14"/>
      <selection pane="bottomRight" activeCell="M14" sqref="M14"/>
    </sheetView>
  </sheetViews>
  <sheetFormatPr defaultColWidth="9.140625" defaultRowHeight="12.75"/>
  <cols>
    <col min="1" max="1" width="6.140625" style="67" customWidth="1"/>
    <col min="2" max="2" width="6.421875" style="67" customWidth="1"/>
    <col min="3" max="3" width="9.28125" style="67" customWidth="1"/>
    <col min="4" max="4" width="5.421875" style="67" customWidth="1"/>
    <col min="5" max="5" width="7.57421875" style="67" customWidth="1"/>
    <col min="6" max="6" width="9.8515625" style="67" customWidth="1"/>
    <col min="7" max="7" width="9.00390625" style="67" customWidth="1"/>
    <col min="8" max="8" width="8.140625" style="67" customWidth="1"/>
    <col min="9" max="9" width="10.7109375" style="67" customWidth="1"/>
    <col min="10" max="10" width="1.1484375" style="67" customWidth="1"/>
    <col min="11" max="11" width="7.57421875" style="67" customWidth="1"/>
    <col min="12" max="12" width="9.28125" style="67" customWidth="1"/>
    <col min="13" max="13" width="0.9921875" style="68" customWidth="1"/>
    <col min="14" max="14" width="7.421875" style="183" customWidth="1"/>
    <col min="15" max="15" width="25.00390625" style="62" customWidth="1"/>
    <col min="16" max="16" width="24.57421875" style="62" customWidth="1"/>
    <col min="17" max="17" width="0.9921875" style="68" customWidth="1"/>
    <col min="18" max="19" width="27.28125" style="62" customWidth="1"/>
    <col min="20" max="20" width="0.9921875" style="68" customWidth="1"/>
    <col min="21" max="22" width="27.57421875" style="62" customWidth="1"/>
    <col min="23" max="23" width="30.28125" style="68" customWidth="1"/>
    <col min="24" max="24" width="7.28125" style="183" customWidth="1"/>
    <col min="25" max="26" width="24.57421875" style="62" customWidth="1"/>
    <col min="27" max="27" width="4.00390625" style="67" customWidth="1"/>
    <col min="28" max="28" width="12.28125" style="62" customWidth="1"/>
    <col min="29" max="29" width="12.140625" style="62" customWidth="1"/>
    <col min="30" max="16384" width="9.140625" style="67" customWidth="1"/>
  </cols>
  <sheetData>
    <row r="1" spans="1:29" ht="2.2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69"/>
      <c r="N1" s="173"/>
      <c r="O1" s="29"/>
      <c r="P1" s="29"/>
      <c r="Q1" s="69"/>
      <c r="R1" s="29"/>
      <c r="S1" s="29"/>
      <c r="T1" s="69"/>
      <c r="U1" s="29"/>
      <c r="V1" s="29"/>
      <c r="W1" s="69"/>
      <c r="X1" s="337"/>
      <c r="Y1" s="29"/>
      <c r="Z1" s="29"/>
      <c r="AB1" s="29"/>
      <c r="AC1" s="29"/>
    </row>
    <row r="2" spans="1:29" ht="18" customHeight="1" thickBot="1">
      <c r="A2" s="960" t="s">
        <v>930</v>
      </c>
      <c r="B2" s="339"/>
      <c r="C2" s="340"/>
      <c r="D2" s="339"/>
      <c r="E2" s="1146">
        <f>+'TRIAL-BALANCE-2006'!E2:L2</f>
        <v>0</v>
      </c>
      <c r="F2" s="1147"/>
      <c r="G2" s="1147"/>
      <c r="H2" s="1147"/>
      <c r="I2" s="1147"/>
      <c r="J2" s="1147"/>
      <c r="K2" s="1147"/>
      <c r="L2" s="1148"/>
      <c r="M2" s="70"/>
      <c r="N2" s="174"/>
      <c r="O2" s="32" t="s">
        <v>733</v>
      </c>
      <c r="P2" s="33" t="str">
        <f>+IF(+OR(O34=0,P34=0),"O K","НЕРАВНЕНИЕ !")</f>
        <v>O K</v>
      </c>
      <c r="Q2" s="71"/>
      <c r="R2" s="100" t="s">
        <v>733</v>
      </c>
      <c r="S2" s="88" t="str">
        <f>+IF(+OR(R34=0,S34=0),"O K","НЕРАВНЕНИЕ !")</f>
        <v>O K</v>
      </c>
      <c r="T2" s="71"/>
      <c r="U2" s="112" t="s">
        <v>733</v>
      </c>
      <c r="V2" s="110" t="str">
        <f>+IF(+OR(U34=0,V34=0),"O K","НЕРАВНЕНИЕ !")</f>
        <v>O K</v>
      </c>
      <c r="W2" s="71"/>
      <c r="X2" s="341"/>
      <c r="Y2" s="780" t="s">
        <v>733</v>
      </c>
      <c r="Z2" s="781" t="str">
        <f>+IF(+OR(Y34=0,Z34=0),"O K","НЕРАВНЕНИЕ !")</f>
        <v>O K</v>
      </c>
      <c r="AA2" s="174"/>
      <c r="AB2" s="174"/>
      <c r="AC2" s="67"/>
    </row>
    <row r="3" spans="1:29" ht="3.75" customHeight="1" thickBot="1">
      <c r="A3" s="77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173"/>
      <c r="O3" s="29"/>
      <c r="P3" s="29"/>
      <c r="Q3" s="69"/>
      <c r="R3" s="29"/>
      <c r="S3" s="29"/>
      <c r="T3" s="69"/>
      <c r="U3" s="29"/>
      <c r="V3" s="29"/>
      <c r="W3" s="69"/>
      <c r="X3" s="337"/>
      <c r="Y3" s="29"/>
      <c r="Z3" s="29"/>
      <c r="AB3" s="67"/>
      <c r="AC3" s="67"/>
    </row>
    <row r="4" spans="1:29" ht="16.5" customHeight="1" thickBot="1">
      <c r="A4" s="958" t="s">
        <v>931</v>
      </c>
      <c r="B4" s="339"/>
      <c r="C4" s="1075">
        <f>+'TRIAL-BALANCE-2006'!C4:L4</f>
        <v>0</v>
      </c>
      <c r="D4" s="1076"/>
      <c r="E4" s="1076"/>
      <c r="F4" s="1076"/>
      <c r="G4" s="1076"/>
      <c r="H4" s="1076"/>
      <c r="I4" s="1076"/>
      <c r="J4" s="1076"/>
      <c r="K4" s="1076"/>
      <c r="L4" s="1077"/>
      <c r="M4" s="71"/>
      <c r="N4" s="174"/>
      <c r="O4" s="32" t="s">
        <v>99</v>
      </c>
      <c r="P4" s="33" t="str">
        <f>+IF(+OR(P32=0,P32="O K"),"O K","НЕРАВНЕНИЕ !")</f>
        <v>O K</v>
      </c>
      <c r="Q4" s="71"/>
      <c r="R4" s="100" t="str">
        <f>+O4</f>
        <v>Капитал 2005-2006 равнение</v>
      </c>
      <c r="S4" s="88" t="str">
        <f>+IF(+OR(S32=0,S32="O K"),"O K","НЕРАВНЕНИЕ !")</f>
        <v>O K</v>
      </c>
      <c r="T4" s="71"/>
      <c r="U4" s="112" t="str">
        <f>+O4</f>
        <v>Капитал 2005-2006 равнение</v>
      </c>
      <c r="V4" s="110" t="str">
        <f>+IF(+OR(V32=0,V32="O K"),"O K","НЕРАВНЕНИЕ !")</f>
        <v>O K</v>
      </c>
      <c r="W4" s="71"/>
      <c r="X4" s="341"/>
      <c r="Y4" s="780" t="str">
        <f>+O4</f>
        <v>Капитал 2005-2006 равнение</v>
      </c>
      <c r="Z4" s="781" t="str">
        <f>+IF(+OR(Z32=0,Z32="O K"),"O K","НЕРАВНЕНИЕ !")</f>
        <v>O K</v>
      </c>
      <c r="AB4" s="67"/>
      <c r="AC4" s="67"/>
    </row>
    <row r="5" spans="1:29" ht="3.75" customHeight="1" thickBot="1">
      <c r="A5" s="961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174"/>
      <c r="O5" s="29"/>
      <c r="P5" s="29"/>
      <c r="Q5" s="69"/>
      <c r="R5" s="29"/>
      <c r="S5" s="29"/>
      <c r="T5" s="69"/>
      <c r="U5" s="29"/>
      <c r="V5" s="29"/>
      <c r="W5" s="69"/>
      <c r="X5" s="341"/>
      <c r="Y5" s="29"/>
      <c r="Z5" s="29"/>
      <c r="AB5" s="67"/>
      <c r="AC5" s="67"/>
    </row>
    <row r="6" spans="1:29" ht="18" customHeight="1" thickBot="1" thickTop="1">
      <c r="A6" s="344" t="s">
        <v>932</v>
      </c>
      <c r="B6" s="339"/>
      <c r="C6" s="1078">
        <f>+'TRIAL-BALANCE-2006'!C6:E6</f>
        <v>0</v>
      </c>
      <c r="D6" s="1079"/>
      <c r="E6" s="1080"/>
      <c r="F6" s="343" t="s">
        <v>730</v>
      </c>
      <c r="G6" s="1081">
        <f>+'TRIAL-BALANCE-2006'!G6:L6</f>
        <v>0</v>
      </c>
      <c r="H6" s="1082"/>
      <c r="I6" s="1082"/>
      <c r="J6" s="1082"/>
      <c r="K6" s="1082"/>
      <c r="L6" s="1083"/>
      <c r="M6" s="72"/>
      <c r="N6" s="174"/>
      <c r="O6" s="1060" t="s">
        <v>94</v>
      </c>
      <c r="P6" s="1062"/>
      <c r="Q6" s="72"/>
      <c r="R6" s="1136" t="s">
        <v>96</v>
      </c>
      <c r="S6" s="1137"/>
      <c r="T6" s="72"/>
      <c r="U6" s="1142" t="s">
        <v>97</v>
      </c>
      <c r="V6" s="1143"/>
      <c r="W6" s="72"/>
      <c r="X6" s="341"/>
      <c r="Y6" s="1134" t="s">
        <v>98</v>
      </c>
      <c r="Z6" s="1135"/>
      <c r="AB6" s="67"/>
      <c r="AC6" s="67"/>
    </row>
    <row r="7" spans="1:29" ht="3.75" customHeight="1" thickBot="1">
      <c r="A7" s="961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174"/>
      <c r="O7" s="1140"/>
      <c r="P7" s="1141"/>
      <c r="Q7" s="69"/>
      <c r="R7" s="1138"/>
      <c r="S7" s="1139"/>
      <c r="T7" s="69"/>
      <c r="U7" s="1144"/>
      <c r="V7" s="1145"/>
      <c r="W7" s="69"/>
      <c r="X7" s="341"/>
      <c r="Y7" s="935"/>
      <c r="Z7" s="936"/>
      <c r="AB7" s="67"/>
      <c r="AC7" s="67"/>
    </row>
    <row r="8" spans="1:29" ht="18" customHeight="1" thickBot="1" thickTop="1">
      <c r="A8" s="957" t="s">
        <v>934</v>
      </c>
      <c r="B8" s="345"/>
      <c r="C8" s="379">
        <f>+'TRIAL-BALANCE-2006'!C8</f>
        <v>0</v>
      </c>
      <c r="D8" s="958" t="s">
        <v>727</v>
      </c>
      <c r="E8" s="1099">
        <f>+'TRIAL-BALANCE-2006'!E8:F8</f>
        <v>0</v>
      </c>
      <c r="F8" s="1100"/>
      <c r="G8" s="346" t="s">
        <v>936</v>
      </c>
      <c r="H8" s="1075">
        <f>+'TRIAL-BALANCE-2006'!H8:I8</f>
        <v>0</v>
      </c>
      <c r="I8" s="1077"/>
      <c r="J8" s="72"/>
      <c r="K8" s="1075">
        <f>+'TRIAL-BALANCE-2006'!K8:L8</f>
        <v>0</v>
      </c>
      <c r="L8" s="1077"/>
      <c r="M8" s="72"/>
      <c r="N8" s="211" t="s">
        <v>885</v>
      </c>
      <c r="O8" s="1149" t="s">
        <v>95</v>
      </c>
      <c r="P8" s="1150"/>
      <c r="Q8" s="72"/>
      <c r="R8" s="1149" t="s">
        <v>95</v>
      </c>
      <c r="S8" s="1150"/>
      <c r="T8" s="72"/>
      <c r="U8" s="1149" t="s">
        <v>95</v>
      </c>
      <c r="V8" s="1150"/>
      <c r="W8" s="72"/>
      <c r="X8" s="745" t="s">
        <v>885</v>
      </c>
      <c r="Y8" s="1149" t="s">
        <v>95</v>
      </c>
      <c r="Z8" s="1150"/>
      <c r="AB8" s="869" t="s">
        <v>157</v>
      </c>
      <c r="AC8" s="871"/>
    </row>
    <row r="9" spans="1:29" ht="3.75" customHeight="1" thickBot="1">
      <c r="A9" s="961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175"/>
      <c r="O9" s="1151"/>
      <c r="P9" s="1150"/>
      <c r="Q9" s="69"/>
      <c r="R9" s="1151"/>
      <c r="S9" s="1150"/>
      <c r="T9" s="69"/>
      <c r="U9" s="1151"/>
      <c r="V9" s="1150"/>
      <c r="W9" s="69"/>
      <c r="X9" s="746"/>
      <c r="Y9" s="1151"/>
      <c r="Z9" s="1150"/>
      <c r="AB9" s="742"/>
      <c r="AC9" s="868"/>
    </row>
    <row r="10" spans="1:29" ht="17.25" customHeight="1" thickBot="1">
      <c r="A10" s="959" t="s">
        <v>937</v>
      </c>
      <c r="B10" s="73"/>
      <c r="C10" s="350" t="str">
        <f>+'TRIAL-BALANCE-2006'!C10</f>
        <v>/с б о р е н/</v>
      </c>
      <c r="D10" s="962" t="s">
        <v>729</v>
      </c>
      <c r="E10" s="73"/>
      <c r="F10" s="351" t="str">
        <f>+'TRIAL-BALANCE-2006'!F10</f>
        <v>/СБОРНА/</v>
      </c>
      <c r="G10" s="352" t="s">
        <v>887</v>
      </c>
      <c r="H10" s="353"/>
      <c r="I10" s="73"/>
      <c r="J10" s="73"/>
      <c r="K10" s="1154">
        <f>+'TRIAL-BALANCE-2006'!K10:L10</f>
        <v>0</v>
      </c>
      <c r="L10" s="1155"/>
      <c r="M10" s="72"/>
      <c r="N10" s="361">
        <f>+C8</f>
        <v>0</v>
      </c>
      <c r="O10" s="1152"/>
      <c r="P10" s="1153"/>
      <c r="Q10" s="73"/>
      <c r="R10" s="1152"/>
      <c r="S10" s="1153"/>
      <c r="T10" s="73"/>
      <c r="U10" s="1152"/>
      <c r="V10" s="1153"/>
      <c r="W10" s="72"/>
      <c r="X10" s="747">
        <f>+$C8</f>
        <v>0</v>
      </c>
      <c r="Y10" s="1152"/>
      <c r="Z10" s="1153"/>
      <c r="AB10" s="872" t="str">
        <f>+X28</f>
        <v>2005 г.</v>
      </c>
      <c r="AC10" s="874" t="str">
        <f>+AB10</f>
        <v>2005 г.</v>
      </c>
    </row>
    <row r="11" spans="1:29" ht="3.75" customHeight="1" thickBot="1">
      <c r="A11" s="77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172"/>
      <c r="O11" s="214"/>
      <c r="P11" s="216"/>
      <c r="Q11" s="69"/>
      <c r="R11" s="214"/>
      <c r="S11" s="216"/>
      <c r="T11" s="69"/>
      <c r="U11" s="901"/>
      <c r="V11" s="216"/>
      <c r="W11" s="69"/>
      <c r="X11" s="803"/>
      <c r="Y11" s="806"/>
      <c r="Z11" s="808"/>
      <c r="AB11" s="857"/>
      <c r="AC11" s="744"/>
    </row>
    <row r="12" spans="1:29" ht="19.5" customHeight="1" thickBot="1" thickTop="1">
      <c r="A12" s="974" t="s">
        <v>100</v>
      </c>
      <c r="B12" s="896"/>
      <c r="C12" s="897"/>
      <c r="D12" s="898"/>
      <c r="E12" s="897"/>
      <c r="F12" s="897"/>
      <c r="G12" s="899"/>
      <c r="H12" s="898"/>
      <c r="I12" s="898"/>
      <c r="J12" s="898"/>
      <c r="K12" s="898"/>
      <c r="L12" s="900"/>
      <c r="M12" s="74"/>
      <c r="N12" s="909" t="s">
        <v>679</v>
      </c>
      <c r="O12" s="902" t="s">
        <v>940</v>
      </c>
      <c r="P12" s="903" t="s">
        <v>941</v>
      </c>
      <c r="Q12" s="74"/>
      <c r="R12" s="902" t="s">
        <v>940</v>
      </c>
      <c r="S12" s="903" t="s">
        <v>941</v>
      </c>
      <c r="T12" s="74"/>
      <c r="U12" s="902" t="s">
        <v>940</v>
      </c>
      <c r="V12" s="903" t="s">
        <v>941</v>
      </c>
      <c r="W12" s="74"/>
      <c r="X12" s="809" t="s">
        <v>679</v>
      </c>
      <c r="Y12" s="945" t="s">
        <v>940</v>
      </c>
      <c r="Z12" s="946" t="s">
        <v>941</v>
      </c>
      <c r="AB12" s="865" t="str">
        <f>+Y12</f>
        <v>ДЕБИТ</v>
      </c>
      <c r="AC12" s="867" t="str">
        <f>+Z12</f>
        <v>КРЕДИТ</v>
      </c>
    </row>
    <row r="13" spans="1:29" ht="17.25" thickBot="1" thickTop="1">
      <c r="A13" s="904" t="s">
        <v>254</v>
      </c>
      <c r="B13" s="905"/>
      <c r="C13" s="906"/>
      <c r="D13" s="906"/>
      <c r="E13" s="906"/>
      <c r="F13" s="906"/>
      <c r="G13" s="906"/>
      <c r="H13" s="906"/>
      <c r="I13" s="906"/>
      <c r="J13" s="906"/>
      <c r="K13" s="906"/>
      <c r="L13" s="907"/>
      <c r="M13" s="73"/>
      <c r="N13" s="908">
        <v>1</v>
      </c>
      <c r="O13" s="1010">
        <v>3112</v>
      </c>
      <c r="P13" s="1011">
        <v>3112</v>
      </c>
      <c r="Q13" s="681"/>
      <c r="R13" s="1012">
        <v>3112</v>
      </c>
      <c r="S13" s="1013">
        <v>3112</v>
      </c>
      <c r="T13" s="681"/>
      <c r="U13" s="1014">
        <v>3112</v>
      </c>
      <c r="V13" s="1015">
        <v>3112</v>
      </c>
      <c r="W13" s="73"/>
      <c r="X13" s="816">
        <f aca="true" t="shared" si="0" ref="X13:X26">+N13</f>
        <v>1</v>
      </c>
      <c r="Y13" s="1016">
        <v>3112</v>
      </c>
      <c r="Z13" s="1017">
        <v>3112</v>
      </c>
      <c r="AA13" s="1009"/>
      <c r="AB13" s="1018">
        <f>+Y13</f>
        <v>3112</v>
      </c>
      <c r="AC13" s="1019">
        <f>+Y13</f>
        <v>3112</v>
      </c>
    </row>
    <row r="14" spans="1:29" ht="15.75">
      <c r="A14" s="129">
        <v>1001</v>
      </c>
      <c r="B14" s="130" t="s">
        <v>943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1"/>
      <c r="M14" s="75"/>
      <c r="N14" s="176">
        <f aca="true" t="shared" si="1" ref="N14:N25">+A14</f>
        <v>1001</v>
      </c>
      <c r="O14" s="641"/>
      <c r="P14" s="983"/>
      <c r="Q14" s="75"/>
      <c r="R14" s="645">
        <v>0</v>
      </c>
      <c r="S14" s="648">
        <v>0</v>
      </c>
      <c r="T14" s="75"/>
      <c r="U14" s="645">
        <v>0</v>
      </c>
      <c r="V14" s="648">
        <v>0</v>
      </c>
      <c r="W14" s="75"/>
      <c r="X14" s="821">
        <f t="shared" si="0"/>
        <v>1001</v>
      </c>
      <c r="Y14" s="921">
        <f>+O14+R14+U14</f>
        <v>0</v>
      </c>
      <c r="Z14" s="922">
        <f>+P14+S14+V14</f>
        <v>0</v>
      </c>
      <c r="AB14" s="878">
        <f>+Y14-O14-R14-U14</f>
        <v>0</v>
      </c>
      <c r="AC14" s="880">
        <f>+Z14-P14-S14-V14</f>
        <v>0</v>
      </c>
    </row>
    <row r="15" spans="1:29" ht="15.75">
      <c r="A15" s="132">
        <v>1002</v>
      </c>
      <c r="B15" s="133" t="s">
        <v>944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4"/>
      <c r="M15" s="75"/>
      <c r="N15" s="177">
        <f t="shared" si="1"/>
        <v>1002</v>
      </c>
      <c r="O15" s="50">
        <v>0</v>
      </c>
      <c r="P15" s="51">
        <v>0</v>
      </c>
      <c r="Q15" s="75"/>
      <c r="R15" s="185"/>
      <c r="S15" s="984"/>
      <c r="T15" s="75"/>
      <c r="U15" s="18">
        <v>0</v>
      </c>
      <c r="V15" s="51">
        <v>0</v>
      </c>
      <c r="W15" s="75"/>
      <c r="X15" s="826">
        <f t="shared" si="0"/>
        <v>1002</v>
      </c>
      <c r="Y15" s="921">
        <f aca="true" t="shared" si="2" ref="Y15:Y25">+O15+R15+U15</f>
        <v>0</v>
      </c>
      <c r="Z15" s="922">
        <f aca="true" t="shared" si="3" ref="Z15:Z25">+P15+S15+V15</f>
        <v>0</v>
      </c>
      <c r="AB15" s="878">
        <f aca="true" t="shared" si="4" ref="AB15:AB25">+Y15-O15-R15-U15</f>
        <v>0</v>
      </c>
      <c r="AC15" s="880">
        <f aca="true" t="shared" si="5" ref="AC15:AC25">+Z15-P15-S15-V15</f>
        <v>0</v>
      </c>
    </row>
    <row r="16" spans="1:29" ht="15.75">
      <c r="A16" s="132">
        <v>1009</v>
      </c>
      <c r="B16" s="133" t="s">
        <v>945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4"/>
      <c r="M16" s="75"/>
      <c r="N16" s="177">
        <f t="shared" si="1"/>
        <v>1009</v>
      </c>
      <c r="O16" s="50">
        <v>0</v>
      </c>
      <c r="P16" s="51">
        <v>0</v>
      </c>
      <c r="Q16" s="75"/>
      <c r="R16" s="18">
        <v>0</v>
      </c>
      <c r="S16" s="51">
        <v>0</v>
      </c>
      <c r="T16" s="75"/>
      <c r="U16" s="185"/>
      <c r="V16" s="984"/>
      <c r="W16" s="75"/>
      <c r="X16" s="826">
        <f t="shared" si="0"/>
        <v>1009</v>
      </c>
      <c r="Y16" s="921">
        <f t="shared" si="2"/>
        <v>0</v>
      </c>
      <c r="Z16" s="922">
        <f t="shared" si="3"/>
        <v>0</v>
      </c>
      <c r="AB16" s="878">
        <f t="shared" si="4"/>
        <v>0</v>
      </c>
      <c r="AC16" s="880">
        <f t="shared" si="5"/>
        <v>0</v>
      </c>
    </row>
    <row r="17" spans="1:29" ht="15.75">
      <c r="A17" s="132">
        <v>1101</v>
      </c>
      <c r="B17" s="133" t="s">
        <v>946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4"/>
      <c r="M17" s="75"/>
      <c r="N17" s="177">
        <f t="shared" si="1"/>
        <v>1101</v>
      </c>
      <c r="O17" s="641"/>
      <c r="P17" s="983"/>
      <c r="Q17" s="75"/>
      <c r="R17" s="18">
        <v>0</v>
      </c>
      <c r="S17" s="51">
        <v>0</v>
      </c>
      <c r="T17" s="75"/>
      <c r="U17" s="18">
        <v>0</v>
      </c>
      <c r="V17" s="51">
        <v>0</v>
      </c>
      <c r="W17" s="75"/>
      <c r="X17" s="826">
        <f t="shared" si="0"/>
        <v>1101</v>
      </c>
      <c r="Y17" s="921">
        <f t="shared" si="2"/>
        <v>0</v>
      </c>
      <c r="Z17" s="922">
        <f t="shared" si="3"/>
        <v>0</v>
      </c>
      <c r="AB17" s="878">
        <f t="shared" si="4"/>
        <v>0</v>
      </c>
      <c r="AC17" s="880">
        <f t="shared" si="5"/>
        <v>0</v>
      </c>
    </row>
    <row r="18" spans="1:29" ht="15.75">
      <c r="A18" s="132">
        <v>1102</v>
      </c>
      <c r="B18" s="133" t="s">
        <v>947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4"/>
      <c r="M18" s="75"/>
      <c r="N18" s="177">
        <f t="shared" si="1"/>
        <v>1102</v>
      </c>
      <c r="O18" s="50">
        <v>0</v>
      </c>
      <c r="P18" s="51">
        <v>0</v>
      </c>
      <c r="Q18" s="75"/>
      <c r="R18" s="639"/>
      <c r="S18" s="983"/>
      <c r="T18" s="75"/>
      <c r="U18" s="18">
        <v>0</v>
      </c>
      <c r="V18" s="51">
        <v>0</v>
      </c>
      <c r="W18" s="75"/>
      <c r="X18" s="826">
        <f t="shared" si="0"/>
        <v>1102</v>
      </c>
      <c r="Y18" s="921">
        <f t="shared" si="2"/>
        <v>0</v>
      </c>
      <c r="Z18" s="922">
        <f t="shared" si="3"/>
        <v>0</v>
      </c>
      <c r="AB18" s="878">
        <f t="shared" si="4"/>
        <v>0</v>
      </c>
      <c r="AC18" s="880">
        <f t="shared" si="5"/>
        <v>0</v>
      </c>
    </row>
    <row r="19" spans="1:29" ht="15.75">
      <c r="A19" s="132">
        <v>1108</v>
      </c>
      <c r="B19" s="133" t="s">
        <v>948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4"/>
      <c r="M19" s="75"/>
      <c r="N19" s="177">
        <f t="shared" si="1"/>
        <v>1108</v>
      </c>
      <c r="O19" s="50">
        <v>0</v>
      </c>
      <c r="P19" s="51">
        <v>0</v>
      </c>
      <c r="Q19" s="75"/>
      <c r="R19" s="18">
        <v>0</v>
      </c>
      <c r="S19" s="51">
        <v>0</v>
      </c>
      <c r="T19" s="75"/>
      <c r="U19" s="639"/>
      <c r="V19" s="983"/>
      <c r="W19" s="75"/>
      <c r="X19" s="826">
        <f t="shared" si="0"/>
        <v>1108</v>
      </c>
      <c r="Y19" s="921">
        <f t="shared" si="2"/>
        <v>0</v>
      </c>
      <c r="Z19" s="922">
        <f t="shared" si="3"/>
        <v>0</v>
      </c>
      <c r="AB19" s="878">
        <f t="shared" si="4"/>
        <v>0</v>
      </c>
      <c r="AC19" s="880">
        <f t="shared" si="5"/>
        <v>0</v>
      </c>
    </row>
    <row r="20" spans="1:29" ht="15.75">
      <c r="A20" s="132">
        <v>1109</v>
      </c>
      <c r="B20" s="133" t="s">
        <v>949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4"/>
      <c r="M20" s="75"/>
      <c r="N20" s="177">
        <f t="shared" si="1"/>
        <v>1109</v>
      </c>
      <c r="O20" s="641"/>
      <c r="P20" s="983"/>
      <c r="Q20" s="75"/>
      <c r="R20" s="639"/>
      <c r="S20" s="983"/>
      <c r="T20" s="75"/>
      <c r="U20" s="639"/>
      <c r="V20" s="983"/>
      <c r="W20" s="75"/>
      <c r="X20" s="826">
        <f t="shared" si="0"/>
        <v>1109</v>
      </c>
      <c r="Y20" s="921">
        <f t="shared" si="2"/>
        <v>0</v>
      </c>
      <c r="Z20" s="922">
        <f t="shared" si="3"/>
        <v>0</v>
      </c>
      <c r="AB20" s="878">
        <f t="shared" si="4"/>
        <v>0</v>
      </c>
      <c r="AC20" s="880">
        <f t="shared" si="5"/>
        <v>0</v>
      </c>
    </row>
    <row r="21" spans="1:29" ht="15.75">
      <c r="A21" s="132">
        <v>1201</v>
      </c>
      <c r="B21" s="999" t="s">
        <v>246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4"/>
      <c r="M21" s="75"/>
      <c r="N21" s="177">
        <f t="shared" si="1"/>
        <v>1201</v>
      </c>
      <c r="O21" s="641"/>
      <c r="P21" s="983"/>
      <c r="Q21" s="75"/>
      <c r="R21" s="18">
        <v>0</v>
      </c>
      <c r="S21" s="51">
        <v>0</v>
      </c>
      <c r="T21" s="75"/>
      <c r="U21" s="18">
        <v>0</v>
      </c>
      <c r="V21" s="51">
        <v>0</v>
      </c>
      <c r="W21" s="75"/>
      <c r="X21" s="826">
        <f t="shared" si="0"/>
        <v>1201</v>
      </c>
      <c r="Y21" s="923">
        <f t="shared" si="2"/>
        <v>0</v>
      </c>
      <c r="Z21" s="924">
        <f t="shared" si="3"/>
        <v>0</v>
      </c>
      <c r="AB21" s="878">
        <f t="shared" si="4"/>
        <v>0</v>
      </c>
      <c r="AC21" s="880">
        <f t="shared" si="5"/>
        <v>0</v>
      </c>
    </row>
    <row r="22" spans="1:29" ht="15.75">
      <c r="A22" s="132">
        <v>1202</v>
      </c>
      <c r="B22" s="1000" t="s">
        <v>247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4"/>
      <c r="M22" s="75"/>
      <c r="N22" s="177">
        <f t="shared" si="1"/>
        <v>1202</v>
      </c>
      <c r="O22" s="50">
        <v>0</v>
      </c>
      <c r="P22" s="51">
        <v>0</v>
      </c>
      <c r="Q22" s="75"/>
      <c r="R22" s="639"/>
      <c r="S22" s="983"/>
      <c r="T22" s="75"/>
      <c r="U22" s="18">
        <v>0</v>
      </c>
      <c r="V22" s="51">
        <v>0</v>
      </c>
      <c r="W22" s="75"/>
      <c r="X22" s="826">
        <f t="shared" si="0"/>
        <v>1202</v>
      </c>
      <c r="Y22" s="923">
        <f t="shared" si="2"/>
        <v>0</v>
      </c>
      <c r="Z22" s="924">
        <f t="shared" si="3"/>
        <v>0</v>
      </c>
      <c r="AB22" s="878">
        <f t="shared" si="4"/>
        <v>0</v>
      </c>
      <c r="AC22" s="880">
        <f t="shared" si="5"/>
        <v>0</v>
      </c>
    </row>
    <row r="23" spans="1:29" ht="15.75">
      <c r="A23" s="132">
        <v>1209</v>
      </c>
      <c r="B23" s="1001" t="s">
        <v>248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4"/>
      <c r="M23" s="75"/>
      <c r="N23" s="177">
        <f t="shared" si="1"/>
        <v>1209</v>
      </c>
      <c r="O23" s="50">
        <v>0</v>
      </c>
      <c r="P23" s="51">
        <v>0</v>
      </c>
      <c r="Q23" s="75"/>
      <c r="R23" s="18">
        <v>0</v>
      </c>
      <c r="S23" s="51">
        <v>0</v>
      </c>
      <c r="T23" s="75"/>
      <c r="U23" s="639"/>
      <c r="V23" s="983"/>
      <c r="W23" s="75"/>
      <c r="X23" s="826">
        <f t="shared" si="0"/>
        <v>1209</v>
      </c>
      <c r="Y23" s="923">
        <f t="shared" si="2"/>
        <v>0</v>
      </c>
      <c r="Z23" s="924">
        <f t="shared" si="3"/>
        <v>0</v>
      </c>
      <c r="AB23" s="878">
        <f t="shared" si="4"/>
        <v>0</v>
      </c>
      <c r="AC23" s="880">
        <f t="shared" si="5"/>
        <v>0</v>
      </c>
    </row>
    <row r="24" spans="1:29" ht="15.75">
      <c r="A24" s="132">
        <v>1301</v>
      </c>
      <c r="B24" s="1002" t="s">
        <v>253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4"/>
      <c r="M24" s="75"/>
      <c r="N24" s="177">
        <f t="shared" si="1"/>
        <v>1301</v>
      </c>
      <c r="O24" s="187"/>
      <c r="P24" s="984"/>
      <c r="Q24" s="75"/>
      <c r="R24" s="185"/>
      <c r="S24" s="984"/>
      <c r="T24" s="75"/>
      <c r="U24" s="185"/>
      <c r="V24" s="984"/>
      <c r="W24" s="75"/>
      <c r="X24" s="826">
        <f t="shared" si="0"/>
        <v>1301</v>
      </c>
      <c r="Y24" s="923">
        <f t="shared" si="2"/>
        <v>0</v>
      </c>
      <c r="Z24" s="924">
        <f t="shared" si="3"/>
        <v>0</v>
      </c>
      <c r="AB24" s="878">
        <f t="shared" si="4"/>
        <v>0</v>
      </c>
      <c r="AC24" s="880">
        <f t="shared" si="5"/>
        <v>0</v>
      </c>
    </row>
    <row r="25" spans="1:29" ht="16.5" thickBot="1">
      <c r="A25" s="132">
        <v>1309</v>
      </c>
      <c r="B25" s="1002" t="s">
        <v>252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4"/>
      <c r="M25" s="75"/>
      <c r="N25" s="177">
        <f t="shared" si="1"/>
        <v>1309</v>
      </c>
      <c r="O25" s="187"/>
      <c r="P25" s="984"/>
      <c r="Q25" s="75"/>
      <c r="R25" s="185"/>
      <c r="S25" s="984"/>
      <c r="T25" s="75"/>
      <c r="U25" s="185"/>
      <c r="V25" s="984"/>
      <c r="W25" s="75"/>
      <c r="X25" s="826">
        <f t="shared" si="0"/>
        <v>1309</v>
      </c>
      <c r="Y25" s="923">
        <f t="shared" si="2"/>
        <v>0</v>
      </c>
      <c r="Z25" s="924">
        <f t="shared" si="3"/>
        <v>0</v>
      </c>
      <c r="AB25" s="878">
        <f t="shared" si="4"/>
        <v>0</v>
      </c>
      <c r="AC25" s="880">
        <f t="shared" si="5"/>
        <v>0</v>
      </c>
    </row>
    <row r="26" spans="1:29" ht="16.5" thickBot="1">
      <c r="A26" s="963" t="s">
        <v>101</v>
      </c>
      <c r="B26" s="927"/>
      <c r="C26" s="927"/>
      <c r="D26" s="927"/>
      <c r="E26" s="927"/>
      <c r="F26" s="927"/>
      <c r="G26" s="927"/>
      <c r="H26" s="927"/>
      <c r="I26" s="927"/>
      <c r="J26" s="927"/>
      <c r="K26" s="927"/>
      <c r="L26" s="928"/>
      <c r="M26" s="75"/>
      <c r="N26" s="929">
        <v>1</v>
      </c>
      <c r="O26" s="930">
        <f>SUM(O14:O25)</f>
        <v>0</v>
      </c>
      <c r="P26" s="931">
        <f>SUM(P14:P25)</f>
        <v>0</v>
      </c>
      <c r="Q26" s="75"/>
      <c r="R26" s="915">
        <f>+ROUND(+SUM(R14:R25),2)</f>
        <v>0</v>
      </c>
      <c r="S26" s="916">
        <f>+ROUND(+SUM(S14:S25),2)</f>
        <v>0</v>
      </c>
      <c r="T26" s="75"/>
      <c r="U26" s="913">
        <f>+ROUND(+SUM(U14:U25),2)</f>
        <v>0</v>
      </c>
      <c r="V26" s="914">
        <f>+ROUND(+SUM(V14:V25),2)</f>
        <v>0</v>
      </c>
      <c r="W26" s="75"/>
      <c r="X26" s="932">
        <f t="shared" si="0"/>
        <v>1</v>
      </c>
      <c r="Y26" s="933">
        <f>+ROUND(+SUM(Y14:Y25),2)</f>
        <v>0</v>
      </c>
      <c r="Z26" s="934">
        <f>+ROUND(+SUM(Z14:Z25),2)</f>
        <v>0</v>
      </c>
      <c r="AB26" s="881">
        <f>+ROUND(+SUM(AB14:AB25),2)</f>
        <v>0</v>
      </c>
      <c r="AC26" s="883">
        <f>+ROUND(+SUM(AC14:AC25),2)</f>
        <v>0</v>
      </c>
    </row>
    <row r="27" spans="1:29" ht="7.5" customHeight="1" thickBot="1" thickTop="1">
      <c r="A27" s="68"/>
      <c r="B27" s="68"/>
      <c r="C27" s="68"/>
      <c r="D27" s="68"/>
      <c r="E27" s="68"/>
      <c r="F27" s="68"/>
      <c r="G27" s="160"/>
      <c r="H27" s="160"/>
      <c r="I27" s="160"/>
      <c r="J27" s="160"/>
      <c r="K27" s="160"/>
      <c r="L27" s="160"/>
      <c r="N27" s="179"/>
      <c r="O27" s="26"/>
      <c r="P27" s="26"/>
      <c r="R27" s="26"/>
      <c r="S27" s="26"/>
      <c r="U27" s="26"/>
      <c r="V27" s="26"/>
      <c r="X27" s="179"/>
      <c r="Y27" s="26"/>
      <c r="Z27" s="26"/>
      <c r="AB27" s="26"/>
      <c r="AC27" s="26"/>
    </row>
    <row r="28" spans="1:30" ht="16.5" thickBot="1">
      <c r="A28" s="68"/>
      <c r="B28" s="68"/>
      <c r="C28" s="68"/>
      <c r="D28" s="68"/>
      <c r="E28" s="964" t="s">
        <v>216</v>
      </c>
      <c r="F28" s="975" t="s">
        <v>103</v>
      </c>
      <c r="G28" s="965"/>
      <c r="H28" s="966"/>
      <c r="I28" s="966"/>
      <c r="J28" s="966"/>
      <c r="K28" s="966"/>
      <c r="L28" s="967"/>
      <c r="M28" s="75"/>
      <c r="N28" s="919" t="str">
        <f>+E28</f>
        <v>2005 г.</v>
      </c>
      <c r="O28" s="910">
        <f>+IF(+O26&gt;=+P26,+O26-P26,"2005 г. крайно КТ с-до")</f>
        <v>0</v>
      </c>
      <c r="P28" s="911">
        <f>+IF(+P26&gt;=+O26,+P26-O26,"2005 г. крайно ДТ с-до")</f>
        <v>0</v>
      </c>
      <c r="Q28" s="75"/>
      <c r="R28" s="954">
        <f>+IF(+R26&gt;=+S26,+R26-S26,"2005 г. крайно КТ с-до")</f>
        <v>0</v>
      </c>
      <c r="S28" s="912">
        <f>+IF(+S26&gt;=+R26,+S26-R26,"2005 г. крайно ДТ с-до")</f>
        <v>0</v>
      </c>
      <c r="T28" s="75"/>
      <c r="U28" s="951">
        <f>+IF(+U26&gt;=+V26,+U26-V26,"2005 г. крайно КТ с-до")</f>
        <v>0</v>
      </c>
      <c r="V28" s="918">
        <f>+IF(+V26&gt;=+U26,+V26-U26,"2005 г. крайно ДТ с-до")</f>
        <v>0</v>
      </c>
      <c r="W28" s="75"/>
      <c r="X28" s="919" t="str">
        <f>+N28</f>
        <v>2005 г.</v>
      </c>
      <c r="Y28" s="917">
        <f>+IF(+Y26&gt;=+Z26,+Y26-Z26,"2004 г. крайно КТ с-до")</f>
        <v>0</v>
      </c>
      <c r="Z28" s="918">
        <f>+IF(+Z26&gt;=+Y26,+Z26-Y26,"2004 г. крайно ДТ с-до")</f>
        <v>0</v>
      </c>
      <c r="AB28" s="955">
        <f>+SUM(Y28)-SUM(O28)-SUM(R28)-SUM(U28)</f>
        <v>0</v>
      </c>
      <c r="AC28" s="940">
        <f>+SUM(Z28)-SUM(P28)-SUM(S28)-SUM(V28)</f>
        <v>0</v>
      </c>
      <c r="AD28" s="919" t="str">
        <f>+X28</f>
        <v>2005 г.</v>
      </c>
    </row>
    <row r="29" spans="1:29" ht="4.5" customHeight="1" thickBot="1" thickTop="1">
      <c r="A29" s="68"/>
      <c r="B29" s="68"/>
      <c r="C29" s="68"/>
      <c r="D29" s="68"/>
      <c r="E29" s="968"/>
      <c r="F29" s="976"/>
      <c r="G29" s="969"/>
      <c r="H29" s="969"/>
      <c r="I29" s="969"/>
      <c r="J29" s="969"/>
      <c r="K29" s="969"/>
      <c r="L29" s="969"/>
      <c r="N29" s="179"/>
      <c r="O29" s="26"/>
      <c r="P29" s="26"/>
      <c r="R29" s="26"/>
      <c r="S29" s="26"/>
      <c r="U29" s="26"/>
      <c r="V29" s="26"/>
      <c r="X29" s="179"/>
      <c r="Y29" s="26"/>
      <c r="Z29" s="26"/>
      <c r="AB29" s="26"/>
      <c r="AC29" s="26"/>
    </row>
    <row r="30" spans="1:30" ht="16.5" thickBot="1">
      <c r="A30" s="68"/>
      <c r="B30" s="68"/>
      <c r="C30" s="68"/>
      <c r="D30" s="68"/>
      <c r="E30" s="970" t="s">
        <v>102</v>
      </c>
      <c r="F30" s="977" t="s">
        <v>104</v>
      </c>
      <c r="G30" s="971"/>
      <c r="H30" s="972"/>
      <c r="I30" s="972"/>
      <c r="J30" s="972"/>
      <c r="K30" s="972"/>
      <c r="L30" s="973"/>
      <c r="M30" s="75"/>
      <c r="N30" s="920" t="str">
        <f>+E30</f>
        <v>2006 г.</v>
      </c>
      <c r="O30" s="910">
        <f>+IF(SUM('TRIAL-BALANCE-2006'!O14:O20)&gt;=+SUM('TRIAL-BALANCE-2006'!P14:P20),+SUM('TRIAL-BALANCE-2006'!O14:O20)-SUM('TRIAL-BALANCE-2006'!P14:P20),"2006 г. начално КТ с-до")</f>
        <v>0</v>
      </c>
      <c r="P30" s="911">
        <f>+IF(+SUM('TRIAL-BALANCE-2006'!P14:P20)&gt;=SUM('TRIAL-BALANCE-2006'!O14:O20),+SUM('TRIAL-BALANCE-2006'!P14:P20)-SUM('TRIAL-BALANCE-2006'!O14:O20),"2006 г. начално ДТ с-до")</f>
        <v>0</v>
      </c>
      <c r="Q30" s="75"/>
      <c r="R30" s="954">
        <f>+IF(SUM('TRIAL-BALANCE-2006'!V14:V20)&gt;=+SUM('TRIAL-BALANCE-2006'!W14:W20),+SUM('TRIAL-BALANCE-2006'!V14:V20)-SUM('TRIAL-BALANCE-2006'!W14:W20),"2006 г. начално КТ с-до")</f>
        <v>0</v>
      </c>
      <c r="S30" s="912">
        <f>+IF(+SUM('TRIAL-BALANCE-2006'!W14:W20)&gt;=SUM('TRIAL-BALANCE-2006'!V14:V20),+SUM('TRIAL-BALANCE-2006'!W14:W20)-SUM('TRIAL-BALANCE-2006'!V14:V20),"2006 г. начално ДТ с-до")</f>
        <v>0</v>
      </c>
      <c r="T30" s="75"/>
      <c r="U30" s="951">
        <f>+IF(SUM('TRIAL-BALANCE-2006'!AC14:AC20)&gt;=+SUM('TRIAL-BALANCE-2006'!AD14:AD20),+SUM('TRIAL-BALANCE-2006'!AC14:AC20)-SUM('TRIAL-BALANCE-2006'!AD14:AD20),"2006 г. начално КТ с-до")</f>
        <v>0</v>
      </c>
      <c r="V30" s="918">
        <f>+IF(+SUM('TRIAL-BALANCE-2006'!AD14:AD20)&gt;=SUM('TRIAL-BALANCE-2006'!AC14:AC20),+SUM('TRIAL-BALANCE-2006'!AD14:AD20)-SUM('TRIAL-BALANCE-2006'!AC14:AC20),"2006 г. начално ДТ с-до")</f>
        <v>0</v>
      </c>
      <c r="W30" s="75"/>
      <c r="X30" s="920" t="str">
        <f>+N30</f>
        <v>2006 г.</v>
      </c>
      <c r="Y30" s="917">
        <f>+IF(SUM('TRIAL-BALANCE-2006'!AK14:AK20)&gt;=+SUM('TRIAL-BALANCE-2006'!AL14:AL20),+SUM('TRIAL-BALANCE-2006'!AK14:AK20)-SUM('TRIAL-BALANCE-2006'!AL14:AL20),"2005 г. начално КТ с-до")</f>
        <v>0</v>
      </c>
      <c r="Z30" s="918">
        <f>+IF(+SUM('TRIAL-BALANCE-2006'!AL14:AL20)&gt;=SUM('TRIAL-BALANCE-2006'!AK14:AK20),+SUM('TRIAL-BALANCE-2006'!AL14:AL20)-SUM('TRIAL-BALANCE-2006'!AK14:AK20),"2005 г. начално ДТ с-до")</f>
        <v>0</v>
      </c>
      <c r="AB30" s="956">
        <f>+SUM(Y30)-SUM(O30)-SUM(R30)-SUM(U30)</f>
        <v>0</v>
      </c>
      <c r="AC30" s="941">
        <f>+SUM(Z30)-SUM(P30)-SUM(S30)-SUM(V30)</f>
        <v>0</v>
      </c>
      <c r="AD30" s="920" t="str">
        <f>+X30</f>
        <v>2006 г.</v>
      </c>
    </row>
    <row r="31" spans="1:4" ht="7.5" customHeight="1" thickBot="1" thickTop="1">
      <c r="A31" s="68"/>
      <c r="B31" s="68"/>
      <c r="C31" s="68"/>
      <c r="D31" s="68"/>
    </row>
    <row r="32" spans="1:29" ht="16.5" thickBot="1">
      <c r="A32" s="68"/>
      <c r="B32" s="68"/>
      <c r="D32" s="68"/>
      <c r="E32" s="943" t="s">
        <v>728</v>
      </c>
      <c r="F32" s="944"/>
      <c r="G32" s="942" t="s">
        <v>105</v>
      </c>
      <c r="H32" s="926" t="s">
        <v>216</v>
      </c>
      <c r="I32" s="978" t="s">
        <v>155</v>
      </c>
      <c r="J32" s="158"/>
      <c r="K32" s="158"/>
      <c r="L32" s="159"/>
      <c r="M32" s="75"/>
      <c r="N32" s="937" t="s">
        <v>156</v>
      </c>
      <c r="O32" s="947">
        <f>+IF(+OR(+AND(+P30=P28,O28="2005 г. крайно КТ с-до",O30="2006 г. начално КТ с-до"),+AND(+O30=O28,P28="2005 г. крайно ДТ с-до",P30="2006 г. начално ДТ с-до")),"O K",+IF(+OR(O28="2005 г. крайно КТ с-до",O30="2006 г. начално КТ с-до"),"НЕРАВНЕНИЕ !",O30-O28))</f>
        <v>0</v>
      </c>
      <c r="P32" s="948">
        <f>+IF(+OR(+AND(+P30=P28,O28="2005 г. крайно КТ с-до",O30="2006 г. начално КТ с-до"),+AND(+O30=O28,P28="2005 г. крайно ДТ с-до",P30="2006 г. начално ДТ с-до")),"O K",+IF(+OR(P28="2005 г. крайно ДТ с-до",P30="2006 г. начално ДТ с-до"),"НЕРАВНЕНИЕ !",P30-P28))</f>
        <v>0</v>
      </c>
      <c r="Q32" s="75"/>
      <c r="R32" s="953">
        <f>+IF(+OR(+AND(+S30=S28,R28="2005 г. крайно КТ с-до",R30="2006 г. начално КТ с-до"),+AND(+R30=R28,S28="2005 г. крайно ДТ с-до",S30="2006 г. начално ДТ с-до")),"O K",+IF(+OR(R28="2005 г. крайно КТ с-до",R30="2006 г. начално КТ с-до"),"НЕРАВНЕНИЕ !",R30-R28))</f>
        <v>0</v>
      </c>
      <c r="S32" s="949">
        <f>+IF(+OR(+AND(+S30=S28,R28="2005 г. крайно КТ с-до",R30="2006 г. начално КТ с-до"),+AND(+R30=R28,S28="2005 г. крайно ДТ с-до",S30="2006 г. начално ДТ с-до")),"O K",+IF(+OR(S28="2005 г. крайно ДТ с-до",S30="2006 г. начално ДТ с-до"),"НЕРАВНЕНИЕ !",S30-S28))</f>
        <v>0</v>
      </c>
      <c r="T32" s="75"/>
      <c r="U32" s="952">
        <f>+IF(+OR(+AND(+V30=V28,U28="2005 г. крайно КТ с-до",U30="2006 г. начално КТ с-до"),+AND(+U30=U28,V28="2005 г. крайно ДТ с-до",V30="2006 г. начално ДТ с-до")),"O K",+IF(+OR(U28="2005 г. крайно КТ с-до",U30="2006 г. начално КТ с-до"),"НЕРАВНЕНИЕ !",U30-U28))</f>
        <v>0</v>
      </c>
      <c r="V32" s="950">
        <f>+IF(+OR(+AND(+V30=V28,U28="2005 г. крайно КТ с-до",U30="2006 г. начално КТ с-до"),+AND(+U30=U28,V28="2005 г. крайно ДТ с-до",V30="2006 г. начално ДТ с-до")),"O K",+IF(+OR(V28="2005 г. крайно ДТ с-до",V30="2006 г. начално ДТ с-до"),"НЕРАВНЕНИЕ !",V30-V28))</f>
        <v>0</v>
      </c>
      <c r="W32" s="75"/>
      <c r="X32" s="925" t="str">
        <f>+N32</f>
        <v>Check</v>
      </c>
      <c r="Y32" s="938">
        <f>+IF(+OR(+AND(+Z30=Z28,Y28="2004 г. крайно КТ с-до",Y30="2005 г. начално КТ с-до"),+AND(+Y30=Y28,Z28="2004 г. крайно ДТ с-до",Z30="2005 г. начално ДТ с-до")),"O K",+IF(+OR(Y28="2004 г. крайно КТ с-до",Y30="2005 г. начално КТ с-до"),"НЕРАВНЕНИЕ !",Y30-Y28))</f>
        <v>0</v>
      </c>
      <c r="Z32" s="939">
        <f>+IF(+OR(+AND(+Z30=Z28,Y28="2004 г. крайно КТ с-до",Y30="2005 г. начално КТ с-до"),+AND(+Y30=Y28,Z28="2004 г. крайно ДТ с-до",Z30="2005 г. начално ДТ с-до")),"O K",+IF(+OR(Z28="2004 г. крайно ДТ с-до",Z30="2005 г. начално ДТ с-до"),"НЕРАВНЕНИЕ !",Z30-Z28))</f>
        <v>0</v>
      </c>
      <c r="AB32" s="67"/>
      <c r="AC32" s="67"/>
    </row>
    <row r="33" spans="1:4" ht="7.5" customHeight="1" thickBot="1">
      <c r="A33" s="68"/>
      <c r="B33" s="68"/>
      <c r="C33" s="68"/>
      <c r="D33" s="68"/>
    </row>
    <row r="34" spans="1:29" ht="16.5" thickBot="1">
      <c r="A34" s="68"/>
      <c r="B34" s="943" t="s">
        <v>217</v>
      </c>
      <c r="C34" s="943"/>
      <c r="D34" s="944"/>
      <c r="E34" s="982" t="s">
        <v>732</v>
      </c>
      <c r="F34" s="981"/>
      <c r="G34" s="980" t="s">
        <v>731</v>
      </c>
      <c r="H34" s="979"/>
      <c r="I34" s="978" t="s">
        <v>155</v>
      </c>
      <c r="J34" s="158"/>
      <c r="K34" s="158"/>
      <c r="L34" s="159"/>
      <c r="M34" s="75"/>
      <c r="N34" s="937" t="s">
        <v>156</v>
      </c>
      <c r="O34" s="947">
        <f>+IF(+SUM('TRIAL-BALANCE-2006'!O14:O20)&gt;=+SUM('TRIAL-BALANCE-2006'!P14:P20),+SUM(SUM(+SUM('TRIAL-BALANCE-2006'!O14:O20)-SUM('TRIAL-BALANCE-2006'!P14:P20))+'BALANCE-SHEET-2006-leva'!D65),0)</f>
        <v>0</v>
      </c>
      <c r="P34" s="948">
        <f>+IF(+SUM('TRIAL-BALANCE-2006'!P14:P20)&gt;=+SUM('TRIAL-BALANCE-2006'!O14:O20),+SUM(SUM(+SUM('TRIAL-BALANCE-2006'!P14:P20)-SUM('TRIAL-BALANCE-2006'!O14:O20))-'BALANCE-SHEET-2006-leva'!D65),0)</f>
        <v>0</v>
      </c>
      <c r="Q34" s="75"/>
      <c r="R34" s="953">
        <f>+IF(+SUM('TRIAL-BALANCE-2006'!V14:V20)&gt;=+SUM('TRIAL-BALANCE-2006'!W14:W20),+SUM(SUM(+SUM('TRIAL-BALANCE-2006'!V14:V20)-SUM('TRIAL-BALANCE-2006'!W14:W20))+'BALANCE-SHEET-2006-leva'!G65),0)</f>
        <v>0</v>
      </c>
      <c r="S34" s="949">
        <f>+IF(+SUM('TRIAL-BALANCE-2006'!W14:W20)&gt;=+SUM('TRIAL-BALANCE-2006'!V14:V20),+SUM(SUM(+SUM('TRIAL-BALANCE-2006'!W14:W20)-SUM('TRIAL-BALANCE-2006'!V14:V20))-'BALANCE-SHEET-2006-leva'!G65),0)</f>
        <v>0</v>
      </c>
      <c r="T34" s="75"/>
      <c r="U34" s="952">
        <f>+IF(+SUM('TRIAL-BALANCE-2006'!AC14:AC20)&gt;=+SUM('TRIAL-BALANCE-2006'!AD4:AD20),+SUM(SUM(+SUM('TRIAL-BALANCE-2006'!AC14:AC20)-SUM('TRIAL-BALANCE-2006'!AD14:AD20))+'BALANCE-SHEET-2006-leva'!J65),0)</f>
        <v>0</v>
      </c>
      <c r="V34" s="950">
        <f>+IF(+SUM('TRIAL-BALANCE-2006'!AD14:AD20)&gt;=+SUM('TRIAL-BALANCE-2006'!AC14:AC20),+SUM(SUM(+SUM('TRIAL-BALANCE-2006'!AD14:AD20)-SUM('TRIAL-BALANCE-2006'!AC14:AC20))-'BALANCE-SHEET-2006-leva'!J65),0)</f>
        <v>0</v>
      </c>
      <c r="W34" s="75"/>
      <c r="X34" s="925" t="str">
        <f>+N34</f>
        <v>Check</v>
      </c>
      <c r="Y34" s="938">
        <f>+IF(+SUM('TRIAL-BALANCE-2006'!AK14:AK20)&gt;=+SUM('TRIAL-BALANCE-2006'!AL14:AL20),+SUM(SUM(+SUM('TRIAL-BALANCE-2006'!AK14:AK20)-SUM('TRIAL-BALANCE-2006'!AL14:AL20))+'BALANCE-SHEET-2006-leva'!M65),0)</f>
        <v>0</v>
      </c>
      <c r="Z34" s="939">
        <f>+IF(+SUM('TRIAL-BALANCE-2006'!AL14:AL20)&gt;=+SUM('TRIAL-BALANCE-2006'!AK14:AK20),+SUM(SUM(+SUM('TRIAL-BALANCE-2006'!AL14:AL20)-SUM('TRIAL-BALANCE-2006'!AK14:AK20))-'BALANCE-SHEET-2006-leva'!M65),0)</f>
        <v>0</v>
      </c>
      <c r="AB34" s="67"/>
      <c r="AC34" s="67"/>
    </row>
    <row r="35" spans="1:4" ht="15">
      <c r="A35" s="68"/>
      <c r="D35" s="68"/>
    </row>
    <row r="36" ht="15">
      <c r="D36" s="68"/>
    </row>
    <row r="37" ht="15">
      <c r="D37" s="68"/>
    </row>
    <row r="38" ht="15">
      <c r="D38" s="68"/>
    </row>
  </sheetData>
  <sheetProtection password="889B" sheet="1" objects="1" scenarios="1"/>
  <mergeCells count="16">
    <mergeCell ref="E8:F8"/>
    <mergeCell ref="H8:I8"/>
    <mergeCell ref="K8:L8"/>
    <mergeCell ref="Y8:Z10"/>
    <mergeCell ref="K10:L10"/>
    <mergeCell ref="U8:V10"/>
    <mergeCell ref="O8:P10"/>
    <mergeCell ref="R8:S10"/>
    <mergeCell ref="E2:L2"/>
    <mergeCell ref="C4:L4"/>
    <mergeCell ref="C6:E6"/>
    <mergeCell ref="G6:L6"/>
    <mergeCell ref="Y6:Z6"/>
    <mergeCell ref="R6:S7"/>
    <mergeCell ref="O6:P7"/>
    <mergeCell ref="U6:V7"/>
  </mergeCells>
  <conditionalFormatting sqref="AB13:AC25 U13:V25 Y13:Z25 R13:S25 P13 O13:O16 P15:P16 O17:P25">
    <cfRule type="cellIs" priority="1" dxfId="3" operator="lessThan" stopIfTrue="1">
      <formula>0</formula>
    </cfRule>
  </conditionalFormatting>
  <conditionalFormatting sqref="X10">
    <cfRule type="cellIs" priority="2" dxfId="6" operator="equal" stopIfTrue="1">
      <formula>0</formula>
    </cfRule>
  </conditionalFormatting>
  <conditionalFormatting sqref="T28 Q28 O26:V26 AB26:AC26 Y26:Z26 AB28:AC28 T30 Q30 AB30:AC30">
    <cfRule type="cellIs" priority="3" dxfId="7" operator="lessThan" stopIfTrue="1">
      <formula>0</formula>
    </cfRule>
  </conditionalFormatting>
  <conditionalFormatting sqref="O4 R4 U4 Y4 O2 R2 U2 Y2">
    <cfRule type="cellIs" priority="4" dxfId="0" operator="equal" stopIfTrue="1">
      <formula>"""O K"""</formula>
    </cfRule>
  </conditionalFormatting>
  <conditionalFormatting sqref="Z4 Z2">
    <cfRule type="cellIs" priority="5" dxfId="9" operator="equal" stopIfTrue="1">
      <formula>"O K"</formula>
    </cfRule>
    <cfRule type="cellIs" priority="6" dxfId="1" operator="notEqual" stopIfTrue="1">
      <formula>"O K"</formula>
    </cfRule>
  </conditionalFormatting>
  <conditionalFormatting sqref="AB10:AC10">
    <cfRule type="cellIs" priority="7" dxfId="1" operator="equal" stopIfTrue="1">
      <formula>"ERROR !"</formula>
    </cfRule>
  </conditionalFormatting>
  <conditionalFormatting sqref="V4 V2">
    <cfRule type="cellIs" priority="8" dxfId="4" operator="equal" stopIfTrue="1">
      <formula>"O K"</formula>
    </cfRule>
    <cfRule type="cellIs" priority="9" dxfId="1" operator="notEqual" stopIfTrue="1">
      <formula>"O K"</formula>
    </cfRule>
  </conditionalFormatting>
  <conditionalFormatting sqref="Y6:Z7">
    <cfRule type="cellIs" priority="10" dxfId="10" operator="equal" stopIfTrue="1">
      <formula>0</formula>
    </cfRule>
  </conditionalFormatting>
  <conditionalFormatting sqref="S4 S2">
    <cfRule type="cellIs" priority="11" dxfId="2" operator="equal" stopIfTrue="1">
      <formula>"O K"</formula>
    </cfRule>
    <cfRule type="cellIs" priority="12" dxfId="1" operator="notEqual" stopIfTrue="1">
      <formula>"O K"</formula>
    </cfRule>
  </conditionalFormatting>
  <conditionalFormatting sqref="P4 P2">
    <cfRule type="cellIs" priority="13" dxfId="0" operator="equal" stopIfTrue="1">
      <formula>"O K"</formula>
    </cfRule>
    <cfRule type="cellIs" priority="14" dxfId="1" operator="notEqual" stopIfTrue="1">
      <formula>"O K"</formula>
    </cfRule>
  </conditionalFormatting>
  <conditionalFormatting sqref="E12:F12">
    <cfRule type="cellIs" priority="15" dxfId="5" operator="equal" stopIfTrue="1">
      <formula>0</formula>
    </cfRule>
  </conditionalFormatting>
  <conditionalFormatting sqref="N10">
    <cfRule type="cellIs" priority="16" dxfId="8" operator="equal" stopIfTrue="1">
      <formula>0</formula>
    </cfRule>
  </conditionalFormatting>
  <conditionalFormatting sqref="E2:L2 C4:L4 C6:E6 G6:L6 C8 E8:F8 H8:I8 K8:L8 K10:L10 F10 C10">
    <cfRule type="cellIs" priority="17" dxfId="11" operator="equal" stopIfTrue="1">
      <formula>0</formula>
    </cfRule>
  </conditionalFormatting>
  <conditionalFormatting sqref="P14">
    <cfRule type="cellIs" priority="18" dxfId="12" operator="equal" stopIfTrue="1">
      <formula>"Нетно кредитно с-до"</formula>
    </cfRule>
  </conditionalFormatting>
  <conditionalFormatting sqref="O28 R28 U28 Y28">
    <cfRule type="cellIs" priority="19" dxfId="12" operator="equal" stopIfTrue="1">
      <formula>"2002 г. крайно КТ с-до"</formula>
    </cfRule>
  </conditionalFormatting>
  <conditionalFormatting sqref="P28 S28 V28 Z28">
    <cfRule type="cellIs" priority="20" dxfId="13" operator="equal" stopIfTrue="1">
      <formula>"2002 г. крайно ДТ с-до"</formula>
    </cfRule>
  </conditionalFormatting>
  <conditionalFormatting sqref="O30 R30 U30 Y30">
    <cfRule type="cellIs" priority="21" dxfId="14" operator="equal" stopIfTrue="1">
      <formula>"2003 г. начално КТ с-до"</formula>
    </cfRule>
  </conditionalFormatting>
  <conditionalFormatting sqref="P30 S30 V30 Z30">
    <cfRule type="cellIs" priority="22" dxfId="15" operator="equal" stopIfTrue="1">
      <formula>"2003 г. начално ДТ с-до"</formula>
    </cfRule>
  </conditionalFormatting>
  <conditionalFormatting sqref="O32:P32 O34:P34">
    <cfRule type="cellIs" priority="23" dxfId="0" operator="equal" stopIfTrue="1">
      <formula>"O K"</formula>
    </cfRule>
    <cfRule type="cellIs" priority="24" dxfId="1" operator="notEqual" stopIfTrue="1">
      <formula>0</formula>
    </cfRule>
  </conditionalFormatting>
  <conditionalFormatting sqref="R32:S32 R34:S34">
    <cfRule type="cellIs" priority="25" dxfId="16" operator="equal" stopIfTrue="1">
      <formula>"O K"</formula>
    </cfRule>
    <cfRule type="cellIs" priority="26" dxfId="1" operator="notEqual" stopIfTrue="1">
      <formula>0</formula>
    </cfRule>
  </conditionalFormatting>
  <conditionalFormatting sqref="U32:V32 U34:V34">
    <cfRule type="cellIs" priority="27" dxfId="17" operator="equal" stopIfTrue="1">
      <formula>"O K"</formula>
    </cfRule>
    <cfRule type="cellIs" priority="28" dxfId="1" operator="notEqual" stopIfTrue="1">
      <formula>0</formula>
    </cfRule>
  </conditionalFormatting>
  <conditionalFormatting sqref="Y34:Z34 Y32:Z32">
    <cfRule type="cellIs" priority="29" dxfId="18" operator="equal" stopIfTrue="1">
      <formula>"O K"</formula>
    </cfRule>
    <cfRule type="cellIs" priority="30" dxfId="1" operator="notEqual" stopIfTrue="1">
      <formula>0</formula>
    </cfRule>
  </conditionalFormatting>
  <printOptions/>
  <pageMargins left="0.24" right="0.24" top="0.43" bottom="0.35" header="0.23" footer="0.24"/>
  <pageSetup horizontalDpi="300" verticalDpi="300" orientation="portrait" paperSize="9" scale="75" r:id="rId3"/>
  <headerFooter alignWithMargins="0">
    <oddHeader>&amp;C&amp;"Times New Roman CYR,Bold"&amp;12- &amp;P / &amp;N -</oddHeader>
  </headerFooter>
  <ignoredErrors>
    <ignoredError sqref="O26:P26" formulaRang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9"/>
  <sheetViews>
    <sheetView showZeros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140625" defaultRowHeight="12.75"/>
  <cols>
    <col min="1" max="1" width="48.140625" style="238" customWidth="1"/>
    <col min="2" max="2" width="6.7109375" style="238" customWidth="1"/>
    <col min="3" max="3" width="0.85546875" style="238" customWidth="1"/>
    <col min="4" max="5" width="21.28125" style="238" customWidth="1"/>
    <col min="6" max="6" width="0.85546875" style="238" customWidth="1"/>
    <col min="7" max="8" width="21.28125" style="238" customWidth="1"/>
    <col min="9" max="9" width="0.9921875" style="238" customWidth="1"/>
    <col min="10" max="11" width="21.28125" style="238" customWidth="1"/>
    <col min="12" max="12" width="0.9921875" style="238" customWidth="1"/>
    <col min="13" max="14" width="21.28125" style="238" customWidth="1"/>
    <col min="15" max="16384" width="9.140625" style="238" customWidth="1"/>
  </cols>
  <sheetData>
    <row r="1" spans="1:14" ht="16.5" customHeight="1" thickBot="1">
      <c r="A1" s="1167">
        <f>+'TRIAL-BALANCE-2006'!E2</f>
        <v>0</v>
      </c>
      <c r="B1" s="1168"/>
      <c r="C1" s="1168"/>
      <c r="D1" s="1169"/>
      <c r="E1" s="416" t="s">
        <v>989</v>
      </c>
      <c r="F1" s="417"/>
      <c r="G1" s="1165">
        <f>+'TRIAL-BALANCE-2006'!C6</f>
        <v>0</v>
      </c>
      <c r="H1" s="1166"/>
      <c r="I1" s="417"/>
      <c r="J1" s="418" t="s">
        <v>987</v>
      </c>
      <c r="K1" s="433">
        <f>+'TRIAL-BALANCE-2006'!C8</f>
        <v>0</v>
      </c>
      <c r="L1" s="417"/>
      <c r="M1" s="419" t="s">
        <v>1083</v>
      </c>
      <c r="N1" s="419"/>
    </row>
    <row r="2" spans="1:14" ht="14.25" customHeight="1" thickBot="1">
      <c r="A2" s="1162" t="s">
        <v>660</v>
      </c>
      <c r="B2" s="1163"/>
      <c r="C2" s="1163"/>
      <c r="D2" s="1164"/>
      <c r="E2" s="419"/>
      <c r="F2" s="417"/>
      <c r="G2" s="419"/>
      <c r="H2" s="419"/>
      <c r="I2" s="417"/>
      <c r="J2" s="419"/>
      <c r="K2" s="419"/>
      <c r="L2" s="417"/>
      <c r="M2" s="419"/>
      <c r="N2" s="419"/>
    </row>
    <row r="3" spans="1:14" ht="19.5" customHeight="1" thickBot="1">
      <c r="A3" s="1170">
        <f>+'TRIAL-BALANCE-2006'!C4</f>
        <v>0</v>
      </c>
      <c r="B3" s="1171"/>
      <c r="C3" s="1171"/>
      <c r="D3" s="1172"/>
      <c r="E3" s="420" t="s">
        <v>933</v>
      </c>
      <c r="F3" s="419"/>
      <c r="G3" s="1160">
        <f>+'TRIAL-BALANCE-2006'!G6</f>
        <v>0</v>
      </c>
      <c r="H3" s="1161"/>
      <c r="I3" s="417"/>
      <c r="J3" s="421" t="s">
        <v>988</v>
      </c>
      <c r="K3" s="458">
        <f>+'TRIAL-BALANCE-2006'!H8</f>
        <v>0</v>
      </c>
      <c r="L3" s="417"/>
      <c r="M3" s="457">
        <f>+'TRIAL-BALANCE-2006'!K8</f>
        <v>0</v>
      </c>
      <c r="N3" s="419"/>
    </row>
    <row r="4" spans="1:14" ht="4.5" customHeight="1">
      <c r="A4" s="417"/>
      <c r="B4" s="417"/>
      <c r="C4" s="417"/>
      <c r="D4" s="417"/>
      <c r="E4" s="422"/>
      <c r="F4" s="417"/>
      <c r="G4" s="422"/>
      <c r="H4" s="423"/>
      <c r="I4" s="417"/>
      <c r="J4" s="419"/>
      <c r="K4" s="419"/>
      <c r="L4" s="417"/>
      <c r="M4" s="419"/>
      <c r="N4" s="419"/>
    </row>
    <row r="5" spans="1:14" ht="19.5">
      <c r="A5" s="435" t="s">
        <v>26</v>
      </c>
      <c r="B5" s="435"/>
      <c r="C5" s="436"/>
      <c r="D5" s="437">
        <f>+A1</f>
        <v>0</v>
      </c>
      <c r="E5" s="434"/>
      <c r="F5" s="424"/>
      <c r="G5" s="424"/>
      <c r="H5" s="425"/>
      <c r="I5" s="424"/>
      <c r="J5" s="425"/>
      <c r="K5" s="425"/>
      <c r="L5" s="426"/>
      <c r="M5" s="427" t="str">
        <f>+'TRIAL-BALANCE-2006'!C10</f>
        <v>/с б о р е н/</v>
      </c>
      <c r="N5" s="635" t="s">
        <v>698</v>
      </c>
    </row>
    <row r="6" spans="1:14" ht="16.5" customHeight="1" thickBot="1">
      <c r="A6" s="461" t="s">
        <v>1002</v>
      </c>
      <c r="B6" s="428"/>
      <c r="C6" s="429"/>
      <c r="D6" s="430"/>
      <c r="E6" s="431"/>
      <c r="F6" s="429"/>
      <c r="G6" s="431"/>
      <c r="H6" s="432"/>
      <c r="I6" s="429"/>
      <c r="J6" s="432"/>
      <c r="K6" s="432"/>
      <c r="L6" s="429"/>
      <c r="M6" s="461" t="s">
        <v>1001</v>
      </c>
      <c r="N6" s="462"/>
    </row>
    <row r="7" spans="1:14" ht="12.75" customHeight="1" thickTop="1">
      <c r="A7" s="253"/>
      <c r="B7" s="1127" t="s">
        <v>661</v>
      </c>
      <c r="C7" s="438"/>
      <c r="D7" s="255" t="s">
        <v>985</v>
      </c>
      <c r="E7" s="256"/>
      <c r="F7" s="438"/>
      <c r="G7" s="257" t="s">
        <v>991</v>
      </c>
      <c r="H7" s="256"/>
      <c r="I7" s="438"/>
      <c r="J7" s="255" t="s">
        <v>992</v>
      </c>
      <c r="K7" s="258"/>
      <c r="L7" s="438"/>
      <c r="M7" s="1123" t="s">
        <v>662</v>
      </c>
      <c r="N7" s="1124"/>
    </row>
    <row r="8" spans="1:14" ht="14.25" customHeight="1" thickBot="1">
      <c r="A8" s="259" t="s">
        <v>663</v>
      </c>
      <c r="B8" s="1128"/>
      <c r="C8" s="438"/>
      <c r="D8" s="260" t="s">
        <v>986</v>
      </c>
      <c r="E8" s="261"/>
      <c r="F8" s="438"/>
      <c r="G8" s="262" t="s">
        <v>990</v>
      </c>
      <c r="H8" s="261"/>
      <c r="I8" s="438"/>
      <c r="J8" s="263" t="s">
        <v>993</v>
      </c>
      <c r="K8" s="264"/>
      <c r="L8" s="438"/>
      <c r="M8" s="1125"/>
      <c r="N8" s="1126"/>
    </row>
    <row r="9" spans="1:14" ht="30.75" customHeight="1" thickBot="1">
      <c r="A9" s="265"/>
      <c r="B9" s="1129"/>
      <c r="C9" s="429"/>
      <c r="D9" s="266" t="s">
        <v>383</v>
      </c>
      <c r="E9" s="267" t="s">
        <v>384</v>
      </c>
      <c r="F9" s="429"/>
      <c r="G9" s="266" t="s">
        <v>383</v>
      </c>
      <c r="H9" s="267" t="s">
        <v>384</v>
      </c>
      <c r="I9" s="429"/>
      <c r="J9" s="266" t="s">
        <v>383</v>
      </c>
      <c r="K9" s="267" t="s">
        <v>384</v>
      </c>
      <c r="L9" s="429"/>
      <c r="M9" s="266" t="s">
        <v>383</v>
      </c>
      <c r="N9" s="267" t="s">
        <v>384</v>
      </c>
    </row>
    <row r="10" spans="1:14" ht="16.5" thickBot="1">
      <c r="A10" s="268" t="s">
        <v>664</v>
      </c>
      <c r="B10" s="269" t="s">
        <v>665</v>
      </c>
      <c r="C10" s="429"/>
      <c r="D10" s="270">
        <v>1</v>
      </c>
      <c r="E10" s="271">
        <v>2</v>
      </c>
      <c r="F10" s="429"/>
      <c r="G10" s="270">
        <v>3</v>
      </c>
      <c r="H10" s="271">
        <v>4</v>
      </c>
      <c r="I10" s="429"/>
      <c r="J10" s="270">
        <v>5</v>
      </c>
      <c r="K10" s="271">
        <v>6</v>
      </c>
      <c r="L10" s="429"/>
      <c r="M10" s="270">
        <v>7</v>
      </c>
      <c r="N10" s="271">
        <v>8</v>
      </c>
    </row>
    <row r="11" spans="1:14" ht="15.75">
      <c r="A11" s="272" t="s">
        <v>666</v>
      </c>
      <c r="B11" s="273"/>
      <c r="C11" s="438"/>
      <c r="D11" s="274"/>
      <c r="E11" s="275"/>
      <c r="F11" s="438"/>
      <c r="G11" s="274"/>
      <c r="H11" s="275"/>
      <c r="I11" s="438"/>
      <c r="J11" s="274"/>
      <c r="K11" s="275"/>
      <c r="L11" s="438"/>
      <c r="M11" s="274"/>
      <c r="N11" s="275"/>
    </row>
    <row r="12" spans="1:14" ht="15.75">
      <c r="A12" s="276" t="s">
        <v>667</v>
      </c>
      <c r="B12" s="277"/>
      <c r="C12" s="429"/>
      <c r="D12" s="595" t="str">
        <f>+IF(+OR(D13&lt;0,D14&lt;0,D15&lt;0,D16&lt;0,D19&lt;0),"НЕРАВНЕНИЕ !"," ")</f>
        <v> </v>
      </c>
      <c r="E12" s="620" t="str">
        <f>+IF(+OR(E13&lt;0,E14&lt;0,E15&lt;0,E16&lt;0,E19&lt;0),"НЕРАВНЕНИЕ !"," ")</f>
        <v> </v>
      </c>
      <c r="F12" s="429"/>
      <c r="G12" s="595" t="str">
        <f>+IF(+OR(G13&lt;0,G14&lt;0,G15&lt;0,G16&lt;0,G19&lt;0),"НЕРАВНЕНИЕ !"," ")</f>
        <v> </v>
      </c>
      <c r="H12" s="620" t="str">
        <f>+IF(+OR(H13&lt;0,H14&lt;0,H15&lt;0,H16&lt;0,H19&lt;0),"НЕРАВНЕНИЕ !"," ")</f>
        <v> </v>
      </c>
      <c r="I12" s="429"/>
      <c r="J12" s="595" t="str">
        <f>+IF(+OR(J13&lt;0,J14&lt;0,J15&lt;0,J16&lt;0,J19&lt;0),"НЕРАВНЕНИЕ !"," ")</f>
        <v> </v>
      </c>
      <c r="K12" s="620" t="str">
        <f>+IF(+OR(K13&lt;0,K14&lt;0,K15&lt;0,K16&lt;0,K19&lt;0),"НЕРАВНЕНИЕ !"," ")</f>
        <v> </v>
      </c>
      <c r="L12" s="429"/>
      <c r="M12" s="595" t="str">
        <f>+IF(+OR(M13&lt;0,M14&lt;0,M15&lt;0,M16&lt;0,M19&lt;0),"НЕРАВНЕНИЕ !"," ")</f>
        <v> </v>
      </c>
      <c r="N12" s="620" t="str">
        <f>+IF(+OR(N13&lt;0,N14&lt;0,N15&lt;0,N16&lt;0,N19&lt;0),"НЕРАВНЕНИЕ !"," ")</f>
        <v> </v>
      </c>
    </row>
    <row r="13" spans="1:14" ht="15.75">
      <c r="A13" s="657" t="s">
        <v>668</v>
      </c>
      <c r="B13" s="658">
        <v>11</v>
      </c>
      <c r="C13" s="429"/>
      <c r="D13" s="690">
        <f>+ROUND((+'TRIAL-BALANCE-2006'!O73+'TRIAL-BALANCE-2006'!O74+'TRIAL-BALANCE-2006'!O75-'TRIAL-BALANCE-2006'!P89),2)</f>
        <v>0</v>
      </c>
      <c r="E13" s="691">
        <f>+ROUND(+'TRIAL-BALANCE-2006'!S73+'TRIAL-BALANCE-2006'!S74+'TRIAL-BALANCE-2006'!S75-'TRIAL-BALANCE-2006'!T89,2)</f>
        <v>0</v>
      </c>
      <c r="F13" s="453"/>
      <c r="G13" s="690">
        <f>+ROUND(+'TRIAL-BALANCE-2006'!V73+'TRIAL-BALANCE-2006'!V74+'TRIAL-BALANCE-2006'!V75-'TRIAL-BALANCE-2006'!W89,2)</f>
        <v>0</v>
      </c>
      <c r="H13" s="691">
        <f>+ROUND(+'TRIAL-BALANCE-2006'!Z73+'TRIAL-BALANCE-2006'!Z74+'TRIAL-BALANCE-2006'!Z75-'TRIAL-BALANCE-2006'!AA89,2)</f>
        <v>0</v>
      </c>
      <c r="I13" s="453"/>
      <c r="J13" s="690">
        <f>+ROUND(+'TRIAL-BALANCE-2006'!AC73+'TRIAL-BALANCE-2006'!AC74+'TRIAL-BALANCE-2006'!AC75-'TRIAL-BALANCE-2006'!AD89,2)</f>
        <v>0</v>
      </c>
      <c r="K13" s="691">
        <f>+ROUND(+'TRIAL-BALANCE-2006'!AG73+'TRIAL-BALANCE-2006'!AG74+'TRIAL-BALANCE-2006'!AG75-'TRIAL-BALANCE-2006'!AH89,2)</f>
        <v>0</v>
      </c>
      <c r="L13" s="453"/>
      <c r="M13" s="690">
        <f aca="true" t="shared" si="0" ref="M13:N16">+ROUND(+D13+G13+J13,2)</f>
        <v>0</v>
      </c>
      <c r="N13" s="691">
        <f t="shared" si="0"/>
        <v>0</v>
      </c>
    </row>
    <row r="14" spans="1:14" ht="15.75">
      <c r="A14" s="657" t="s">
        <v>319</v>
      </c>
      <c r="B14" s="658">
        <v>12</v>
      </c>
      <c r="C14" s="429"/>
      <c r="D14" s="690">
        <f>+ROUND((+'TRIAL-BALANCE-2006'!O76+'TRIAL-BALANCE-2006'!O77+'TRIAL-BALANCE-2006'!O78+'TRIAL-BALANCE-2006'!O79-SUM('TRIAL-BALANCE-2006'!P90:P91)),2)</f>
        <v>0</v>
      </c>
      <c r="E14" s="691">
        <f>+ROUND(+'TRIAL-BALANCE-2006'!S76+'TRIAL-BALANCE-2006'!S77+'TRIAL-BALANCE-2006'!S78+'TRIAL-BALANCE-2006'!S79-SUM('TRIAL-BALANCE-2006'!T90:T91),2)</f>
        <v>0</v>
      </c>
      <c r="F14" s="453"/>
      <c r="G14" s="690">
        <f>+ROUND(+'TRIAL-BALANCE-2006'!V76+'TRIAL-BALANCE-2006'!V77+'TRIAL-BALANCE-2006'!V78+'TRIAL-BALANCE-2006'!V79-SUM('TRIAL-BALANCE-2006'!W90:W91),2)</f>
        <v>0</v>
      </c>
      <c r="H14" s="691">
        <f>+ROUND(+'TRIAL-BALANCE-2006'!Z76+'TRIAL-BALANCE-2006'!Z77+'TRIAL-BALANCE-2006'!Z78+'TRIAL-BALANCE-2006'!Z79-SUM('TRIAL-BALANCE-2006'!AA90:AA91),2)</f>
        <v>0</v>
      </c>
      <c r="I14" s="453"/>
      <c r="J14" s="690">
        <f>+ROUND(+'TRIAL-BALANCE-2006'!AC76+'TRIAL-BALANCE-2006'!AC77+'TRIAL-BALANCE-2006'!AC78+'TRIAL-BALANCE-2006'!AC79-SUM('TRIAL-BALANCE-2006'!AD90:AD91),2)</f>
        <v>0</v>
      </c>
      <c r="K14" s="691">
        <f>+ROUND(+'TRIAL-BALANCE-2006'!AG76+'TRIAL-BALANCE-2006'!AG77+'TRIAL-BALANCE-2006'!AG78+'TRIAL-BALANCE-2006'!AG79-SUM('TRIAL-BALANCE-2006'!AH90:AH91),2)</f>
        <v>0</v>
      </c>
      <c r="L14" s="453"/>
      <c r="M14" s="690">
        <f t="shared" si="0"/>
        <v>0</v>
      </c>
      <c r="N14" s="691">
        <f t="shared" si="0"/>
        <v>0</v>
      </c>
    </row>
    <row r="15" spans="1:14" ht="15.75">
      <c r="A15" s="657" t="s">
        <v>669</v>
      </c>
      <c r="B15" s="658">
        <v>13</v>
      </c>
      <c r="C15" s="429"/>
      <c r="D15" s="690">
        <f>+ROUND((+'TRIAL-BALANCE-2006'!O72+'TRIAL-BALANCE-2006'!O80+'TRIAL-BALANCE-2006'!O83+'TRIAL-BALANCE-2006'!O84-'TRIAL-BALANCE-2006'!P88-'TRIAL-BALANCE-2006'!P92-'TRIAL-BALANCE-2006'!P93),2)</f>
        <v>0</v>
      </c>
      <c r="E15" s="691">
        <f>+ROUND(+'TRIAL-BALANCE-2006'!S72+'TRIAL-BALANCE-2006'!S80+'TRIAL-BALANCE-2006'!S83+'TRIAL-BALANCE-2006'!S84-'TRIAL-BALANCE-2006'!T88-'TRIAL-BALANCE-2006'!T92-'TRIAL-BALANCE-2006'!T93,2)</f>
        <v>0</v>
      </c>
      <c r="F15" s="453"/>
      <c r="G15" s="690">
        <f>+ROUND(+'TRIAL-BALANCE-2006'!V72+'TRIAL-BALANCE-2006'!V80+'TRIAL-BALANCE-2006'!V83+'TRIAL-BALANCE-2006'!V84-'TRIAL-BALANCE-2006'!W88-'TRIAL-BALANCE-2006'!W92-'TRIAL-BALANCE-2006'!W93,2)</f>
        <v>0</v>
      </c>
      <c r="H15" s="691">
        <f>+ROUND(+'TRIAL-BALANCE-2006'!Z72+'TRIAL-BALANCE-2006'!Z80+'TRIAL-BALANCE-2006'!Z83+'TRIAL-BALANCE-2006'!Z84-'TRIAL-BALANCE-2006'!AA88-'TRIAL-BALANCE-2006'!AA92-'TRIAL-BALANCE-2006'!AA93,2)</f>
        <v>0</v>
      </c>
      <c r="I15" s="453"/>
      <c r="J15" s="690">
        <f>+ROUND(+'TRIAL-BALANCE-2006'!AC72+'TRIAL-BALANCE-2006'!AC80+'TRIAL-BALANCE-2006'!AC83+'TRIAL-BALANCE-2006'!AC84-'TRIAL-BALANCE-2006'!AD88-'TRIAL-BALANCE-2006'!AD92-'TRIAL-BALANCE-2006'!AD93,2)</f>
        <v>0</v>
      </c>
      <c r="K15" s="691">
        <f>+ROUND(+'TRIAL-BALANCE-2006'!AG72+'TRIAL-BALANCE-2006'!AG80+'TRIAL-BALANCE-2006'!AG83+'TRIAL-BALANCE-2006'!AG84-'TRIAL-BALANCE-2006'!AH88-'TRIAL-BALANCE-2006'!AH92-'TRIAL-BALANCE-2006'!AH93,2)</f>
        <v>0</v>
      </c>
      <c r="L15" s="453"/>
      <c r="M15" s="690">
        <f t="shared" si="0"/>
        <v>0</v>
      </c>
      <c r="N15" s="691">
        <f t="shared" si="0"/>
        <v>0</v>
      </c>
    </row>
    <row r="16" spans="1:14" ht="15.75">
      <c r="A16" s="659" t="s">
        <v>670</v>
      </c>
      <c r="B16" s="660">
        <v>14</v>
      </c>
      <c r="C16" s="429"/>
      <c r="D16" s="692">
        <f>+ROUND(+'TRIAL-BALANCE-2006'!O81+'TRIAL-BALANCE-2006'!O82,2)</f>
        <v>0</v>
      </c>
      <c r="E16" s="693">
        <f>+ROUND(+'TRIAL-BALANCE-2006'!S81+'TRIAL-BALANCE-2006'!S82,2)</f>
        <v>0</v>
      </c>
      <c r="F16" s="453"/>
      <c r="G16" s="692">
        <f>+ROUND(+'TRIAL-BALANCE-2006'!V81+'TRIAL-BALANCE-2006'!V82,2)</f>
        <v>0</v>
      </c>
      <c r="H16" s="693">
        <f>+ROUND(+'TRIAL-BALANCE-2006'!Z81+'TRIAL-BALANCE-2006'!Z82,2)</f>
        <v>0</v>
      </c>
      <c r="I16" s="453"/>
      <c r="J16" s="692">
        <f>+ROUND(+'TRIAL-BALANCE-2006'!AC81+'TRIAL-BALANCE-2006'!AC82,2)</f>
        <v>0</v>
      </c>
      <c r="K16" s="693">
        <f>+ROUND(+'TRIAL-BALANCE-2006'!AG81+'TRIAL-BALANCE-2006'!AG82,2)</f>
        <v>0</v>
      </c>
      <c r="L16" s="453"/>
      <c r="M16" s="692">
        <f t="shared" si="0"/>
        <v>0</v>
      </c>
      <c r="N16" s="693">
        <f t="shared" si="0"/>
        <v>0</v>
      </c>
    </row>
    <row r="17" spans="1:14" ht="15.75">
      <c r="A17" s="282" t="s">
        <v>671</v>
      </c>
      <c r="B17" s="283">
        <v>10</v>
      </c>
      <c r="C17" s="429"/>
      <c r="D17" s="388">
        <f>+ROUND(+D13+D14+D15+D16,2)</f>
        <v>0</v>
      </c>
      <c r="E17" s="389">
        <f>+ROUND(+E13+E14+E15+E16,2)</f>
        <v>0</v>
      </c>
      <c r="F17" s="453"/>
      <c r="G17" s="388">
        <f>+ROUND(+G13+G14+G15+G16,2)</f>
        <v>0</v>
      </c>
      <c r="H17" s="389">
        <f>+ROUND(+H13+H14+H15+H16,2)</f>
        <v>0</v>
      </c>
      <c r="I17" s="453"/>
      <c r="J17" s="388">
        <f>+ROUND(+J13+J14+J15+J16,2)</f>
        <v>0</v>
      </c>
      <c r="K17" s="389">
        <f>+ROUND(+K13+K14+K15+K16,2)</f>
        <v>0</v>
      </c>
      <c r="L17" s="453"/>
      <c r="M17" s="388">
        <f>+ROUND(+M13+M14+M15+M16,2)</f>
        <v>0</v>
      </c>
      <c r="N17" s="389">
        <f>+ROUND(+N13+N14+N15+N16,2)</f>
        <v>0</v>
      </c>
    </row>
    <row r="18" spans="1:14" ht="6" customHeight="1">
      <c r="A18" s="276"/>
      <c r="B18" s="277"/>
      <c r="C18" s="429"/>
      <c r="D18" s="385"/>
      <c r="E18" s="386"/>
      <c r="F18" s="453"/>
      <c r="G18" s="385"/>
      <c r="H18" s="386"/>
      <c r="I18" s="453"/>
      <c r="J18" s="385"/>
      <c r="K18" s="386"/>
      <c r="L18" s="453"/>
      <c r="M18" s="385"/>
      <c r="N18" s="386"/>
    </row>
    <row r="19" spans="1:14" ht="15.75">
      <c r="A19" s="282" t="s">
        <v>672</v>
      </c>
      <c r="B19" s="283">
        <v>20</v>
      </c>
      <c r="C19" s="429"/>
      <c r="D19" s="388">
        <f>+ROUND(+'TRIAL-BALANCE-2006'!O85+'TRIAL-BALANCE-2006'!O86+'TRIAL-BALANCE-2006'!O87-'TRIAL-BALANCE-2006'!P94,2)</f>
        <v>0</v>
      </c>
      <c r="E19" s="389">
        <f>+ROUND(+'TRIAL-BALANCE-2006'!S85+'TRIAL-BALANCE-2006'!S86+'TRIAL-BALANCE-2006'!S87-'TRIAL-BALANCE-2006'!T94,2)</f>
        <v>0</v>
      </c>
      <c r="F19" s="453"/>
      <c r="G19" s="388">
        <f>+ROUND(+'TRIAL-BALANCE-2006'!V85+'TRIAL-BALANCE-2006'!V86+'TRIAL-BALANCE-2006'!V87-'TRIAL-BALANCE-2006'!W94,2)</f>
        <v>0</v>
      </c>
      <c r="H19" s="389">
        <f>+ROUND(+'TRIAL-BALANCE-2006'!Z85+'TRIAL-BALANCE-2006'!Z86+'TRIAL-BALANCE-2006'!Z87-'TRIAL-BALANCE-2006'!AA94,2)</f>
        <v>0</v>
      </c>
      <c r="I19" s="453"/>
      <c r="J19" s="388">
        <f>+ROUND(+'TRIAL-BALANCE-2006'!AC85+'TRIAL-BALANCE-2006'!AC86+'TRIAL-BALANCE-2006'!AC87-'TRIAL-BALANCE-2006'!AD94,2)</f>
        <v>0</v>
      </c>
      <c r="K19" s="389">
        <f>+ROUND(+'TRIAL-BALANCE-2006'!AG85+'TRIAL-BALANCE-2006'!AG86+'TRIAL-BALANCE-2006'!AG87-'TRIAL-BALANCE-2006'!AG94,2)</f>
        <v>0</v>
      </c>
      <c r="L19" s="453"/>
      <c r="M19" s="388">
        <f>+ROUND(+D19+G19+J19,2)</f>
        <v>0</v>
      </c>
      <c r="N19" s="389">
        <f>+ROUND(+E19+H19+K19,2)</f>
        <v>0</v>
      </c>
    </row>
    <row r="20" spans="1:14" ht="15.75">
      <c r="A20" s="276" t="s">
        <v>673</v>
      </c>
      <c r="B20" s="277"/>
      <c r="C20" s="429"/>
      <c r="D20" s="595" t="str">
        <f>+IF(+OR(D21&lt;0,D22&lt;0,D25&lt;0),"НЕРАВНЕНИЕ !"," ")</f>
        <v> </v>
      </c>
      <c r="E20" s="620" t="str">
        <f>+IF(+OR(E21&lt;0,E22&lt;0,E25&lt;0),"НЕРАВНЕНИЕ !"," ")</f>
        <v> </v>
      </c>
      <c r="F20" s="453"/>
      <c r="G20" s="595" t="str">
        <f>+IF(+OR(G21&lt;0,G22&lt;0,G25&lt;0),"НЕРАВНЕНИЕ !"," ")</f>
        <v> </v>
      </c>
      <c r="H20" s="620" t="str">
        <f>+IF(+OR(H21&lt;0,H22&lt;0,H25&lt;0),"НЕРАВНЕНИЕ !"," ")</f>
        <v> </v>
      </c>
      <c r="I20" s="453"/>
      <c r="J20" s="595" t="str">
        <f>+IF(+OR(J21&lt;0,J22&lt;0,J25&lt;0),"НЕРАВНЕНИЕ !"," ")</f>
        <v> </v>
      </c>
      <c r="K20" s="620" t="str">
        <f>+IF(+OR(K21&lt;0,K22&lt;0,K25&lt;0),"НЕРАВНЕНИЕ !"," ")</f>
        <v> </v>
      </c>
      <c r="L20" s="453"/>
      <c r="M20" s="595" t="str">
        <f>+IF(+OR(M21&lt;0,M22&lt;0,M25&lt;0),"НЕРАВНЕНИЕ !"," ")</f>
        <v> </v>
      </c>
      <c r="N20" s="620" t="str">
        <f>+IF(+OR(N21&lt;0,N22&lt;0,N25&lt;0),"НЕРАВНЕНИЕ !"," ")</f>
        <v> </v>
      </c>
    </row>
    <row r="21" spans="1:14" ht="15.75">
      <c r="A21" s="657" t="s">
        <v>994</v>
      </c>
      <c r="B21" s="658">
        <v>31</v>
      </c>
      <c r="C21" s="429"/>
      <c r="D21" s="690">
        <f>+ROUND(+SUM('TRIAL-BALANCE-2006'!O96:O109),2)</f>
        <v>0</v>
      </c>
      <c r="E21" s="691">
        <f>+ROUND(+SUM('TRIAL-BALANCE-2006'!S96:S109),2)</f>
        <v>0</v>
      </c>
      <c r="F21" s="453"/>
      <c r="G21" s="690">
        <f>+ROUND(+SUM('TRIAL-BALANCE-2006'!V96:V109),2)</f>
        <v>0</v>
      </c>
      <c r="H21" s="691">
        <f>+ROUND(+SUM('TRIAL-BALANCE-2006'!Z96:Z109),2)</f>
        <v>0</v>
      </c>
      <c r="I21" s="453"/>
      <c r="J21" s="690">
        <f>+ROUND(+SUM('TRIAL-BALANCE-2006'!AC96:AC109),2)</f>
        <v>0</v>
      </c>
      <c r="K21" s="691">
        <f>+ROUND(+SUM('TRIAL-BALANCE-2006'!AG96:AG109),2)</f>
        <v>0</v>
      </c>
      <c r="L21" s="453"/>
      <c r="M21" s="690">
        <f>+ROUND(+D21+G21+J21,2)</f>
        <v>0</v>
      </c>
      <c r="N21" s="691">
        <f>+ROUND(+E21+H21+K21,2)</f>
        <v>0</v>
      </c>
    </row>
    <row r="22" spans="1:14" ht="15.75">
      <c r="A22" s="659" t="s">
        <v>680</v>
      </c>
      <c r="B22" s="660">
        <v>32</v>
      </c>
      <c r="C22" s="429"/>
      <c r="D22" s="692">
        <f>+ROUND(+SUM('TRIAL-BALANCE-2006'!O110:O114),2)</f>
        <v>0</v>
      </c>
      <c r="E22" s="693">
        <f>+ROUND(+SUM('TRIAL-BALANCE-2006'!S110:S114),2)</f>
        <v>0</v>
      </c>
      <c r="F22" s="453"/>
      <c r="G22" s="692">
        <f>+ROUND(+SUM('TRIAL-BALANCE-2006'!V110:V114),2)</f>
        <v>0</v>
      </c>
      <c r="H22" s="693">
        <f>+ROUND(+SUM('TRIAL-BALANCE-2006'!Z110:Z114),2)</f>
        <v>0</v>
      </c>
      <c r="I22" s="453"/>
      <c r="J22" s="692">
        <f>+ROUND(+SUM('TRIAL-BALANCE-2006'!AC110:AC114),2)</f>
        <v>0</v>
      </c>
      <c r="K22" s="693">
        <f>+ROUND(+SUM('TRIAL-BALANCE-2006'!AG110:AG114),2)</f>
        <v>0</v>
      </c>
      <c r="L22" s="453"/>
      <c r="M22" s="692">
        <f>+ROUND(+D22+G22+J22,2)</f>
        <v>0</v>
      </c>
      <c r="N22" s="693">
        <f>+ROUND(+E22+H22+K22,2)</f>
        <v>0</v>
      </c>
    </row>
    <row r="23" spans="1:14" ht="15.75">
      <c r="A23" s="282" t="s">
        <v>681</v>
      </c>
      <c r="B23" s="283">
        <v>30</v>
      </c>
      <c r="C23" s="429"/>
      <c r="D23" s="388">
        <f>+ROUND(+D21+D22,2)</f>
        <v>0</v>
      </c>
      <c r="E23" s="389">
        <f>+ROUND(+E21+E22,2)</f>
        <v>0</v>
      </c>
      <c r="F23" s="453"/>
      <c r="G23" s="388">
        <f>+ROUND(+G21+G22,2)</f>
        <v>0</v>
      </c>
      <c r="H23" s="389">
        <f>+ROUND(+H21+H22,2)</f>
        <v>0</v>
      </c>
      <c r="I23" s="453"/>
      <c r="J23" s="388">
        <f>+ROUND(+J21+J22,2)</f>
        <v>0</v>
      </c>
      <c r="K23" s="389">
        <f>+ROUND(+K21+K22,2)</f>
        <v>0</v>
      </c>
      <c r="L23" s="453"/>
      <c r="M23" s="388">
        <f>+ROUND(+M21+M22,2)</f>
        <v>0</v>
      </c>
      <c r="N23" s="389">
        <f>+ROUND(+N21+N22,2)</f>
        <v>0</v>
      </c>
    </row>
    <row r="24" spans="1:14" ht="6" customHeight="1">
      <c r="A24" s="276"/>
      <c r="B24" s="277"/>
      <c r="C24" s="429"/>
      <c r="D24" s="595"/>
      <c r="E24" s="386"/>
      <c r="F24" s="453"/>
      <c r="G24" s="385"/>
      <c r="H24" s="386"/>
      <c r="I24" s="453"/>
      <c r="J24" s="385"/>
      <c r="K24" s="386"/>
      <c r="L24" s="453"/>
      <c r="M24" s="385"/>
      <c r="N24" s="386"/>
    </row>
    <row r="25" spans="1:14" ht="15.75">
      <c r="A25" s="284" t="s">
        <v>682</v>
      </c>
      <c r="B25" s="283">
        <v>40</v>
      </c>
      <c r="C25" s="429"/>
      <c r="D25" s="388">
        <f>+ROUND(+'TRIAL-BALANCE-2006'!O235,2)</f>
        <v>0</v>
      </c>
      <c r="E25" s="389">
        <f>+ROUND(+'TRIAL-BALANCE-2006'!S235,2)</f>
        <v>0</v>
      </c>
      <c r="F25" s="453"/>
      <c r="G25" s="388">
        <f>+ROUND(+'TRIAL-BALANCE-2006'!V235,2)</f>
        <v>0</v>
      </c>
      <c r="H25" s="389">
        <f>+ROUND(+'TRIAL-BALANCE-2006'!Z235,2)</f>
        <v>0</v>
      </c>
      <c r="I25" s="453"/>
      <c r="J25" s="388">
        <f>+ROUND(+'TRIAL-BALANCE-2006'!AC235,2)</f>
        <v>0</v>
      </c>
      <c r="K25" s="389">
        <f>+ROUND(+'TRIAL-BALANCE-2006'!AG235,2)</f>
        <v>0</v>
      </c>
      <c r="L25" s="453"/>
      <c r="M25" s="388">
        <f>+ROUND(+D25+G25+J25,2)</f>
        <v>0</v>
      </c>
      <c r="N25" s="389">
        <f>+ROUND(+E25+H25+K25,2)</f>
        <v>0</v>
      </c>
    </row>
    <row r="26" spans="1:14" ht="6" customHeight="1">
      <c r="A26" s="276"/>
      <c r="B26" s="277"/>
      <c r="C26" s="429"/>
      <c r="D26" s="385"/>
      <c r="E26" s="386"/>
      <c r="F26" s="453"/>
      <c r="G26" s="385"/>
      <c r="H26" s="386"/>
      <c r="I26" s="453"/>
      <c r="J26" s="385"/>
      <c r="K26" s="386"/>
      <c r="L26" s="453"/>
      <c r="M26" s="385"/>
      <c r="N26" s="386"/>
    </row>
    <row r="27" spans="1:14" ht="19.5" thickBot="1">
      <c r="A27" s="285" t="s">
        <v>683</v>
      </c>
      <c r="B27" s="286">
        <v>100</v>
      </c>
      <c r="C27" s="429"/>
      <c r="D27" s="409">
        <f>+ROUND(+D17+D19+D23+D25,2)</f>
        <v>0</v>
      </c>
      <c r="E27" s="413">
        <f>+ROUND(+E17+E19+E23+E25,2)</f>
        <v>0</v>
      </c>
      <c r="F27" s="453"/>
      <c r="G27" s="409">
        <f>+ROUND(+G17+G19+G23+G25,2)</f>
        <v>0</v>
      </c>
      <c r="H27" s="413">
        <f>+ROUND(+H17+H19+H23+H25,2)</f>
        <v>0</v>
      </c>
      <c r="I27" s="453"/>
      <c r="J27" s="409">
        <f>+ROUND(+J17+J19+J23+J25,2)</f>
        <v>0</v>
      </c>
      <c r="K27" s="413">
        <f>+ROUND(+K17+K19+K23+K25,2)</f>
        <v>0</v>
      </c>
      <c r="L27" s="453"/>
      <c r="M27" s="409">
        <f>+ROUND(+M17+M19+M23+M25,2)</f>
        <v>0</v>
      </c>
      <c r="N27" s="413">
        <f>+ROUND(+N17+N19+N23+N25,2)</f>
        <v>0</v>
      </c>
    </row>
    <row r="28" spans="1:14" ht="15.75">
      <c r="A28" s="272" t="s">
        <v>684</v>
      </c>
      <c r="B28" s="273"/>
      <c r="C28" s="429"/>
      <c r="D28" s="596"/>
      <c r="E28" s="597"/>
      <c r="F28" s="453"/>
      <c r="G28" s="596"/>
      <c r="H28" s="597"/>
      <c r="I28" s="453"/>
      <c r="J28" s="596"/>
      <c r="K28" s="597"/>
      <c r="L28" s="453"/>
      <c r="M28" s="596"/>
      <c r="N28" s="597"/>
    </row>
    <row r="29" spans="1:14" ht="15.75">
      <c r="A29" s="276" t="s">
        <v>685</v>
      </c>
      <c r="B29" s="277"/>
      <c r="C29" s="429"/>
      <c r="D29" s="595" t="str">
        <f>+IF(+OR(D30&lt;0,D31&lt;0,D32&lt;0),"НЕРАВНЕНИЕ !"," ")</f>
        <v> </v>
      </c>
      <c r="E29" s="620" t="str">
        <f>+IF(+OR(E30&lt;0,E31&lt;0,E32&lt;0),"НЕРАВНЕНИЕ !"," ")</f>
        <v> </v>
      </c>
      <c r="F29" s="453"/>
      <c r="G29" s="595" t="str">
        <f>+IF(+OR(G30&lt;0,G31&lt;0,G32&lt;0),"НЕРАВНЕНИЕ !"," ")</f>
        <v> </v>
      </c>
      <c r="H29" s="620" t="str">
        <f>+IF(+OR(H30&lt;0,H31&lt;0,H32&lt;0),"НЕРАВНЕНИЕ !"," ")</f>
        <v> </v>
      </c>
      <c r="I29" s="453"/>
      <c r="J29" s="595" t="str">
        <f>+IF(+OR(J30&lt;0,J31&lt;0,J32&lt;0),"НЕРАВНЕНИЕ !"," ")</f>
        <v> </v>
      </c>
      <c r="K29" s="620" t="str">
        <f>+IF(+OR(K30&lt;0,K31&lt;0,K32&lt;0),"НЕРАВНЕНИЕ !"," ")</f>
        <v> </v>
      </c>
      <c r="L29" s="453"/>
      <c r="M29" s="595" t="str">
        <f>+IF(+OR(M30&lt;0,M31&lt;0,M32&lt;0),"НЕРАВНЕНИЕ !"," ")</f>
        <v> </v>
      </c>
      <c r="N29" s="620" t="str">
        <f>+IF(+OR(N30&lt;0,N31&lt;0,N32&lt;0),"НЕРАВНЕНИЕ !"," ")</f>
        <v> </v>
      </c>
    </row>
    <row r="30" spans="1:14" ht="15.75">
      <c r="A30" s="657" t="s">
        <v>686</v>
      </c>
      <c r="B30" s="658">
        <v>51</v>
      </c>
      <c r="C30" s="429"/>
      <c r="D30" s="690">
        <f>+ROUND(+SUM('TRIAL-BALANCE-2006'!O262:O269),2)</f>
        <v>0</v>
      </c>
      <c r="E30" s="691">
        <f>+ROUND(+SUM('TRIAL-BALANCE-2006'!S262:S269),2)</f>
        <v>0</v>
      </c>
      <c r="F30" s="453"/>
      <c r="G30" s="690">
        <f>+ROUND(+SUM('TRIAL-BALANCE-2006'!V262:V269),2)</f>
        <v>0</v>
      </c>
      <c r="H30" s="691">
        <f>+ROUND(+SUM('TRIAL-BALANCE-2006'!Z262:Z269),2)</f>
        <v>0</v>
      </c>
      <c r="I30" s="453"/>
      <c r="J30" s="690">
        <f>+ROUND(+SUM('TRIAL-BALANCE-2006'!AC262:AC269),2)</f>
        <v>0</v>
      </c>
      <c r="K30" s="691">
        <f>+ROUND(+SUM('TRIAL-BALANCE-2006'!AG262:AG269),2)</f>
        <v>0</v>
      </c>
      <c r="L30" s="453"/>
      <c r="M30" s="690">
        <f aca="true" t="shared" si="1" ref="M30:N32">+ROUND(+D30+G30+J30,2)</f>
        <v>0</v>
      </c>
      <c r="N30" s="691">
        <f t="shared" si="1"/>
        <v>0</v>
      </c>
    </row>
    <row r="31" spans="1:14" ht="15.75">
      <c r="A31" s="657" t="s">
        <v>687</v>
      </c>
      <c r="B31" s="658">
        <v>52</v>
      </c>
      <c r="C31" s="429"/>
      <c r="D31" s="690">
        <f>+ROUND(+SUM('TRIAL-BALANCE-2006'!O284:O291)+SUM('TRIAL-BALANCE-2006'!O292:O295)-SUM('TRIAL-BALANCE-2006'!P292:P295),2)</f>
        <v>0</v>
      </c>
      <c r="E31" s="691">
        <f>+ROUND(+SUM('TRIAL-BALANCE-2006'!S284:S291)+SUM('TRIAL-BALANCE-2006'!S292:S295)-SUM('TRIAL-BALANCE-2006'!T292:T295),2)</f>
        <v>0</v>
      </c>
      <c r="F31" s="453"/>
      <c r="G31" s="690">
        <f>+ROUND(+SUM('TRIAL-BALANCE-2006'!V284:V291)+SUM('TRIAL-BALANCE-2006'!V292:V295)-SUM('TRIAL-BALANCE-2006'!W292:W295),2)</f>
        <v>0</v>
      </c>
      <c r="H31" s="691">
        <f>+ROUND(+SUM('TRIAL-BALANCE-2006'!Z284:Z291)+SUM('TRIAL-BALANCE-2006'!Z292:Z295)-SUM('TRIAL-BALANCE-2006'!AA292:AA295),2)</f>
        <v>0</v>
      </c>
      <c r="I31" s="453"/>
      <c r="J31" s="690">
        <f>+ROUND(+SUM('TRIAL-BALANCE-2006'!AC284:AC291)+SUM('TRIAL-BALANCE-2006'!AC292:AC295)-SUM('TRIAL-BALANCE-2006'!AD292:AD295),2)</f>
        <v>0</v>
      </c>
      <c r="K31" s="691">
        <f>+ROUND(+SUM('TRIAL-BALANCE-2006'!AG284:AG291)+SUM('TRIAL-BALANCE-2006'!AG292:AG295)-SUM('TRIAL-BALANCE-2006'!AH292:AH295),2)</f>
        <v>0</v>
      </c>
      <c r="L31" s="453"/>
      <c r="M31" s="690">
        <f t="shared" si="1"/>
        <v>0</v>
      </c>
      <c r="N31" s="691">
        <f t="shared" si="1"/>
        <v>0</v>
      </c>
    </row>
    <row r="32" spans="1:14" ht="15.75">
      <c r="A32" s="659" t="s">
        <v>688</v>
      </c>
      <c r="B32" s="660">
        <v>53</v>
      </c>
      <c r="C32" s="429"/>
      <c r="D32" s="692">
        <f>+ROUND(+'TRIAL-BALANCE-2006'!O270+SUM('TRIAL-BALANCE-2006'!O272:O275)+SUM('TRIAL-BALANCE-2006'!O280:O283)-'TRIAL-BALANCE-2006'!P271-SUM('TRIAL-BALANCE-2006'!P276:P279)+'TRIAL-BALANCE-2006'!O271+SUM('TRIAL-BALANCE-2006'!O276:O279)-SUM('TRIAL-BALANCE-2006'!P280:P281),2)</f>
        <v>0</v>
      </c>
      <c r="E32" s="693">
        <f>+ROUND(+'TRIAL-BALANCE-2006'!S270+SUM('TRIAL-BALANCE-2006'!S272:S275)+SUM('TRIAL-BALANCE-2006'!S280:S283)-'TRIAL-BALANCE-2006'!T271-SUM('TRIAL-BALANCE-2006'!T276:T279)+'TRIAL-BALANCE-2006'!S271+SUM('TRIAL-BALANCE-2006'!S276:S279)-SUM('TRIAL-BALANCE-2006'!T280:T281),2)</f>
        <v>0</v>
      </c>
      <c r="F32" s="453"/>
      <c r="G32" s="692">
        <f>+ROUND(+'TRIAL-BALANCE-2006'!V270+SUM('TRIAL-BALANCE-2006'!V272:V275)+SUM('TRIAL-BALANCE-2006'!V280:V283)-'TRIAL-BALANCE-2006'!W271-SUM('TRIAL-BALANCE-2006'!W276:W279)+'TRIAL-BALANCE-2006'!V271+SUM('TRIAL-BALANCE-2006'!V276:V279)-SUM('TRIAL-BALANCE-2006'!W280:W281),2)</f>
        <v>0</v>
      </c>
      <c r="H32" s="693">
        <f>+ROUND(+'TRIAL-BALANCE-2006'!Z270+SUM('TRIAL-BALANCE-2006'!Z272:Z275)+SUM('TRIAL-BALANCE-2006'!Z280:Z283)-'TRIAL-BALANCE-2006'!AA271-SUM('TRIAL-BALANCE-2006'!AA276:AA279)+'TRIAL-BALANCE-2006'!Z271+SUM('TRIAL-BALANCE-2006'!Z276:Z279)-SUM('TRIAL-BALANCE-2006'!AA280:AA281),2)</f>
        <v>0</v>
      </c>
      <c r="I32" s="453"/>
      <c r="J32" s="692">
        <f>+ROUND(+'TRIAL-BALANCE-2006'!AC270+SUM('TRIAL-BALANCE-2006'!AC272:AC275)+SUM('TRIAL-BALANCE-2006'!AC280:AC283)-'TRIAL-BALANCE-2006'!AD271-SUM('TRIAL-BALANCE-2006'!AD276:AD279)+'TRIAL-BALANCE-2006'!AC271+SUM('TRIAL-BALANCE-2006'!AC276:AC279)-SUM('TRIAL-BALANCE-2006'!AD280:AD281),2)</f>
        <v>0</v>
      </c>
      <c r="K32" s="693">
        <f>+ROUND(+'TRIAL-BALANCE-2006'!AG270+SUM('TRIAL-BALANCE-2006'!AG272:AG275)+SUM('TRIAL-BALANCE-2006'!AG280:AG281)-'TRIAL-BALANCE-2006'!AH271-SUM('TRIAL-BALANCE-2006'!AH276:AH279)+'TRIAL-BALANCE-2006'!AG271+SUM('TRIAL-BALANCE-2006'!AG276:AG279)-SUM('TRIAL-BALANCE-2006'!AH280:AH281),2)</f>
        <v>0</v>
      </c>
      <c r="L32" s="453"/>
      <c r="M32" s="692">
        <f t="shared" si="1"/>
        <v>0</v>
      </c>
      <c r="N32" s="693">
        <f t="shared" si="1"/>
        <v>0</v>
      </c>
    </row>
    <row r="33" spans="1:14" ht="15.75">
      <c r="A33" s="282" t="s">
        <v>671</v>
      </c>
      <c r="B33" s="283">
        <v>50</v>
      </c>
      <c r="C33" s="429"/>
      <c r="D33" s="388">
        <f>+ROUND(+D30+D31+D32,2)</f>
        <v>0</v>
      </c>
      <c r="E33" s="389">
        <f>+ROUND(+E30+E31+E32,2)</f>
        <v>0</v>
      </c>
      <c r="F33" s="453"/>
      <c r="G33" s="388">
        <f>+ROUND(+G30+G31+G32,2)</f>
        <v>0</v>
      </c>
      <c r="H33" s="389">
        <f>+ROUND(+H30+H31+H32,2)</f>
        <v>0</v>
      </c>
      <c r="I33" s="453"/>
      <c r="J33" s="388">
        <f>+ROUND(+J30+J31+J32,2)</f>
        <v>0</v>
      </c>
      <c r="K33" s="389">
        <f>+ROUND(+K30+K31+K32,2)</f>
        <v>0</v>
      </c>
      <c r="L33" s="453"/>
      <c r="M33" s="388">
        <f>+ROUND(+M30+M31+M32,2)</f>
        <v>0</v>
      </c>
      <c r="N33" s="389">
        <f>+ROUND(+N30+N31+N32,2)</f>
        <v>0</v>
      </c>
    </row>
    <row r="34" spans="1:14" ht="15.75">
      <c r="A34" s="276" t="s">
        <v>689</v>
      </c>
      <c r="B34" s="277"/>
      <c r="C34" s="429"/>
      <c r="D34" s="595" t="str">
        <f>+IF(+OR(D35&lt;0,D36&lt;0),"НЕРАВНЕНИЕ !"," ")</f>
        <v> </v>
      </c>
      <c r="E34" s="620" t="str">
        <f>+IF(+OR(E35&lt;0,E36&lt;0),"НЕРАВНЕНИЕ !"," ")</f>
        <v> </v>
      </c>
      <c r="F34" s="453"/>
      <c r="G34" s="595" t="str">
        <f>+IF(+OR(G35&lt;0,G36&lt;0),"НЕРАВНЕНИЕ !"," ")</f>
        <v> </v>
      </c>
      <c r="H34" s="620" t="str">
        <f>+IF(+OR(H35&lt;0,H36&lt;0),"НЕРАВНЕНИЕ !"," ")</f>
        <v> </v>
      </c>
      <c r="I34" s="453"/>
      <c r="J34" s="595" t="str">
        <f>+IF(+OR(J35&lt;0,J36&lt;0),"НЕРАВНЕНИЕ !"," ")</f>
        <v> </v>
      </c>
      <c r="K34" s="620" t="str">
        <f>+IF(+OR(K35&lt;0,K36&lt;0),"НЕРАВНЕНИЕ !"," ")</f>
        <v> </v>
      </c>
      <c r="L34" s="453"/>
      <c r="M34" s="595" t="str">
        <f>+IF(+OR(M35&lt;0,M36&lt;0),"НЕРАВНЕНИЕ !"," ")</f>
        <v> </v>
      </c>
      <c r="N34" s="620" t="str">
        <f>+IF(+OR(N35&lt;0,N36&lt;0),"НЕРАВНЕНИЕ !"," ")</f>
        <v> </v>
      </c>
    </row>
    <row r="35" spans="1:14" ht="15.75">
      <c r="A35" s="657" t="s">
        <v>690</v>
      </c>
      <c r="B35" s="658">
        <v>61</v>
      </c>
      <c r="C35" s="429"/>
      <c r="D35" s="690">
        <f>+ROUND(+SUM('TRIAL-BALANCE-2006'!O299:O301)+SUM('TRIAL-BALANCE-2006'!O310:O311)+'TRIAL-BALANCE-2006'!O315-IF(+'Provisions-2006'!D51=0,+'Provisions-2006'!D12,+ROUND(+(+SUM('TRIAL-BALANCE-2006'!P305:P307)+SUM('TRIAL-BALANCE-2006'!P317:P319))*'TRIAL-BALANCE-2006'!P733,2)),2)</f>
        <v>0</v>
      </c>
      <c r="E35" s="691">
        <f>+ROUND(+SUM('TRIAL-BALANCE-2006'!S299:S301)+SUM('TRIAL-BALANCE-2006'!S310:S311)+'TRIAL-BALANCE-2006'!S315-IF(+'Provisions-2006'!E51=0,+'Provisions-2006'!E12,+ROUND(+(+SUM('TRIAL-BALANCE-2006'!T305:T307)+SUM('TRIAL-BALANCE-2006'!T317:T319))*'TRIAL-BALANCE-2006'!T733,2)),2)</f>
        <v>0</v>
      </c>
      <c r="F35" s="453"/>
      <c r="G35" s="690">
        <f>+ROUND(+SUM('TRIAL-BALANCE-2006'!V299:V301)+SUM('TRIAL-BALANCE-2006'!V310:V311)+'TRIAL-BALANCE-2006'!V315-IF(+'Provisions-2006'!G51=0,+'Provisions-2006'!G12,+ROUND(+(+SUM('TRIAL-BALANCE-2006'!W305:W307)+SUM('TRIAL-BALANCE-2006'!W317:W319))*'TRIAL-BALANCE-2006'!W733,2)),2)</f>
        <v>0</v>
      </c>
      <c r="H35" s="691">
        <f>+ROUND(+SUM('TRIAL-BALANCE-2006'!Z299:Z301)+SUM('TRIAL-BALANCE-2006'!Z310:Z311)+'TRIAL-BALANCE-2006'!Z315-IF(+'Provisions-2006'!H51=0,+'Provisions-2006'!H12,+ROUND(+(+SUM('TRIAL-BALANCE-2006'!AA305:AA307)+SUM('TRIAL-BALANCE-2006'!AA317:AA319))*'TRIAL-BALANCE-2006'!AA733,2)),2)</f>
        <v>0</v>
      </c>
      <c r="I35" s="453"/>
      <c r="J35" s="690">
        <f>+ROUND(+SUM('TRIAL-BALANCE-2006'!AC299:AC301)+SUM('TRIAL-BALANCE-2006'!AC310:AC311)+'TRIAL-BALANCE-2006'!AC315-IF(+'Provisions-2006'!J51=0,+'Provisions-2006'!J12,+ROUND(+(+SUM('TRIAL-BALANCE-2006'!AD305:AD307)+SUM('TRIAL-BALANCE-2006'!AD317:AD319))*'TRIAL-BALANCE-2006'!AD733,2)),2)</f>
        <v>0</v>
      </c>
      <c r="K35" s="691">
        <f>+ROUND(+SUM('TRIAL-BALANCE-2006'!AC299:AC301)+SUM('TRIAL-BALANCE-2006'!AC310:AC311)+'TRIAL-BALANCE-2006'!AC315-IF(+'Provisions-2006'!K51=0,+'Provisions-2006'!K12,+ROUND(+(+SUM('TRIAL-BALANCE-2006'!AD305:AD307)+SUM('TRIAL-BALANCE-2006'!AD317:AD319))*'TRIAL-BALANCE-2006'!AD733,2)),2)</f>
        <v>0</v>
      </c>
      <c r="L35" s="453"/>
      <c r="M35" s="690">
        <f>+ROUND(+D35+G35+J35,2)</f>
        <v>0</v>
      </c>
      <c r="N35" s="691">
        <f>+ROUND(+E35+H35+K35,2)</f>
        <v>0</v>
      </c>
    </row>
    <row r="36" spans="1:14" ht="15.75">
      <c r="A36" s="659" t="s">
        <v>691</v>
      </c>
      <c r="B36" s="660">
        <v>62</v>
      </c>
      <c r="C36" s="429"/>
      <c r="D36" s="692">
        <f>+ROUND(+SUM('TRIAL-BALANCE-2006'!O296:O298)+SUM('TRIAL-BALANCE-2006'!O302:O304)+SUM('TRIAL-BALANCE-2006'!O308:O309)+SUM('TRIAL-BALANCE-2006'!O312:O314)+'TRIAL-BALANCE-2006'!O316-IF(+'Provisions-2006'!D51=0,+'Provisions-2006'!D13,+ROUND(+(+SUM('TRIAL-BALANCE-2006'!P305:P307)+SUM('TRIAL-BALANCE-2006'!P317:P319))*'TRIAL-BALANCE-2006'!P732,2)),2)</f>
        <v>0</v>
      </c>
      <c r="E36" s="693">
        <f>+ROUND(+SUM('TRIAL-BALANCE-2006'!S296:S298)+SUM('TRIAL-BALANCE-2006'!S302:S304)+SUM('TRIAL-BALANCE-2006'!S308:S309)+SUM('TRIAL-BALANCE-2006'!S312:S314)+'TRIAL-BALANCE-2006'!S316-IF(+'Provisions-2006'!E51=0,+'Provisions-2006'!E13,+ROUND(+(+SUM('TRIAL-BALANCE-2006'!T305:T307)+SUM('TRIAL-BALANCE-2006'!T317:T319))*'TRIAL-BALANCE-2006'!T732,2)),2)</f>
        <v>0</v>
      </c>
      <c r="F36" s="453"/>
      <c r="G36" s="692">
        <f>+ROUND(+SUM('TRIAL-BALANCE-2006'!V296:V298)+SUM('TRIAL-BALANCE-2006'!V302:V304)+SUM('TRIAL-BALANCE-2006'!V308:V309)+SUM('TRIAL-BALANCE-2006'!V312:V314)+'TRIAL-BALANCE-2006'!V316-IF(+'Provisions-2006'!G51=0,+'Provisions-2006'!G13,+ROUND(+(+SUM('TRIAL-BALANCE-2006'!W305:W307)+SUM('TRIAL-BALANCE-2006'!W317:W319))*'TRIAL-BALANCE-2006'!W732,2)),2)</f>
        <v>0</v>
      </c>
      <c r="H36" s="693">
        <f>+ROUND(+SUM('TRIAL-BALANCE-2006'!Z296:Z298)+SUM('TRIAL-BALANCE-2006'!Z302:Z304)+SUM('TRIAL-BALANCE-2006'!Z308:Z309)+SUM('TRIAL-BALANCE-2006'!Z312:Z314)+'TRIAL-BALANCE-2006'!Z316-IF(+'Provisions-2006'!H51=0,+'Provisions-2006'!H13,+ROUND(+(+SUM('TRIAL-BALANCE-2006'!AA305:AA307)+SUM('TRIAL-BALANCE-2006'!AA317:AA319))*'TRIAL-BALANCE-2006'!AA732,2)),2)</f>
        <v>0</v>
      </c>
      <c r="I36" s="453"/>
      <c r="J36" s="692">
        <f>+ROUND(+SUM('TRIAL-BALANCE-2006'!AC296:AC298)+SUM('TRIAL-BALANCE-2006'!AC302:AC304)+SUM('TRIAL-BALANCE-2006'!AC308:AC309)+SUM('TRIAL-BALANCE-2006'!AC312:AC314)+'TRIAL-BALANCE-2006'!AC316-IF(+'Provisions-2006'!J51=0,+'Provisions-2006'!J13,+ROUND(+(+SUM('TRIAL-BALANCE-2006'!AD305:AD307)+SUM('TRIAL-BALANCE-2006'!AD317:AD319))*'TRIAL-BALANCE-2006'!AD732,2)),2)</f>
        <v>0</v>
      </c>
      <c r="K36" s="693">
        <f>+ROUND(+SUM('TRIAL-BALANCE-2006'!AC296:AC298)+SUM('TRIAL-BALANCE-2006'!AC302:AC304)+SUM('TRIAL-BALANCE-2006'!AC308:AC309)+SUM('TRIAL-BALANCE-2006'!AC312:AC314)+'TRIAL-BALANCE-2006'!AC316-IF(+'Provisions-2006'!K51=0,+'Provisions-2006'!K13,+ROUND(+(+SUM('TRIAL-BALANCE-2006'!AD305:AD307)+SUM('TRIAL-BALANCE-2006'!AD317:AD319))*'TRIAL-BALANCE-2006'!AD732,2)),2)</f>
        <v>0</v>
      </c>
      <c r="L36" s="453"/>
      <c r="M36" s="692">
        <f>+ROUND(+D36+G36+J36,2)</f>
        <v>0</v>
      </c>
      <c r="N36" s="693">
        <f>+ROUND(+E36+H36+K36,2)</f>
        <v>0</v>
      </c>
    </row>
    <row r="37" spans="1:14" ht="15.75">
      <c r="A37" s="282" t="s">
        <v>692</v>
      </c>
      <c r="B37" s="283">
        <v>60</v>
      </c>
      <c r="C37" s="429"/>
      <c r="D37" s="388">
        <f>+ROUND(+D35+D36,2)</f>
        <v>0</v>
      </c>
      <c r="E37" s="389">
        <f>+ROUND(+E35+E36,2)</f>
        <v>0</v>
      </c>
      <c r="F37" s="453"/>
      <c r="G37" s="388">
        <f>+ROUND(+G35+G36,2)</f>
        <v>0</v>
      </c>
      <c r="H37" s="389">
        <f>+ROUND(+H35+H36,2)</f>
        <v>0</v>
      </c>
      <c r="I37" s="453"/>
      <c r="J37" s="388">
        <f>+ROUND(+J35+J36,2)</f>
        <v>0</v>
      </c>
      <c r="K37" s="389">
        <f>+ROUND(+K35+K36,2)</f>
        <v>0</v>
      </c>
      <c r="L37" s="453"/>
      <c r="M37" s="388">
        <f>+ROUND(+M35+M36,2)</f>
        <v>0</v>
      </c>
      <c r="N37" s="389">
        <f>+ROUND(+N35+N36,2)</f>
        <v>0</v>
      </c>
    </row>
    <row r="38" spans="1:14" ht="15.75">
      <c r="A38" s="276" t="s">
        <v>693</v>
      </c>
      <c r="B38" s="277"/>
      <c r="C38" s="429"/>
      <c r="D38" s="595" t="str">
        <f>+IF(+OR(D39&lt;0,D40&lt;0,D41&lt;0,D42&lt;0,D43&lt;0,D44&lt;0),"НЕРАВНЕНИЕ !"," ")</f>
        <v> </v>
      </c>
      <c r="E38" s="620" t="str">
        <f>+IF(+OR(E39&lt;0,E40&lt;0,E41&lt;0,E42&lt;0,E43&lt;0,E44&lt;0),"НЕРАВНЕНИЕ !"," ")</f>
        <v> </v>
      </c>
      <c r="F38" s="453"/>
      <c r="G38" s="595" t="str">
        <f>+IF(+OR(G39&lt;0,G40&lt;0,G41&lt;0,G42&lt;0,G43&lt;0,G44&lt;0),"НЕРАВНЕНИЕ !"," ")</f>
        <v> </v>
      </c>
      <c r="H38" s="620" t="str">
        <f>+IF(+OR(H39&lt;0,H40&lt;0,H41&lt;0,H42&lt;0,H43&lt;0,H44&lt;0),"НЕРАВНЕНИЕ !"," ")</f>
        <v> </v>
      </c>
      <c r="I38" s="453"/>
      <c r="J38" s="595" t="str">
        <f>+IF(+OR(J39&lt;0,J40&lt;0,J41&lt;0,J42&lt;0,J43&lt;0,J44&lt;0),"НЕРАВНЕНИЕ !"," ")</f>
        <v> </v>
      </c>
      <c r="K38" s="620" t="str">
        <f>+IF(+OR(K39&lt;0,K40&lt;0,K41&lt;0,K42&lt;0,K43&lt;0,K44&lt;0),"НЕРАВНЕНИЕ !"," ")</f>
        <v> </v>
      </c>
      <c r="L38" s="453"/>
      <c r="M38" s="595" t="str">
        <f>+IF(+OR(M39&lt;0,M40&lt;0,M41&lt;0,M42&lt;0,M43&lt;0,M44&lt;0),"НЕРАВНЕНИЕ !"," ")</f>
        <v> </v>
      </c>
      <c r="N38" s="620" t="str">
        <f>+IF(+OR(N39&lt;0,N40&lt;0,N41&lt;0,N42&lt;0,N43&lt;0,N44&lt;0),"НЕРАВНЕНИЕ !"," ")</f>
        <v> </v>
      </c>
    </row>
    <row r="39" spans="1:14" ht="15.75">
      <c r="A39" s="657" t="s">
        <v>694</v>
      </c>
      <c r="B39" s="658">
        <v>71</v>
      </c>
      <c r="C39" s="429"/>
      <c r="D39" s="690">
        <f>+ROUND(+SUM('TRIAL-BALANCE-2006'!O145:O148)-SUM('TRIAL-BALANCE-2006'!P223:P224),2)</f>
        <v>0</v>
      </c>
      <c r="E39" s="691">
        <f>+ROUND(+SUM('TRIAL-BALANCE-2006'!S145:S148)-SUM('TRIAL-BALANCE-2006'!T223:T224),2)</f>
        <v>0</v>
      </c>
      <c r="F39" s="453"/>
      <c r="G39" s="690">
        <f>+ROUND(+SUM('TRIAL-BALANCE-2006'!V145:V148)-SUM('TRIAL-BALANCE-2006'!W223:W224),2)</f>
        <v>0</v>
      </c>
      <c r="H39" s="691">
        <f>+ROUND(+SUM('TRIAL-BALANCE-2006'!Z145:Z148)-SUM('TRIAL-BALANCE-2006'!AA223:AA224),2)</f>
        <v>0</v>
      </c>
      <c r="I39" s="453"/>
      <c r="J39" s="690">
        <f>+SUM('TRIAL-BALANCE-2006'!AC145:AC148)-SUM('TRIAL-BALANCE-2006'!AD223:AD224)</f>
        <v>0</v>
      </c>
      <c r="K39" s="691">
        <f>+SUM('TRIAL-BALANCE-2006'!AG145:AG148)-SUM('TRIAL-BALANCE-2006'!AH223:AH224)</f>
        <v>0</v>
      </c>
      <c r="L39" s="453"/>
      <c r="M39" s="690">
        <f aca="true" t="shared" si="2" ref="M39:M44">+ROUND(+D39+G39+J39,2)</f>
        <v>0</v>
      </c>
      <c r="N39" s="691">
        <f aca="true" t="shared" si="3" ref="N39:N44">+ROUND(+E39+H39+K39,2)</f>
        <v>0</v>
      </c>
    </row>
    <row r="40" spans="1:14" ht="15.75">
      <c r="A40" s="657" t="s">
        <v>695</v>
      </c>
      <c r="B40" s="658">
        <v>72</v>
      </c>
      <c r="C40" s="429"/>
      <c r="D40" s="690">
        <f>+ROUND(+'TRIAL-BALANCE-2006'!O121+'TRIAL-BALANCE-2006'!O123-IF(+AND('Provisions-2006'!D53=0,+'Provisions-2006'!D17&gt;0),+'Provisions-2006'!D17,0),2)</f>
        <v>0</v>
      </c>
      <c r="E40" s="691">
        <f>+ROUND(+'TRIAL-BALANCE-2006'!S121+'TRIAL-BALANCE-2006'!S123-IF(+AND('Provisions-2006'!E53=0,+'Provisions-2006'!E17&gt;0),+'Provisions-2006'!E17,0),2)</f>
        <v>0</v>
      </c>
      <c r="F40" s="453"/>
      <c r="G40" s="690">
        <f>+ROUND(+'TRIAL-BALANCE-2006'!V121+'TRIAL-BALANCE-2006'!V123-IF(+AND('Provisions-2006'!G53=0,+'Provisions-2006'!G17&gt;0),+'Provisions-2006'!G17,0),2)</f>
        <v>0</v>
      </c>
      <c r="H40" s="691">
        <f>+ROUND(+'TRIAL-BALANCE-2006'!Z121+'TRIAL-BALANCE-2006'!Z123-IF(+AND('Provisions-2006'!H53=0,+'Provisions-2006'!H17&gt;0),+'Provisions-2006'!H17,0),2)</f>
        <v>0</v>
      </c>
      <c r="I40" s="453"/>
      <c r="J40" s="690">
        <f>+'TRIAL-BALANCE-2006'!AC121+'TRIAL-BALANCE-2006'!AC123-IF(+AND('Provisions-2006'!J53=0,+'Provisions-2006'!J17&gt;0),+'Provisions-2006'!J17,0)</f>
        <v>0</v>
      </c>
      <c r="K40" s="691">
        <f>+'TRIAL-BALANCE-2006'!AG121+'TRIAL-BALANCE-2006'!AG123-IF(+AND('Provisions-2006'!K53=0,+'Provisions-2006'!K17&gt;0),+'Provisions-2006'!K17,0)</f>
        <v>0</v>
      </c>
      <c r="L40" s="453"/>
      <c r="M40" s="690">
        <f t="shared" si="2"/>
        <v>0</v>
      </c>
      <c r="N40" s="691">
        <f t="shared" si="3"/>
        <v>0</v>
      </c>
    </row>
    <row r="41" spans="1:14" ht="15.75">
      <c r="A41" s="657" t="s">
        <v>696</v>
      </c>
      <c r="B41" s="658">
        <v>73</v>
      </c>
      <c r="C41" s="429"/>
      <c r="D41" s="690">
        <f>+ROUND(+'TRIAL-BALANCE-2006'!O117+'TRIAL-BALANCE-2006'!O119-IF(+AND('Provisions-2006'!D53=0,+'Provisions-2006'!D18&gt;0),+'Provisions-2006'!D18,0),2)</f>
        <v>0</v>
      </c>
      <c r="E41" s="691">
        <f>+ROUND(+'TRIAL-BALANCE-2006'!S117+'TRIAL-BALANCE-2006'!S119-IF(+AND('Provisions-2006'!E53=0,+'Provisions-2006'!E18&gt;0),+'Provisions-2006'!E18,0),2)</f>
        <v>0</v>
      </c>
      <c r="F41" s="453"/>
      <c r="G41" s="690">
        <f>+ROUND(+'TRIAL-BALANCE-2006'!V117+'TRIAL-BALANCE-2006'!V119-IF(+AND('Provisions-2006'!G53=0,+'Provisions-2006'!G18&gt;0),+'Provisions-2006'!G18,0),2)</f>
        <v>0</v>
      </c>
      <c r="H41" s="691">
        <f>+ROUND(+'TRIAL-BALANCE-2006'!Z117+'TRIAL-BALANCE-2006'!Z119-IF(+AND('Provisions-2006'!H53=0,+'Provisions-2006'!H18&gt;0),+'Provisions-2006'!H18,0),2)</f>
        <v>0</v>
      </c>
      <c r="I41" s="453"/>
      <c r="J41" s="690">
        <f>+'TRIAL-BALANCE-2006'!AC117+'TRIAL-BALANCE-2006'!AC119-IF(+AND('Provisions-2006'!J53=0,+'Provisions-2006'!J18&gt;0),+'Provisions-2006'!J18,0)</f>
        <v>0</v>
      </c>
      <c r="K41" s="691">
        <f>+'TRIAL-BALANCE-2006'!AG117+'TRIAL-BALANCE-2006'!AG119-IF(+AND('Provisions-2006'!K53=0,+'Provisions-2006'!K18&gt;0),+'Provisions-2006'!K18,0)</f>
        <v>0</v>
      </c>
      <c r="L41" s="453"/>
      <c r="M41" s="690">
        <f t="shared" si="2"/>
        <v>0</v>
      </c>
      <c r="N41" s="691">
        <f t="shared" si="3"/>
        <v>0</v>
      </c>
    </row>
    <row r="42" spans="1:14" ht="15.75">
      <c r="A42" s="657" t="s">
        <v>697</v>
      </c>
      <c r="B42" s="658">
        <v>74</v>
      </c>
      <c r="C42" s="429"/>
      <c r="D42" s="690">
        <f>+ROUND(+'TRIAL-BALANCE-2006'!O134+'TRIAL-BALANCE-2006'!O135-IF(+AND('Provisions-2006'!D53=0,+'Provisions-2006'!D19&gt;0),+'Provisions-2006'!D19,0),2)</f>
        <v>0</v>
      </c>
      <c r="E42" s="691">
        <f>+ROUND(+'TRIAL-BALANCE-2006'!S134+'TRIAL-BALANCE-2006'!S135-IF(+AND('Provisions-2006'!E53=0,+'Provisions-2006'!E19&gt;0),+'Provisions-2006'!E19,0),2)</f>
        <v>0</v>
      </c>
      <c r="F42" s="453"/>
      <c r="G42" s="690">
        <f>+ROUND(+'TRIAL-BALANCE-2006'!V134+'TRIAL-BALANCE-2006'!V135-IF(+AND('Provisions-2006'!G53=0,+'Provisions-2006'!G19&gt;0),+'Provisions-2006'!G19,0),2)</f>
        <v>0</v>
      </c>
      <c r="H42" s="691">
        <f>+ROUND(+'TRIAL-BALANCE-2006'!Z134+'TRIAL-BALANCE-2006'!Z135-IF(+AND('Provisions-2006'!H53=0,+'Provisions-2006'!H19&gt;0),+'Provisions-2006'!H19,0),2)</f>
        <v>0</v>
      </c>
      <c r="I42" s="453"/>
      <c r="J42" s="690">
        <f>+'TRIAL-BALANCE-2006'!AC134+'TRIAL-BALANCE-2006'!AC135-IF(+AND('Provisions-2006'!J53=0,+'Provisions-2006'!J19&gt;0),+'Provisions-2006'!J19,0)</f>
        <v>0</v>
      </c>
      <c r="K42" s="691">
        <f>+'TRIAL-BALANCE-2006'!AG134+'TRIAL-BALANCE-2006'!AG135-IF(+AND('Provisions-2006'!K53=0,+'Provisions-2006'!K19&gt;0),+'Provisions-2006'!K19,0)</f>
        <v>0</v>
      </c>
      <c r="L42" s="453"/>
      <c r="M42" s="690">
        <f t="shared" si="2"/>
        <v>0</v>
      </c>
      <c r="N42" s="691">
        <f t="shared" si="3"/>
        <v>0</v>
      </c>
    </row>
    <row r="43" spans="1:14" ht="15.75">
      <c r="A43" s="657" t="s">
        <v>995</v>
      </c>
      <c r="B43" s="658">
        <v>75</v>
      </c>
      <c r="C43" s="429"/>
      <c r="D43" s="690">
        <f>+ROUND(+SUM('TRIAL-BALANCE-2006'!O187:O193),2)</f>
        <v>0</v>
      </c>
      <c r="E43" s="691">
        <f>+ROUND(+SUM('TRIAL-BALANCE-2006'!S187:S193),2)</f>
        <v>0</v>
      </c>
      <c r="F43" s="453"/>
      <c r="G43" s="690">
        <f>+ROUND(+SUM('TRIAL-BALANCE-2006'!V187:V193),2)</f>
        <v>0</v>
      </c>
      <c r="H43" s="691">
        <f>+ROUND(+SUM('TRIAL-BALANCE-2006'!Z187:Z193),2)</f>
        <v>0</v>
      </c>
      <c r="I43" s="453"/>
      <c r="J43" s="690">
        <f>+SUM('TRIAL-BALANCE-2006'!AC187:AC194)</f>
        <v>0</v>
      </c>
      <c r="K43" s="691">
        <f>+SUM('TRIAL-BALANCE-2006'!AG187:AG194)</f>
        <v>0</v>
      </c>
      <c r="L43" s="453"/>
      <c r="M43" s="690">
        <f t="shared" si="2"/>
        <v>0</v>
      </c>
      <c r="N43" s="691">
        <f t="shared" si="3"/>
        <v>0</v>
      </c>
    </row>
    <row r="44" spans="1:14" ht="15.75">
      <c r="A44" s="659" t="s">
        <v>700</v>
      </c>
      <c r="B44" s="660">
        <v>76</v>
      </c>
      <c r="C44" s="429"/>
      <c r="D44" s="692">
        <f>+ROUND(+'TRIAL-BALANCE-2006'!O126+'TRIAL-BALANCE-2006'!O128+'TRIAL-BALANCE-2006'!O131+'TRIAL-BALANCE-2006'!O133+'TRIAL-BALANCE-2006'!O138+SUM('TRIAL-BALANCE-2006'!O141:O142)+'TRIAL-BALANCE-2006'!O144+'TRIAL-BALANCE-2006'!O151+'TRIAL-BALANCE-2006'!O152+SUM('TRIAL-BALANCE-2006'!O153:O175)+SUM('TRIAL-BALANCE-2006'!O176:O181)+SUM('TRIAL-BALANCE-2006'!O182:O186)+SUM('TRIAL-BALANCE-2006'!O195:O203)+'TRIAL-BALANCE-2006'!O206+SUM('TRIAL-BALANCE-2006'!O208:O209)+'TRIAL-BALANCE-2006'!O213+'TRIAL-BALANCE-2006'!O215+SUM('TRIAL-BALANCE-2006'!O218:O220)+SUM('TRIAL-BALANCE-2006'!O231:O232)-SUM('TRIAL-BALANCE-2006'!P231:P232)+SUM('TRIAL-BALANCE-2006'!O258:O259)-IF(+'Provisions-2006'!D53=0,+'Provisions-2006'!D21,+SUM('TRIAL-BALANCE-2006'!P225:P226)),2)</f>
        <v>0</v>
      </c>
      <c r="E44" s="693">
        <f>+ROUND(+'TRIAL-BALANCE-2006'!S126+'TRIAL-BALANCE-2006'!S128+'TRIAL-BALANCE-2006'!S131+'TRIAL-BALANCE-2006'!S133+'TRIAL-BALANCE-2006'!S138+SUM('TRIAL-BALANCE-2006'!S141:S142)+'TRIAL-BALANCE-2006'!S144+'TRIAL-BALANCE-2006'!S151+'TRIAL-BALANCE-2006'!S152+SUM('TRIAL-BALANCE-2006'!S153:S175)+SUM('TRIAL-BALANCE-2006'!S176:S181)+SUM('TRIAL-BALANCE-2006'!S182:S186)+SUM('TRIAL-BALANCE-2006'!S195:S203)+'TRIAL-BALANCE-2006'!S206+SUM('TRIAL-BALANCE-2006'!S208:S209)+'TRIAL-BALANCE-2006'!S213+'TRIAL-BALANCE-2006'!S215+SUM('TRIAL-BALANCE-2006'!S218:S220)+SUM('TRIAL-BALANCE-2006'!S231:S232)-SUM('TRIAL-BALANCE-2006'!T231:T232)+SUM('TRIAL-BALANCE-2006'!S258:S259)-IF(+'Provisions-2006'!E53=0,+'Provisions-2006'!E21,+SUM('TRIAL-BALANCE-2006'!T225:T226)),2)</f>
        <v>0</v>
      </c>
      <c r="F44" s="453"/>
      <c r="G44" s="692">
        <f>+ROUND(+'TRIAL-BALANCE-2006'!V126+'TRIAL-BALANCE-2006'!V128+'TRIAL-BALANCE-2006'!V131+'TRIAL-BALANCE-2006'!V133+'TRIAL-BALANCE-2006'!V138+SUM('TRIAL-BALANCE-2006'!V141:V142)+'TRIAL-BALANCE-2006'!V144+'TRIAL-BALANCE-2006'!V151+'TRIAL-BALANCE-2006'!V152+SUM('TRIAL-BALANCE-2006'!V153:V175)+SUM('TRIAL-BALANCE-2006'!V176:V181)+SUM('TRIAL-BALANCE-2006'!V182:V186)+SUM('TRIAL-BALANCE-2006'!V195:V203)+'TRIAL-BALANCE-2006'!V206+SUM('TRIAL-BALANCE-2006'!V208:V209)+'TRIAL-BALANCE-2006'!V213+'TRIAL-BALANCE-2006'!V215+SUM('TRIAL-BALANCE-2006'!V218:V220)+SUM('TRIAL-BALANCE-2006'!V231:V232)-SUM('TRIAL-BALANCE-2006'!W231:W232)+SUM('TRIAL-BALANCE-2006'!V258:V259)-IF(+'Provisions-2006'!G53=0,+'Provisions-2006'!G21,+SUM('TRIAL-BALANCE-2006'!W225:W226)),2)</f>
        <v>0</v>
      </c>
      <c r="H44" s="693">
        <f>+ROUND(+'TRIAL-BALANCE-2006'!Z126+'TRIAL-BALANCE-2006'!Z128+'TRIAL-BALANCE-2006'!Z131+'TRIAL-BALANCE-2006'!Z133+'TRIAL-BALANCE-2006'!Z138+SUM('TRIAL-BALANCE-2006'!Z141:Z142)+'TRIAL-BALANCE-2006'!Z144+'TRIAL-BALANCE-2006'!Z151+'TRIAL-BALANCE-2006'!Z152+SUM('TRIAL-BALANCE-2006'!Z153:Z175)+SUM('TRIAL-BALANCE-2006'!Z176:Z181)+SUM('TRIAL-BALANCE-2006'!Z182:Z186)+SUM('TRIAL-BALANCE-2006'!Z195:Z203)+'TRIAL-BALANCE-2006'!Z206+SUM('TRIAL-BALANCE-2006'!Z208:Z209)+'TRIAL-BALANCE-2006'!Z213+'TRIAL-BALANCE-2006'!Z215+SUM('TRIAL-BALANCE-2006'!Z218:Z220)+SUM('TRIAL-BALANCE-2006'!Z231:Z232)-SUM('TRIAL-BALANCE-2006'!AA231:AA232)+SUM('TRIAL-BALANCE-2006'!Z258:Z259)-IF(+'Provisions-2006'!H53=0,+'Provisions-2006'!H21,+SUM('TRIAL-BALANCE-2006'!AA225:AA226)),2)</f>
        <v>0</v>
      </c>
      <c r="I44" s="453"/>
      <c r="J44" s="692">
        <f>+'TRIAL-BALANCE-2006'!AC126+'TRIAL-BALANCE-2006'!AC128+'TRIAL-BALANCE-2006'!AC131+'TRIAL-BALANCE-2006'!AC133+'TRIAL-BALANCE-2006'!AC138+SUM('TRIAL-BALANCE-2006'!AC141:AC142)+'TRIAL-BALANCE-2006'!AC144+'TRIAL-BALANCE-2006'!AC151+'TRIAL-BALANCE-2006'!AC152+SUM('TRIAL-BALANCE-2006'!AC153:AC175)+SUM('TRIAL-BALANCE-2006'!AC176:AC181)+SUM('TRIAL-BALANCE-2006'!AC182:AC186)+SUM('TRIAL-BALANCE-2006'!AC195:AC203)+'TRIAL-BALANCE-2006'!AC206+SUM('TRIAL-BALANCE-2006'!AC208:AC209)+'TRIAL-BALANCE-2006'!AC213+'TRIAL-BALANCE-2006'!AC215+SUM('TRIAL-BALANCE-2006'!AC218:AC220)+SUM('TRIAL-BALANCE-2006'!AC231:AC232)-SUM('TRIAL-BALANCE-2006'!AD231:AD232)+SUM('TRIAL-BALANCE-2006'!AC258:AC259)-IF(+'Provisions-2006'!J53=0,+'Provisions-2006'!J21,+SUM('TRIAL-BALANCE-2006'!AD225:AD226))</f>
        <v>0</v>
      </c>
      <c r="K44" s="693">
        <f>+'TRIAL-BALANCE-2006'!AG126+'TRIAL-BALANCE-2006'!AG128+'TRIAL-BALANCE-2006'!AG131+'TRIAL-BALANCE-2006'!AG133+'TRIAL-BALANCE-2006'!AG138+SUM('TRIAL-BALANCE-2006'!AG141:AG142)+'TRIAL-BALANCE-2006'!AG144+'TRIAL-BALANCE-2006'!AG151+'TRIAL-BALANCE-2006'!AG152+SUM('TRIAL-BALANCE-2006'!AG153:AG175)+SUM('TRIAL-BALANCE-2006'!AG176:AG181)+SUM('TRIAL-BALANCE-2006'!AG182:AG186)+SUM('TRIAL-BALANCE-2006'!AG195:AG203)+'TRIAL-BALANCE-2006'!AG206+SUM('TRIAL-BALANCE-2006'!AG208:AG209)+'TRIAL-BALANCE-2006'!AG213+'TRIAL-BALANCE-2006'!AG215+SUM('TRIAL-BALANCE-2006'!AG218:AG220)+SUM('TRIAL-BALANCE-2006'!AG231:AG232)-SUM('TRIAL-BALANCE-2006'!AH231:AH232)+SUM('TRIAL-BALANCE-2006'!AG258:AG259)-IF(+'Provisions-2006'!K53=0,+'Provisions-2006'!K21,+SUM('TRIAL-BALANCE-2006'!AH225:AH226))</f>
        <v>0</v>
      </c>
      <c r="L44" s="453"/>
      <c r="M44" s="692">
        <f t="shared" si="2"/>
        <v>0</v>
      </c>
      <c r="N44" s="693">
        <f t="shared" si="3"/>
        <v>0</v>
      </c>
    </row>
    <row r="45" spans="1:14" ht="15.75">
      <c r="A45" s="282" t="s">
        <v>681</v>
      </c>
      <c r="B45" s="283">
        <v>70</v>
      </c>
      <c r="C45" s="429"/>
      <c r="D45" s="388">
        <f>+ROUND(+D39+D40+D41+D42+D43+D44,2)</f>
        <v>0</v>
      </c>
      <c r="E45" s="389">
        <f>+ROUND(+E39+E40+E41+E42+E43+E44,2)</f>
        <v>0</v>
      </c>
      <c r="F45" s="453"/>
      <c r="G45" s="388">
        <f>+ROUND(+G39+G40+G41+G42+G43+G44,2)</f>
        <v>0</v>
      </c>
      <c r="H45" s="389">
        <f>+ROUND(+H39+H40+H41+H42+H43+H44,2)</f>
        <v>0</v>
      </c>
      <c r="I45" s="453"/>
      <c r="J45" s="388">
        <f>+ROUND(+J39+J40+J41+J42+J43+J44,2)</f>
        <v>0</v>
      </c>
      <c r="K45" s="389">
        <f>+ROUND(+K39+K40+K41+K42+K43+K44,2)</f>
        <v>0</v>
      </c>
      <c r="L45" s="453"/>
      <c r="M45" s="388">
        <f>+ROUND(+M39+M40+M41+M42+M43+M44,2)</f>
        <v>0</v>
      </c>
      <c r="N45" s="389">
        <f>+ROUND(+N39+N40+N41+N42+N43+N44,2)</f>
        <v>0</v>
      </c>
    </row>
    <row r="46" spans="1:14" ht="15.75">
      <c r="A46" s="276" t="s">
        <v>701</v>
      </c>
      <c r="B46" s="277"/>
      <c r="C46" s="429"/>
      <c r="D46" s="595" t="str">
        <f>+IF(+OR(D47&lt;0,D48&lt;0),"НЕРАВНЕНИЕ !"," ")</f>
        <v> </v>
      </c>
      <c r="E46" s="620" t="str">
        <f>+IF(+OR(E47&lt;0,E48&lt;0),"НЕРАВНЕНИЕ !"," ")</f>
        <v> </v>
      </c>
      <c r="F46" s="453"/>
      <c r="G46" s="595" t="str">
        <f>+IF(+OR(G47&lt;0,G48&lt;0),"НЕРАВНЕНИЕ !"," ")</f>
        <v> </v>
      </c>
      <c r="H46" s="620" t="str">
        <f>+IF(+OR(H47&lt;0,H48&lt;0),"НЕРАВНЕНИЕ !"," ")</f>
        <v> </v>
      </c>
      <c r="I46" s="453"/>
      <c r="J46" s="595" t="str">
        <f>+IF(+OR(J47&lt;0,J48&lt;0),"НЕРАВНЕНИЕ !"," ")</f>
        <v> </v>
      </c>
      <c r="K46" s="620" t="str">
        <f>+IF(+OR(K47&lt;0,K48&lt;0),"НЕРАВНЕНИЕ !"," ")</f>
        <v> </v>
      </c>
      <c r="L46" s="453"/>
      <c r="M46" s="595" t="str">
        <f>+IF(+OR(M47&lt;0,M48&lt;0),"НЕРАВНЕНИЕ !"," ")</f>
        <v> </v>
      </c>
      <c r="N46" s="620" t="str">
        <f>+IF(+OR(N47&lt;0,N48&lt;0),"НЕРАВНЕНИЕ !"," ")</f>
        <v> </v>
      </c>
    </row>
    <row r="47" spans="1:14" ht="15.75">
      <c r="A47" s="657" t="s">
        <v>702</v>
      </c>
      <c r="B47" s="658">
        <v>81</v>
      </c>
      <c r="C47" s="429"/>
      <c r="D47" s="690">
        <f>+ROUND(+SUM('TRIAL-BALANCE-2006'!O246:O247)+'TRIAL-BALANCE-2006'!O254+SUM('TRIAL-BALANCE-2006'!O260:O261),2)</f>
        <v>0</v>
      </c>
      <c r="E47" s="691">
        <f>+ROUND(+SUM('TRIAL-BALANCE-2006'!S246:S247)+'TRIAL-BALANCE-2006'!S254+SUM('TRIAL-BALANCE-2006'!S260:S261),2)</f>
        <v>0</v>
      </c>
      <c r="F47" s="453"/>
      <c r="G47" s="690">
        <f>+ROUND(+SUM('TRIAL-BALANCE-2006'!V246:V247)+'TRIAL-BALANCE-2006'!V254+SUM('TRIAL-BALANCE-2006'!V260:V261),2)</f>
        <v>0</v>
      </c>
      <c r="H47" s="691">
        <f>+ROUND(+SUM('TRIAL-BALANCE-2006'!Z246:Z247)+'TRIAL-BALANCE-2006'!Z254+SUM('TRIAL-BALANCE-2006'!Z260:Z261),2)</f>
        <v>0</v>
      </c>
      <c r="I47" s="453"/>
      <c r="J47" s="690">
        <f>+ROUND(+SUM('TRIAL-BALANCE-2006'!AC246:AC247)+'TRIAL-BALANCE-2006'!AC254+SUM('TRIAL-BALANCE-2006'!AC260:AC261),2)</f>
        <v>0</v>
      </c>
      <c r="K47" s="691">
        <f>+ROUND(+SUM('TRIAL-BALANCE-2006'!AG246:AG247)+'TRIAL-BALANCE-2006'!AG254+SUM('TRIAL-BALANCE-2006'!AG260:AG261),2)</f>
        <v>0</v>
      </c>
      <c r="L47" s="453"/>
      <c r="M47" s="690">
        <f>+ROUND(+D47+G47+J47,2)</f>
        <v>0</v>
      </c>
      <c r="N47" s="691">
        <f>+ROUND(+E47+H47+K47,2)</f>
        <v>0</v>
      </c>
    </row>
    <row r="48" spans="1:14" ht="15.75">
      <c r="A48" s="659" t="s">
        <v>703</v>
      </c>
      <c r="B48" s="660">
        <v>82</v>
      </c>
      <c r="C48" s="429"/>
      <c r="D48" s="692">
        <f>+ROUND(+SUM('TRIAL-BALANCE-2006'!O238:O245)+SUM('TRIAL-BALANCE-2006'!O248:O253)+SUM('TRIAL-BALANCE-2006'!O255:O257),2)</f>
        <v>0</v>
      </c>
      <c r="E48" s="693">
        <f>+ROUND(+SUM('TRIAL-BALANCE-2006'!S238:S245)+SUM('TRIAL-BALANCE-2006'!S248:S253)+SUM('TRIAL-BALANCE-2006'!S255:S257),2)</f>
        <v>0</v>
      </c>
      <c r="F48" s="453"/>
      <c r="G48" s="692">
        <f>+ROUND(+SUM('TRIAL-BALANCE-2006'!V238:V245)+SUM('TRIAL-BALANCE-2006'!V248:V253)+SUM('TRIAL-BALANCE-2006'!V255:V257),2)</f>
        <v>0</v>
      </c>
      <c r="H48" s="693">
        <f>+ROUND(+SUM('TRIAL-BALANCE-2006'!Z238:Z245)+SUM('TRIAL-BALANCE-2006'!Z248:Z253)+SUM('TRIAL-BALANCE-2006'!Z255:Z257),2)</f>
        <v>0</v>
      </c>
      <c r="I48" s="453"/>
      <c r="J48" s="692">
        <f>+ROUND(+SUM('TRIAL-BALANCE-2006'!AC238:AC245)+SUM('TRIAL-BALANCE-2006'!AC248:AC253)+SUM('TRIAL-BALANCE-2006'!AC255:AC257),2)</f>
        <v>0</v>
      </c>
      <c r="K48" s="693">
        <f>+ROUND(+SUM('TRIAL-BALANCE-2006'!AG238:AG245)+SUM('TRIAL-BALANCE-2006'!AG248:AG253)+SUM('TRIAL-BALANCE-2006'!AG255:AG257),2)</f>
        <v>0</v>
      </c>
      <c r="L48" s="453"/>
      <c r="M48" s="692">
        <f>+ROUND(+D48+G48+J48,2)</f>
        <v>0</v>
      </c>
      <c r="N48" s="693">
        <f>+ROUND(+E48+H48+K48,2)</f>
        <v>0</v>
      </c>
    </row>
    <row r="49" spans="1:14" ht="15.75">
      <c r="A49" s="282" t="s">
        <v>704</v>
      </c>
      <c r="B49" s="283">
        <v>80</v>
      </c>
      <c r="C49" s="429"/>
      <c r="D49" s="388">
        <f>+ROUND(+D47+D48,2)</f>
        <v>0</v>
      </c>
      <c r="E49" s="389">
        <f>+ROUND(+E47+E48,2)</f>
        <v>0</v>
      </c>
      <c r="F49" s="453"/>
      <c r="G49" s="388">
        <f>+ROUND(+G47+G48,2)</f>
        <v>0</v>
      </c>
      <c r="H49" s="389">
        <f>+ROUND(+H47+H48,2)</f>
        <v>0</v>
      </c>
      <c r="I49" s="453"/>
      <c r="J49" s="388">
        <f>+ROUND(+J47+J48,2)</f>
        <v>0</v>
      </c>
      <c r="K49" s="389">
        <f>+ROUND(+K47+K48,2)</f>
        <v>0</v>
      </c>
      <c r="L49" s="453"/>
      <c r="M49" s="388">
        <f>+ROUND(+M47+M48,2)</f>
        <v>0</v>
      </c>
      <c r="N49" s="389">
        <f>+ROUND(+N47+N48,2)</f>
        <v>0</v>
      </c>
    </row>
    <row r="50" spans="1:14" ht="3" customHeight="1">
      <c r="A50" s="276"/>
      <c r="B50" s="277"/>
      <c r="C50" s="429"/>
      <c r="D50" s="385"/>
      <c r="E50" s="386"/>
      <c r="F50" s="453"/>
      <c r="G50" s="385"/>
      <c r="H50" s="386"/>
      <c r="I50" s="453"/>
      <c r="J50" s="385"/>
      <c r="K50" s="386"/>
      <c r="L50" s="453"/>
      <c r="M50" s="385"/>
      <c r="N50" s="386"/>
    </row>
    <row r="51" spans="1:14" ht="19.5" thickBot="1">
      <c r="A51" s="285" t="s">
        <v>705</v>
      </c>
      <c r="B51" s="454">
        <v>200</v>
      </c>
      <c r="C51" s="429"/>
      <c r="D51" s="409">
        <f>+ROUND(+D33+D37+D45+D49,2)</f>
        <v>0</v>
      </c>
      <c r="E51" s="413">
        <f>+ROUND(+E33+E37+E45+E49,2)</f>
        <v>0</v>
      </c>
      <c r="F51" s="453"/>
      <c r="G51" s="409">
        <f>+ROUND(+G33+G37+G45+G49,2)</f>
        <v>0</v>
      </c>
      <c r="H51" s="413">
        <f>+ROUND(+H33+H37+H45+H49,2)</f>
        <v>0</v>
      </c>
      <c r="I51" s="453"/>
      <c r="J51" s="409">
        <f>+ROUND(+J33+J37+J45+J49,2)</f>
        <v>0</v>
      </c>
      <c r="K51" s="413">
        <f>+ROUND(+K33+K37+K45+K49,2)</f>
        <v>0</v>
      </c>
      <c r="L51" s="453"/>
      <c r="M51" s="409">
        <f>+ROUND(+M33+M37+M45+M49,2)</f>
        <v>0</v>
      </c>
      <c r="N51" s="413">
        <f>+ROUND(+N33+N37+N45+N49,2)</f>
        <v>0</v>
      </c>
    </row>
    <row r="52" spans="1:14" ht="6" customHeight="1" thickBot="1">
      <c r="A52" s="276"/>
      <c r="B52" s="277"/>
      <c r="C52" s="429"/>
      <c r="D52" s="385"/>
      <c r="E52" s="411"/>
      <c r="F52" s="453"/>
      <c r="G52" s="385"/>
      <c r="H52" s="411"/>
      <c r="I52" s="453"/>
      <c r="J52" s="385"/>
      <c r="K52" s="411"/>
      <c r="L52" s="453"/>
      <c r="M52" s="385"/>
      <c r="N52" s="411"/>
    </row>
    <row r="53" spans="1:14" ht="19.5" customHeight="1" thickBot="1">
      <c r="A53" s="287" t="s">
        <v>706</v>
      </c>
      <c r="B53" s="455">
        <v>300</v>
      </c>
      <c r="C53" s="429"/>
      <c r="D53" s="414">
        <f>+ROUND(+D27+D51,2)</f>
        <v>0</v>
      </c>
      <c r="E53" s="415">
        <f>+ROUND(+E27+E51,2)</f>
        <v>0</v>
      </c>
      <c r="F53" s="453"/>
      <c r="G53" s="414">
        <f>+ROUND(+G27+G51,2)</f>
        <v>0</v>
      </c>
      <c r="H53" s="415">
        <f>+ROUND(+H27+H51,2)</f>
        <v>0</v>
      </c>
      <c r="I53" s="453"/>
      <c r="J53" s="414">
        <f>+ROUND(+J27+J51,2)</f>
        <v>0</v>
      </c>
      <c r="K53" s="415">
        <f>+ROUND(+K27+K51,2)</f>
        <v>0</v>
      </c>
      <c r="L53" s="453"/>
      <c r="M53" s="414">
        <f>+ROUND(+M27+M51,2)</f>
        <v>0</v>
      </c>
      <c r="N53" s="415">
        <f>+ROUND(+N27+N51,2)</f>
        <v>0</v>
      </c>
    </row>
    <row r="54" spans="1:14" ht="19.5" thickBot="1">
      <c r="A54" s="288" t="s">
        <v>707</v>
      </c>
      <c r="B54" s="289">
        <v>350</v>
      </c>
      <c r="C54" s="429"/>
      <c r="D54" s="405">
        <f>+ROUND(+SUM('TRIAL-BALANCE-2006'!O671:O673)+SUM('TRIAL-BALANCE-2006'!O678:O682)+'TRIAL-BALANCE-2006'!O687+SUM('TRIAL-BALANCE-2006'!O689:O693)+'TRIAL-BALANCE-2006'!O718+'TRIAL-BALANCE-2006'!O721-'TRIAL-BALANCE-2006'!O721,2)</f>
        <v>0</v>
      </c>
      <c r="E54" s="412">
        <f>+ROUND(+SUM('TRIAL-BALANCE-2006'!S671:S673)+SUM('TRIAL-BALANCE-2006'!S678:S682)+'TRIAL-BALANCE-2006'!S687+SUM('TRIAL-BALANCE-2006'!S689:S693)+'TRIAL-BALANCE-2006'!S718+'TRIAL-BALANCE-2006'!S721-'TRIAL-BALANCE-2006'!S721,2)</f>
        <v>0</v>
      </c>
      <c r="F54" s="453"/>
      <c r="G54" s="405">
        <f>+ROUND(+SUM('TRIAL-BALANCE-2006'!V671:V673)+SUM('TRIAL-BALANCE-2006'!V678:V682)+'TRIAL-BALANCE-2006'!V687+SUM('TRIAL-BALANCE-2006'!V689:V693)+'TRIAL-BALANCE-2006'!V718+'TRIAL-BALANCE-2006'!V721-'TRIAL-BALANCE-2006'!V721,2)</f>
        <v>0</v>
      </c>
      <c r="H54" s="412">
        <f>+ROUND(+SUM('TRIAL-BALANCE-2006'!Z671:Z673)+SUM('TRIAL-BALANCE-2006'!Z678:Z682)+'TRIAL-BALANCE-2006'!Z687+SUM('TRIAL-BALANCE-2006'!Z689:Z693)+'TRIAL-BALANCE-2006'!Z718+'TRIAL-BALANCE-2006'!Z721-'TRIAL-BALANCE-2006'!Z721,2)</f>
        <v>0</v>
      </c>
      <c r="I54" s="453"/>
      <c r="J54" s="405">
        <f>+ROUND(+SUM('TRIAL-BALANCE-2006'!AC671:AC673)+SUM('TRIAL-BALANCE-2006'!AC678:AC682)+'TRIAL-BALANCE-2006'!AC687+SUM('TRIAL-BALANCE-2006'!AC689:AC693)+'TRIAL-BALANCE-2006'!AC718+'TRIAL-BALANCE-2006'!AC721-'TRIAL-BALANCE-2006'!AC721,2)</f>
        <v>0</v>
      </c>
      <c r="K54" s="412">
        <f>+ROUND(+SUM('TRIAL-BALANCE-2006'!AG671:AG673)+SUM('TRIAL-BALANCE-2006'!AG678:AG682)+'TRIAL-BALANCE-2006'!AG687+SUM('TRIAL-BALANCE-2006'!AG689:AG693)+'TRIAL-BALANCE-2006'!AG718+'TRIAL-BALANCE-2006'!AG721-'TRIAL-BALANCE-2006'!AG721,2)</f>
        <v>0</v>
      </c>
      <c r="L54" s="453"/>
      <c r="M54" s="405">
        <f>+ROUND(+D54+G54+J54,2)</f>
        <v>0</v>
      </c>
      <c r="N54" s="406">
        <f>+ROUND(+E54+H54+K54,2)</f>
        <v>0</v>
      </c>
    </row>
    <row r="55" spans="1:14" ht="19.5" thickTop="1">
      <c r="A55" s="439"/>
      <c r="B55" s="452"/>
      <c r="C55" s="429"/>
      <c r="D55" s="598" t="str">
        <f>+IF(+OR(D54&lt;0),"НЕРАВНЕНИЕ !"," ")</f>
        <v> </v>
      </c>
      <c r="E55" s="598" t="str">
        <f>+IF(+OR(E54&lt;0),"НЕРАВНЕНИЕ !"," ")</f>
        <v> </v>
      </c>
      <c r="F55" s="429"/>
      <c r="G55" s="598" t="str">
        <f>+IF(+OR(G54&lt;0),"НЕРАВНЕНИЕ !"," ")</f>
        <v> </v>
      </c>
      <c r="H55" s="598" t="str">
        <f>+IF(+OR(H54&lt;0),"НЕРАВНЕНИЕ !"," ")</f>
        <v> </v>
      </c>
      <c r="I55" s="429"/>
      <c r="J55" s="598" t="str">
        <f>+IF(+OR(J54&lt;0),"НЕРАВНЕНИЕ !"," ")</f>
        <v> </v>
      </c>
      <c r="K55" s="598" t="str">
        <f>+IF(+OR(K54&lt;0),"НЕРАВНЕНИЕ !"," ")</f>
        <v> </v>
      </c>
      <c r="L55" s="429"/>
      <c r="M55" s="598" t="str">
        <f>+IF(+OR(M54&lt;0),"НЕРАВНЕНИЕ !"," ")</f>
        <v> </v>
      </c>
      <c r="N55" s="598" t="str">
        <f>+IF(+OR(N54&lt;0),"НЕРАВНЕНИЕ !"," ")</f>
        <v> </v>
      </c>
    </row>
    <row r="56" spans="1:14" ht="18.75" customHeight="1" thickBot="1">
      <c r="A56" s="461" t="s">
        <v>1006</v>
      </c>
      <c r="B56" s="428"/>
      <c r="C56" s="429"/>
      <c r="D56" s="430"/>
      <c r="E56" s="431"/>
      <c r="F56" s="429"/>
      <c r="G56" s="431"/>
      <c r="H56" s="432"/>
      <c r="I56" s="429"/>
      <c r="J56" s="432"/>
      <c r="K56" s="432"/>
      <c r="L56" s="429"/>
      <c r="M56" s="461" t="s">
        <v>1007</v>
      </c>
      <c r="N56" s="462"/>
    </row>
    <row r="57" spans="1:14" ht="13.5" customHeight="1" thickTop="1">
      <c r="A57" s="292"/>
      <c r="B57" s="1156" t="s">
        <v>661</v>
      </c>
      <c r="C57" s="438"/>
      <c r="D57" s="255" t="s">
        <v>985</v>
      </c>
      <c r="E57" s="256"/>
      <c r="F57" s="438"/>
      <c r="G57" s="257" t="s">
        <v>991</v>
      </c>
      <c r="H57" s="256"/>
      <c r="I57" s="438"/>
      <c r="J57" s="255" t="s">
        <v>992</v>
      </c>
      <c r="K57" s="258"/>
      <c r="L57" s="438"/>
      <c r="M57" s="1123" t="s">
        <v>662</v>
      </c>
      <c r="N57" s="1124"/>
    </row>
    <row r="58" spans="1:14" ht="13.5" customHeight="1" thickBot="1">
      <c r="A58" s="293" t="s">
        <v>663</v>
      </c>
      <c r="B58" s="1157"/>
      <c r="C58" s="438"/>
      <c r="D58" s="260" t="s">
        <v>986</v>
      </c>
      <c r="E58" s="261"/>
      <c r="F58" s="438"/>
      <c r="G58" s="262" t="s">
        <v>990</v>
      </c>
      <c r="H58" s="261"/>
      <c r="I58" s="438"/>
      <c r="J58" s="263" t="s">
        <v>993</v>
      </c>
      <c r="K58" s="264"/>
      <c r="L58" s="438"/>
      <c r="M58" s="1125"/>
      <c r="N58" s="1126"/>
    </row>
    <row r="59" spans="1:14" ht="30.75" customHeight="1" thickBot="1">
      <c r="A59" s="294"/>
      <c r="B59" s="1158"/>
      <c r="C59" s="429"/>
      <c r="D59" s="295" t="s">
        <v>383</v>
      </c>
      <c r="E59" s="296" t="s">
        <v>384</v>
      </c>
      <c r="F59" s="429"/>
      <c r="G59" s="295" t="s">
        <v>383</v>
      </c>
      <c r="H59" s="297" t="s">
        <v>384</v>
      </c>
      <c r="I59" s="429"/>
      <c r="J59" s="298" t="s">
        <v>383</v>
      </c>
      <c r="K59" s="297" t="s">
        <v>384</v>
      </c>
      <c r="L59" s="429"/>
      <c r="M59" s="298" t="s">
        <v>383</v>
      </c>
      <c r="N59" s="297" t="s">
        <v>384</v>
      </c>
    </row>
    <row r="60" spans="1:14" ht="16.5" thickBot="1">
      <c r="A60" s="299" t="s">
        <v>664</v>
      </c>
      <c r="B60" s="300" t="s">
        <v>665</v>
      </c>
      <c r="C60" s="429"/>
      <c r="D60" s="301">
        <v>1</v>
      </c>
      <c r="E60" s="302">
        <v>2</v>
      </c>
      <c r="F60" s="429"/>
      <c r="G60" s="301">
        <v>3</v>
      </c>
      <c r="H60" s="302">
        <v>4</v>
      </c>
      <c r="I60" s="429"/>
      <c r="J60" s="301">
        <v>5</v>
      </c>
      <c r="K60" s="302">
        <v>6</v>
      </c>
      <c r="L60" s="429"/>
      <c r="M60" s="301">
        <v>7</v>
      </c>
      <c r="N60" s="302">
        <v>8</v>
      </c>
    </row>
    <row r="61" spans="1:14" ht="15.75">
      <c r="A61" s="459" t="s">
        <v>997</v>
      </c>
      <c r="B61" s="304"/>
      <c r="C61" s="429"/>
      <c r="D61" s="595" t="str">
        <f>+IF(+ROUND(D65,2)=+ROUND(+SUM(SUM('TRIAL-BALANCE-2006'!P14:P20)-SUM('TRIAL-BALANCE-2006'!O14:O20)),2)," ","НЕРАВНЕНИЕ !")</f>
        <v> </v>
      </c>
      <c r="E61" s="305"/>
      <c r="F61" s="429"/>
      <c r="G61" s="595" t="str">
        <f>+IF(+ROUND(G65,2)=+ROUND(+SUM(SUM('TRIAL-BALANCE-2006'!W14:W20)-SUM('TRIAL-BALANCE-2006'!V14:V20)),2)," ","НЕРАВНЕНИЕ !")</f>
        <v> </v>
      </c>
      <c r="H61" s="305"/>
      <c r="I61" s="429"/>
      <c r="J61" s="595" t="str">
        <f>+IF(+ROUND(+J65,2)=+ROUND(+SUM(SUM('TRIAL-BALANCE-2006'!AD14:AD20)-SUM('TRIAL-BALANCE-2006'!AC14:AC20)),2)," ","НЕРАВНЕНИЕ !")</f>
        <v> </v>
      </c>
      <c r="K61" s="305"/>
      <c r="L61" s="429"/>
      <c r="M61" s="595" t="str">
        <f>+IF(+ROUND(+M65,2)=+ROUND(+SUM(SUM('TRIAL-BALANCE-2006'!AL14:AL20)-SUM('TRIAL-BALANCE-2006'!AK14:AK20)),2)," ","НЕРАВНЕНИЕ !")</f>
        <v> </v>
      </c>
      <c r="N61" s="305"/>
    </row>
    <row r="62" spans="1:14" ht="15.75">
      <c r="A62" s="665" t="s">
        <v>708</v>
      </c>
      <c r="B62" s="666">
        <v>401</v>
      </c>
      <c r="C62" s="429"/>
      <c r="D62" s="855">
        <f>+ROUND(+'Retain-earnings-2005'!P14-'Retain-earnings-2005'!O14,2)</f>
        <v>0</v>
      </c>
      <c r="E62" s="856">
        <f>+ROUND(+'TRIAL-BALANCE-2006'!T14-'TRIAL-BALANCE-2006'!S14,2)</f>
        <v>0</v>
      </c>
      <c r="F62" s="453"/>
      <c r="G62" s="696">
        <f>+ROUND(+'Retain-earnings-2005'!S15-'Retain-earnings-2005'!R15,2)</f>
        <v>0</v>
      </c>
      <c r="H62" s="697">
        <f>+ROUND(+'TRIAL-BALANCE-2006'!AA15-'TRIAL-BALANCE-2006'!Z15,2)</f>
        <v>0</v>
      </c>
      <c r="I62" s="453"/>
      <c r="J62" s="696">
        <f>+ROUND(+'Retain-earnings-2005'!V16-'Retain-earnings-2005'!U16,2)</f>
        <v>0</v>
      </c>
      <c r="K62" s="697">
        <f>+ROUND(+'TRIAL-BALANCE-2006'!AH16-'TRIAL-BALANCE-2006'!AG16,2)</f>
        <v>0</v>
      </c>
      <c r="L62" s="453"/>
      <c r="M62" s="696">
        <f aca="true" t="shared" si="4" ref="M62:N64">+ROUND(+D62+G62+J62,2)</f>
        <v>0</v>
      </c>
      <c r="N62" s="697">
        <f t="shared" si="4"/>
        <v>0</v>
      </c>
    </row>
    <row r="63" spans="1:14" ht="15.75">
      <c r="A63" s="657" t="s">
        <v>996</v>
      </c>
      <c r="B63" s="667">
        <v>402</v>
      </c>
      <c r="C63" s="429"/>
      <c r="D63" s="696">
        <f>+ROUND(+'Retain-earnings-2005'!P17-'Retain-earnings-2005'!O17+'Retain-earnings-2005'!P20-'Retain-earnings-2005'!O20+IF(SUM('Retain-earnings-2005'!P30)=SUM('Retain-earnings-2005'!P28),0,SUM('Retain-earnings-2005'!P30)-SUM('Retain-earnings-2005'!P28))-IF(SUM('Retain-earnings-2005'!O30)=SUM('Retain-earnings-2005'!O28),0,SUM('Retain-earnings-2005'!O30)-SUM('Retain-earnings-2005'!O28))-IF(SUM('Retain-earnings-2005'!P30)=SUM('Retain-earnings-2005'!P28),0,SUM('Retain-earnings-2005'!P30)-SUM('Retain-earnings-2005'!P28))+IF(SUM('Retain-earnings-2005'!O30)=SUM('Retain-earnings-2005'!O28),0,SUM('Retain-earnings-2005'!O30)-SUM('Retain-earnings-2005'!O28)),2)</f>
        <v>0</v>
      </c>
      <c r="E63" s="697">
        <f>+ROUND(+'TRIAL-BALANCE-2006'!T17+'TRIAL-BALANCE-2006'!T20-'TRIAL-BALANCE-2006'!S17-'TRIAL-BALANCE-2006'!S20,2)</f>
        <v>0</v>
      </c>
      <c r="F63" s="453"/>
      <c r="G63" s="696">
        <f>+ROUND(+'Retain-earnings-2005'!S18-'Retain-earnings-2005'!R18+'Retain-earnings-2005'!S20-'Retain-earnings-2005'!R20+IF(SUM('Retain-earnings-2005'!S30)=SUM('Retain-earnings-2005'!S28),0,SUM('Retain-earnings-2005'!S30)-SUM('Retain-earnings-2005'!S28))-IF(SUM('Retain-earnings-2005'!R30)=SUM('Retain-earnings-2005'!R28),0,SUM('Retain-earnings-2005'!R30)-SUM('Retain-earnings-2005'!R28))-IF(SUM('Retain-earnings-2005'!S30)=SUM('Retain-earnings-2005'!S28),0,SUM('Retain-earnings-2005'!S30)-SUM('Retain-earnings-2005'!S28))+IF(SUM('Retain-earnings-2005'!R30)=SUM('Retain-earnings-2005'!R28),0,SUM('Retain-earnings-2005'!R30)-SUM('Retain-earnings-2005'!R28)),2)</f>
        <v>0</v>
      </c>
      <c r="H63" s="697">
        <f>+ROUND(+'TRIAL-BALANCE-2006'!AA18+'TRIAL-BALANCE-2006'!AA20-'TRIAL-BALANCE-2006'!Z18-'TRIAL-BALANCE-2006'!Z20,2)</f>
        <v>0</v>
      </c>
      <c r="I63" s="453"/>
      <c r="J63" s="696">
        <f>+ROUND(+'Retain-earnings-2005'!V19-'Retain-earnings-2005'!U19+'Retain-earnings-2005'!V20-'Retain-earnings-2005'!U20+IF(SUM('Retain-earnings-2005'!V30)=SUM('Retain-earnings-2005'!V28),0,SUM('Retain-earnings-2005'!V30)-SUM('Retain-earnings-2005'!V28))-IF(SUM('Retain-earnings-2005'!U30)=SUM('Retain-earnings-2005'!U28),0,SUM('Retain-earnings-2005'!U30)-SUM('Retain-earnings-2005'!U28))-IF(SUM('Retain-earnings-2005'!V30)=SUM('Retain-earnings-2005'!V28),0,SUM('Retain-earnings-2005'!V30)-SUM('Retain-earnings-2005'!V28))+IF(SUM('Retain-earnings-2005'!U30)=SUM('Retain-earnings-2005'!U28),0,SUM('Retain-earnings-2005'!U30)-SUM('Retain-earnings-2005'!U28)),2)</f>
        <v>0</v>
      </c>
      <c r="K63" s="697">
        <f>+ROUND(+'TRIAL-BALANCE-2006'!AH19+'TRIAL-BALANCE-2006'!AH20-'TRIAL-BALANCE-2006'!AG19-'TRIAL-BALANCE-2006'!AG20,2)</f>
        <v>0</v>
      </c>
      <c r="L63" s="453"/>
      <c r="M63" s="696">
        <f t="shared" si="4"/>
        <v>0</v>
      </c>
      <c r="N63" s="697">
        <f t="shared" si="4"/>
        <v>0</v>
      </c>
    </row>
    <row r="64" spans="1:14" ht="15.75">
      <c r="A64" s="659" t="s">
        <v>1004</v>
      </c>
      <c r="B64" s="668">
        <v>403</v>
      </c>
      <c r="C64" s="429"/>
      <c r="D64" s="853">
        <f>+ROUND(+'Retain-earnings-2005'!P21-'Retain-earnings-2005'!O21+'Retain-earnings-2005'!P24-'Retain-earnings-2005'!O24+'Retain-earnings-2005'!P25-'Retain-earnings-2005'!O25,2)</f>
        <v>0</v>
      </c>
      <c r="E64" s="854">
        <f>+ROUND(+SUM('TRIAL-BALANCE-2006'!T321:T667)-SUM('TRIAL-BALANCE-2006'!S321:S667),2)</f>
        <v>0</v>
      </c>
      <c r="F64" s="453"/>
      <c r="G64" s="853">
        <f>+ROUND(+'Retain-earnings-2005'!S22-'Retain-earnings-2005'!R22+'Retain-earnings-2005'!S24-'Retain-earnings-2005'!R24+'Retain-earnings-2005'!S25-'Retain-earnings-2005'!R25,2)</f>
        <v>0</v>
      </c>
      <c r="H64" s="854">
        <f>+ROUND(+SUM('TRIAL-BALANCE-2006'!AA321:AA667)-SUM('TRIAL-BALANCE-2006'!Z321:Z667),2)</f>
        <v>0</v>
      </c>
      <c r="I64" s="453"/>
      <c r="J64" s="853">
        <f>+ROUND(+'Retain-earnings-2005'!V23-'Retain-earnings-2005'!U23+'Retain-earnings-2005'!V24-'Retain-earnings-2005'!U24+'Retain-earnings-2005'!V25-'Retain-earnings-2005'!U25,2)</f>
        <v>0</v>
      </c>
      <c r="K64" s="854">
        <f>+ROUND(+SUM('TRIAL-BALANCE-2006'!AH321:AH667)-SUM('TRIAL-BALANCE-2006'!AG321:AG667),2)</f>
        <v>0</v>
      </c>
      <c r="L64" s="453"/>
      <c r="M64" s="853">
        <f t="shared" si="4"/>
        <v>0</v>
      </c>
      <c r="N64" s="854">
        <f t="shared" si="4"/>
        <v>0</v>
      </c>
    </row>
    <row r="65" spans="1:14" ht="19.5" thickBot="1">
      <c r="A65" s="308" t="s">
        <v>709</v>
      </c>
      <c r="B65" s="309">
        <v>400</v>
      </c>
      <c r="C65" s="429"/>
      <c r="D65" s="409">
        <f>+ROUND(+D62+D63+D64,2)</f>
        <v>0</v>
      </c>
      <c r="E65" s="410">
        <f>+ROUND(+E62+E63+E64,2)</f>
        <v>0</v>
      </c>
      <c r="F65" s="453"/>
      <c r="G65" s="409">
        <f>+ROUND(+G62+G63+G64,2)</f>
        <v>0</v>
      </c>
      <c r="H65" s="410">
        <f>+ROUND(+H62+H63+H64,2)</f>
        <v>0</v>
      </c>
      <c r="I65" s="453"/>
      <c r="J65" s="409">
        <f>+ROUND(+J62+J63+J64,2)</f>
        <v>0</v>
      </c>
      <c r="K65" s="410">
        <f>+ROUND(+K62+K63+K64,2)</f>
        <v>0</v>
      </c>
      <c r="L65" s="453"/>
      <c r="M65" s="409">
        <f>+ROUND(+M62+M63+M64,2)</f>
        <v>0</v>
      </c>
      <c r="N65" s="410">
        <f>+ROUND(+N62+N63+N64,2)</f>
        <v>0</v>
      </c>
    </row>
    <row r="66" spans="1:14" ht="15.75">
      <c r="A66" s="460" t="s">
        <v>999</v>
      </c>
      <c r="B66" s="310"/>
      <c r="C66" s="429"/>
      <c r="D66" s="274"/>
      <c r="E66" s="311"/>
      <c r="F66" s="429"/>
      <c r="G66" s="274"/>
      <c r="H66" s="311"/>
      <c r="I66" s="429"/>
      <c r="J66" s="274"/>
      <c r="K66" s="311"/>
      <c r="L66" s="429"/>
      <c r="M66" s="274"/>
      <c r="N66" s="311"/>
    </row>
    <row r="67" spans="1:14" ht="15.75">
      <c r="A67" s="303" t="s">
        <v>710</v>
      </c>
      <c r="B67" s="304"/>
      <c r="C67" s="429"/>
      <c r="D67" s="595" t="str">
        <f>+IF(+OR(D68&lt;0,D69&lt;0,D70&lt;0),"НЕРАВНЕНИЕ !"," ")</f>
        <v> </v>
      </c>
      <c r="E67" s="621" t="str">
        <f>+IF(+OR(E68&lt;0,E69&lt;0,E70&lt;0),"НЕРАВНЕНИЕ !"," ")</f>
        <v> </v>
      </c>
      <c r="F67" s="453"/>
      <c r="G67" s="595" t="str">
        <f>+IF(+OR(G68&lt;0,G69&lt;0,G70&lt;0),"НЕРАВНЕНИЕ !"," ")</f>
        <v> </v>
      </c>
      <c r="H67" s="621" t="str">
        <f>+IF(+OR(H68&lt;0,H69&lt;0,H70&lt;0),"НЕРАВНЕНИЕ !"," ")</f>
        <v> </v>
      </c>
      <c r="I67" s="453"/>
      <c r="J67" s="595" t="str">
        <f>+IF(+OR(J68&lt;0,J69&lt;0,J70&lt;0),"НЕРАВНЕНИЕ !"," ")</f>
        <v> </v>
      </c>
      <c r="K67" s="621" t="str">
        <f>+IF(+OR(K68&lt;0,K69&lt;0,K70&lt;0),"НЕРАВНЕНИЕ !"," ")</f>
        <v> </v>
      </c>
      <c r="L67" s="453"/>
      <c r="M67" s="595" t="str">
        <f>+IF(+OR(M68&lt;0,M69&lt;0,M70&lt;0),"НЕРАВНЕНИЕ !"," ")</f>
        <v> </v>
      </c>
      <c r="N67" s="621" t="str">
        <f>+IF(+OR(N68&lt;0,N69&lt;0,N70&lt;0),"НЕРАВНЕНИЕ !"," ")</f>
        <v> </v>
      </c>
    </row>
    <row r="68" spans="1:14" ht="15.75">
      <c r="A68" s="657" t="s">
        <v>1003</v>
      </c>
      <c r="B68" s="667">
        <v>511</v>
      </c>
      <c r="C68" s="429"/>
      <c r="D68" s="690">
        <f>+ROUND(+SUM('TRIAL-BALANCE-2006'!P30:P31)-IF(+'Provisions-2006'!D55=0,+'Provisions-2006'!D33,+ROUND((+SUM('TRIAL-BALANCE-2006'!O38:O39)-SUM('TRIAL-BALANCE-2006'!P38:P39))*'TRIAL-BALANCE-2006'!P735,2))-IF(+'Provisions-2006'!D57=0,+'Provisions-2006'!D37,+ROUND((+'TRIAL-BALANCE-2006'!O34+'TRIAL-BALANCE-2006'!O35)*'TRIAL-BALANCE-2006'!P735,2)),2)</f>
        <v>0</v>
      </c>
      <c r="E68" s="694">
        <f>+ROUND(+SUM('TRIAL-BALANCE-2006'!T30:T31)-IF(+'Provisions-2006'!E55=0,+'Provisions-2006'!E33,+ROUND((+SUM('TRIAL-BALANCE-2006'!S38:S39)-SUM('TRIAL-BALANCE-2006'!T38:T39))*'TRIAL-BALANCE-2006'!T735,2))-IF(+'Provisions-2006'!E57=0,+'Provisions-2006'!E37,+ROUND((+'TRIAL-BALANCE-2006'!S34+'TRIAL-BALANCE-2006'!S35)*'TRIAL-BALANCE-2006'!T735,2)),2)</f>
        <v>0</v>
      </c>
      <c r="F68" s="453"/>
      <c r="G68" s="690">
        <f>+ROUND(+SUM('TRIAL-BALANCE-2006'!W30:W31)-IF(+'Provisions-2006'!G55=0,+'Provisions-2006'!G33,+ROUND((+SUM('TRIAL-BALANCE-2006'!V38:V39)-SUM('TRIAL-BALANCE-2006'!W38:W39))*'TRIAL-BALANCE-2006'!W735,2))-IF(+'Provisions-2006'!G57=0,+'Provisions-2006'!G37,+ROUND((+'TRIAL-BALANCE-2006'!V34+'TRIAL-BALANCE-2006'!V35)*'TRIAL-BALANCE-2006'!W735,2)),2)</f>
        <v>0</v>
      </c>
      <c r="H68" s="694">
        <f>+ROUND(+SUM('TRIAL-BALANCE-2006'!AA30:AA31)-IF(+'Provisions-2006'!H55=0,+'Provisions-2006'!H33,+ROUND((+SUM('TRIAL-BALANCE-2006'!Z38:Z39)-SUM('TRIAL-BALANCE-2006'!AA38:AA39))*'TRIAL-BALANCE-2006'!AA735,2))-IF(+'Provisions-2006'!H57=0,+'Provisions-2006'!H37,+ROUND((+'TRIAL-BALANCE-2006'!Z34+'TRIAL-BALANCE-2006'!Z35)*'TRIAL-BALANCE-2006'!AA735,2)),2)</f>
        <v>0</v>
      </c>
      <c r="I68" s="453"/>
      <c r="J68" s="690">
        <f>+ROUND(+SUM('TRIAL-BALANCE-2006'!AD30:AD31)-IF(+'Provisions-2006'!J55=0,+'Provisions-2006'!J33,+ROUND((+SUM('TRIAL-BALANCE-2006'!AC38:AC39)-SUM('TRIAL-BALANCE-2006'!AD38:AD39))*'TRIAL-BALANCE-2006'!AD735,2))-IF(+'Provisions-2006'!J57=0,+'Provisions-2006'!J37,+ROUND((+'TRIAL-BALANCE-2006'!AC34+'TRIAL-BALANCE-2006'!AC35)*'TRIAL-BALANCE-2006'!AD735,2)),2)</f>
        <v>0</v>
      </c>
      <c r="K68" s="694">
        <f>+ROUND(+SUM('TRIAL-BALANCE-2006'!AH30:AH31)-IF(+'Provisions-2006'!K55=0,+'Provisions-2006'!K33,+ROUND((+SUM('TRIAL-BALANCE-2006'!AG38:AG39)-SUM('TRIAL-BALANCE-2006'!AH38:AH39))*'TRIAL-BALANCE-2006'!AH735,2))-IF(+'Provisions-2006'!K57=0,+'Provisions-2006'!K37,+ROUND((+'TRIAL-BALANCE-2006'!AG34+'TRIAL-BALANCE-2006'!AG35)*'TRIAL-BALANCE-2006'!AH735,2)),2)</f>
        <v>0</v>
      </c>
      <c r="L68" s="453"/>
      <c r="M68" s="696">
        <f aca="true" t="shared" si="5" ref="M68:N70">+ROUND(+D68+G68+J68,2)</f>
        <v>0</v>
      </c>
      <c r="N68" s="694">
        <f t="shared" si="5"/>
        <v>0</v>
      </c>
    </row>
    <row r="69" spans="1:14" ht="15.75">
      <c r="A69" s="657" t="s">
        <v>711</v>
      </c>
      <c r="B69" s="667">
        <v>512</v>
      </c>
      <c r="C69" s="429"/>
      <c r="D69" s="690">
        <f>+ROUND(+'TRIAL-BALANCE-2006'!P41+'TRIAL-BALANCE-2006'!P44+'TRIAL-BALANCE-2006'!P48+'TRIAL-BALANCE-2006'!P49+'TRIAL-BALANCE-2006'!P54+'TRIAL-BALANCE-2006'!P55,2)</f>
        <v>0</v>
      </c>
      <c r="E69" s="694">
        <f>+ROUND(+'TRIAL-BALANCE-2006'!T41+'TRIAL-BALANCE-2006'!T44+'TRIAL-BALANCE-2006'!T48+'TRIAL-BALANCE-2006'!T49+'TRIAL-BALANCE-2006'!T54+'TRIAL-BALANCE-2006'!T55,2)</f>
        <v>0</v>
      </c>
      <c r="F69" s="453"/>
      <c r="G69" s="690">
        <f>+ROUND(+'TRIAL-BALANCE-2006'!W41+'TRIAL-BALANCE-2006'!W44+'TRIAL-BALANCE-2006'!W48+'TRIAL-BALANCE-2006'!W49+'TRIAL-BALANCE-2006'!W54+'TRIAL-BALANCE-2006'!W55,2)</f>
        <v>0</v>
      </c>
      <c r="H69" s="694">
        <f>+ROUND(+'TRIAL-BALANCE-2006'!AA41+'TRIAL-BALANCE-2006'!AA44+'TRIAL-BALANCE-2006'!AA48+'TRIAL-BALANCE-2006'!AA49+'TRIAL-BALANCE-2006'!AA54+'TRIAL-BALANCE-2006'!AA55,2)</f>
        <v>0</v>
      </c>
      <c r="I69" s="453"/>
      <c r="J69" s="690">
        <f>+ROUND(+'TRIAL-BALANCE-2006'!AD41+'TRIAL-BALANCE-2006'!AD44+'TRIAL-BALANCE-2006'!AD48+'TRIAL-BALANCE-2006'!AD49+'TRIAL-BALANCE-2006'!AD54+'TRIAL-BALANCE-2006'!AD55,2)</f>
        <v>0</v>
      </c>
      <c r="K69" s="694">
        <f>+ROUND(+'TRIAL-BALANCE-2006'!AH41+'TRIAL-BALANCE-2006'!AH44+'TRIAL-BALANCE-2006'!AH48+'TRIAL-BALANCE-2006'!AH49+'TRIAL-BALANCE-2006'!AH54+'TRIAL-BALANCE-2006'!AH55,2)</f>
        <v>0</v>
      </c>
      <c r="L69" s="453"/>
      <c r="M69" s="690">
        <f t="shared" si="5"/>
        <v>0</v>
      </c>
      <c r="N69" s="694">
        <f t="shared" si="5"/>
        <v>0</v>
      </c>
    </row>
    <row r="70" spans="1:14" ht="15.75">
      <c r="A70" s="659" t="s">
        <v>712</v>
      </c>
      <c r="B70" s="668">
        <v>513</v>
      </c>
      <c r="C70" s="429"/>
      <c r="D70" s="692">
        <f>+ROUND(+'TRIAL-BALANCE-2006'!P63+'TRIAL-BALANCE-2006'!P64+'TRIAL-BALANCE-2006'!P69+'TRIAL-BALANCE-2006'!P70-IF(+'Provisions-2006'!D59=0,+'Provisions-2006'!D41,+ROUND(+('TRIAL-BALANCE-2006'!O67+'TRIAL-BALANCE-2006'!O68)*'TRIAL-BALANCE-2006'!P738,2)),2)</f>
        <v>0</v>
      </c>
      <c r="E70" s="695">
        <f>+ROUND(+'TRIAL-BALANCE-2006'!T63+'TRIAL-BALANCE-2006'!T64+'TRIAL-BALANCE-2006'!T69+'TRIAL-BALANCE-2006'!T70-IF(+'Provisions-2006'!E59=0,+'Provisions-2006'!E41,+ROUND(+('TRIAL-BALANCE-2006'!S67+'TRIAL-BALANCE-2006'!S68)*'TRIAL-BALANCE-2006'!T738,2)),2)</f>
        <v>0</v>
      </c>
      <c r="F70" s="453"/>
      <c r="G70" s="692">
        <f>+ROUND(+'TRIAL-BALANCE-2006'!W63+'TRIAL-BALANCE-2006'!W64+'TRIAL-BALANCE-2006'!W69+'TRIAL-BALANCE-2006'!W70-IF(+'Provisions-2006'!G59=0,+'Provisions-2006'!G41,+ROUND(+('TRIAL-BALANCE-2006'!V67+'TRIAL-BALANCE-2006'!V68)*'TRIAL-BALANCE-2006'!W738,2)),2)</f>
        <v>0</v>
      </c>
      <c r="H70" s="695">
        <f>+ROUND(+'TRIAL-BALANCE-2006'!AA63+'TRIAL-BALANCE-2006'!AA64+'TRIAL-BALANCE-2006'!AA69+'TRIAL-BALANCE-2006'!AA70-IF(+'Provisions-2006'!H59=0,+'Provisions-2006'!H41,+ROUND(+('TRIAL-BALANCE-2006'!Z67+'TRIAL-BALANCE-2006'!Z68)*'TRIAL-BALANCE-2006'!AA738,2)),2)</f>
        <v>0</v>
      </c>
      <c r="I70" s="453"/>
      <c r="J70" s="692">
        <f>+ROUND(+'TRIAL-BALANCE-2006'!AD63+'TRIAL-BALANCE-2006'!AD64+'TRIAL-BALANCE-2006'!AD69+'TRIAL-BALANCE-2006'!AD70-IF(+'Provisions-2006'!J59=0,+'Provisions-2006'!J41,+ROUND(+('TRIAL-BALANCE-2006'!AC67+'TRIAL-BALANCE-2006'!AC68)*'TRIAL-BALANCE-2006'!AD738,2)),2)</f>
        <v>0</v>
      </c>
      <c r="K70" s="695">
        <f>+ROUND(+'TRIAL-BALANCE-2006'!AH63+'TRIAL-BALANCE-2006'!AH64+'TRIAL-BALANCE-2006'!AH69+'TRIAL-BALANCE-2006'!AH70-IF(+'Provisions-2006'!K59=0,+'Provisions-2006'!K41,+ROUND(+('TRIAL-BALANCE-2006'!AG67+'TRIAL-BALANCE-2006'!AG68)*'TRIAL-BALANCE-2006'!AH738,2)),2)</f>
        <v>0</v>
      </c>
      <c r="L70" s="453"/>
      <c r="M70" s="692">
        <f t="shared" si="5"/>
        <v>0</v>
      </c>
      <c r="N70" s="695">
        <f t="shared" si="5"/>
        <v>0</v>
      </c>
    </row>
    <row r="71" spans="1:14" ht="15.75">
      <c r="A71" s="282" t="s">
        <v>671</v>
      </c>
      <c r="B71" s="312">
        <v>510</v>
      </c>
      <c r="C71" s="429"/>
      <c r="D71" s="388">
        <f>+ROUND(+D68+D69+D70,2)</f>
        <v>0</v>
      </c>
      <c r="E71" s="393">
        <f>+ROUND(+E68+E69+E70,2)</f>
        <v>0</v>
      </c>
      <c r="F71" s="453"/>
      <c r="G71" s="388">
        <f>+ROUND(+G68+G69+G70,2)</f>
        <v>0</v>
      </c>
      <c r="H71" s="393">
        <f>+ROUND(+H68+H69+H70,2)</f>
        <v>0</v>
      </c>
      <c r="I71" s="453"/>
      <c r="J71" s="388">
        <f>+ROUND(+J68+J69+J70,2)</f>
        <v>0</v>
      </c>
      <c r="K71" s="393">
        <f>+ROUND(+K68+K69+K70,2)</f>
        <v>0</v>
      </c>
      <c r="L71" s="453"/>
      <c r="M71" s="633">
        <f>+ROUND(+M68+M69+M70,2)</f>
        <v>0</v>
      </c>
      <c r="N71" s="393">
        <f>+ROUND(+N68+N69+N70,2)</f>
        <v>0</v>
      </c>
    </row>
    <row r="72" spans="1:14" ht="15.75">
      <c r="A72" s="276" t="s">
        <v>713</v>
      </c>
      <c r="B72" s="313"/>
      <c r="C72" s="429"/>
      <c r="D72" s="595" t="str">
        <f>+IF(+OR(D73&lt;0,D74&lt;0,D75&lt;0,D76&lt;0,D77&lt;0,D78&lt;0,D79&lt;0,D80&lt;0,D81&lt;0),"НЕРАВНЕНИЕ !"," ")</f>
        <v> </v>
      </c>
      <c r="E72" s="621" t="str">
        <f>+IF(+OR(E73&lt;0,E74&lt;0,E75&lt;0,E76&lt;0,E77&lt;0,E78&lt;0,E79&lt;0,E80&lt;0,E81&lt;0),"НЕРАВНЕНИЕ !"," ")</f>
        <v> </v>
      </c>
      <c r="F72" s="453"/>
      <c r="G72" s="595" t="str">
        <f>+IF(+OR(G73&lt;0,G74&lt;0,G75&lt;0,G76&lt;0,G77&lt;0,G78&lt;0,G79&lt;0,G80&lt;0,G81&lt;0),"НЕРАВНЕНИЕ !"," ")</f>
        <v> </v>
      </c>
      <c r="H72" s="621" t="str">
        <f>+IF(+OR(H73&lt;0,H74&lt;0,H75&lt;0,H76&lt;0,H77&lt;0,H78&lt;0,H79&lt;0,H80&lt;0,H81&lt;0),"НЕРАВНЕНИЕ !"," ")</f>
        <v> </v>
      </c>
      <c r="I72" s="453"/>
      <c r="J72" s="595" t="str">
        <f>+IF(+OR(J73&lt;0,J74&lt;0,J75&lt;0,J76&lt;0,J77&lt;0,J78&lt;0,J79&lt;0,J80&lt;0,J81&lt;0),"НЕРАВНЕНИЕ !"," ")</f>
        <v> </v>
      </c>
      <c r="K72" s="621" t="str">
        <f>+IF(+OR(K73&lt;0,K74&lt;0,K75&lt;0,K76&lt;0,K77&lt;0,K78&lt;0,K79&lt;0,K80&lt;0,K81&lt;0),"НЕРАВНЕНИЕ !"," ")</f>
        <v> </v>
      </c>
      <c r="L72" s="453"/>
      <c r="M72" s="595" t="str">
        <f>+IF(+OR(M73&lt;0,M74&lt;0,M75&lt;0,M76&lt;0,M77&lt;0,M78&lt;0,M79&lt;0,M80&lt;0,M81&lt;0),"НЕРАВНЕНИЕ !"," ")</f>
        <v> </v>
      </c>
      <c r="N72" s="621" t="str">
        <f>+IF(+OR(N73&lt;0,N74&lt;0,N75&lt;0,N76&lt;0,N77&lt;0,N78&lt;0,N79&lt;0,N80&lt;0,N81&lt;0),"НЕРАВНЕНИЕ !"," ")</f>
        <v> </v>
      </c>
    </row>
    <row r="73" spans="1:14" ht="15.75">
      <c r="A73" s="657" t="s">
        <v>998</v>
      </c>
      <c r="B73" s="667">
        <v>521</v>
      </c>
      <c r="C73" s="429"/>
      <c r="D73" s="690">
        <f>+ROUND(+SUM('TRIAL-BALANCE-2006'!P26:P27)-SUM('TRIAL-BALANCE-2006'!O28:O29)+SUM('TRIAL-BALANCE-2006'!P32:P33)-SUM('TRIAL-BALANCE-2006'!O36:O37)+SUM('TRIAL-BALANCE-2006'!P36:P37)+'TRIAL-BALANCE-2006'!P40+SUM('TRIAL-BALANCE-2006'!P42:P43)+SUM('TRIAL-BALANCE-2006'!P45)+SUM('TRIAL-BALANCE-2006'!P46:P47)+SUM('TRIAL-BALANCE-2006'!P50:P51)+SUM('TRIAL-BALANCE-2006'!P52:P53)+SUM('TRIAL-BALANCE-2006'!P56:P57)+SUM('TRIAL-BALANCE-2006'!P58:P62)+SUM('TRIAL-BALANCE-2006'!P65:P66)-IF('Provisions-2006'!D55=0,+'Provisions-2006'!D34,+ROUND((+SUM('TRIAL-BALANCE-2006'!O38:O39)-SUM('TRIAL-BALANCE-2006'!P38:P39))*'TRIAL-BALANCE-2006'!P736,2))-IF('Provisions-2006'!D57=0,+'Provisions-2006'!D38,+ROUND((+'TRIAL-BALANCE-2006'!O34+'TRIAL-BALANCE-2006'!O35)*('TRIAL-BALANCE-2006'!P736),2))-IF('Provisions-2006'!D59=0,+'Provisions-2006'!D42,+ROUND(+('TRIAL-BALANCE-2006'!O67+'TRIAL-BALANCE-2006'!O68)*'TRIAL-BALANCE-2006'!P739,2)),2)</f>
        <v>0</v>
      </c>
      <c r="E73" s="694">
        <f>+ROUND(+SUM('TRIAL-BALANCE-2006'!T26:T27)-SUM('TRIAL-BALANCE-2006'!S28:S29)+SUM('TRIAL-BALANCE-2006'!T32:T33)-SUM('TRIAL-BALANCE-2006'!S36:S37)+SUM('TRIAL-BALANCE-2006'!T36:T37)+'TRIAL-BALANCE-2006'!T40+SUM('TRIAL-BALANCE-2006'!T42:T43)+SUM('TRIAL-BALANCE-2006'!T45)+SUM('TRIAL-BALANCE-2006'!T46:T47)+SUM('TRIAL-BALANCE-2006'!T50:T51)+SUM('TRIAL-BALANCE-2006'!T52:T53)+SUM('TRIAL-BALANCE-2006'!T56:T57)+SUM('TRIAL-BALANCE-2006'!T58:T62)+SUM('TRIAL-BALANCE-2006'!T65:T66)-IF('Provisions-2006'!E55=0,+'Provisions-2006'!E34,+ROUND((+SUM('TRIAL-BALANCE-2006'!S38:S39)-SUM('TRIAL-BALANCE-2006'!T38:T39))*'TRIAL-BALANCE-2006'!T736,2))-IF('Provisions-2006'!E57=0,+'Provisions-2006'!E38,+ROUND((+'TRIAL-BALANCE-2006'!S34+'TRIAL-BALANCE-2006'!S35)*('TRIAL-BALANCE-2006'!T736),2))-IF('Provisions-2006'!E59=0,+'Provisions-2006'!E42,+ROUND(+('TRIAL-BALANCE-2006'!S67+'TRIAL-BALANCE-2006'!S68)*'TRIAL-BALANCE-2006'!T739,2)),2)</f>
        <v>0</v>
      </c>
      <c r="F73" s="453"/>
      <c r="G73" s="690">
        <f>+ROUND(+SUM('TRIAL-BALANCE-2006'!W26:W27)-SUM('TRIAL-BALANCE-2006'!V28:V29)+SUM('TRIAL-BALANCE-2006'!W32:W33)-SUM('TRIAL-BALANCE-2006'!V36:V37)+SUM('TRIAL-BALANCE-2006'!W36:W37)+'TRIAL-BALANCE-2006'!W40+SUM('TRIAL-BALANCE-2006'!W42:W43)+SUM('TRIAL-BALANCE-2006'!W45)+SUM('TRIAL-BALANCE-2006'!W46:W47)+SUM('TRIAL-BALANCE-2006'!W50:W51)+SUM('TRIAL-BALANCE-2006'!W52:W53)+SUM('TRIAL-BALANCE-2006'!W56:W57)+SUM('TRIAL-BALANCE-2006'!W58:W62)+SUM('TRIAL-BALANCE-2006'!W65:W66)-IF('Provisions-2006'!G55=0,+'Provisions-2006'!G34,+ROUND((+SUM('TRIAL-BALANCE-2006'!V38:V39)-SUM('TRIAL-BALANCE-2006'!W38:W39))*'TRIAL-BALANCE-2006'!W736,2))-IF('Provisions-2006'!G57=0,+'Provisions-2006'!G38,+ROUND((+'TRIAL-BALANCE-2006'!V34+'TRIAL-BALANCE-2006'!V35)*('TRIAL-BALANCE-2006'!W736),2))-IF('Provisions-2006'!G59=0,+'Provisions-2006'!G42,+ROUND(+('TRIAL-BALANCE-2006'!V67+'TRIAL-BALANCE-2006'!V68)*'TRIAL-BALANCE-2006'!W739,2)),2)</f>
        <v>0</v>
      </c>
      <c r="H73" s="694">
        <f>+ROUND(+SUM('TRIAL-BALANCE-2006'!AA26:AA27)-SUM('TRIAL-BALANCE-2006'!Z28:Z29)+SUM('TRIAL-BALANCE-2006'!AA32:AA33)-SUM('TRIAL-BALANCE-2006'!Z36:Z37)+SUM('TRIAL-BALANCE-2006'!AA36:AA37)+'TRIAL-BALANCE-2006'!AA40+SUM('TRIAL-BALANCE-2006'!AA42:AA43)+SUM('TRIAL-BALANCE-2006'!AA45)+SUM('TRIAL-BALANCE-2006'!AA46:AA47)+SUM('TRIAL-BALANCE-2006'!AA50:AA51)+SUM('TRIAL-BALANCE-2006'!AA52:AA53)+SUM('TRIAL-BALANCE-2006'!AA56:AA57)+SUM('TRIAL-BALANCE-2006'!AA58:AA62)+SUM('TRIAL-BALANCE-2006'!AA65:AA66)-IF('Provisions-2006'!H55=0,+'Provisions-2006'!H34,+ROUND((+SUM('TRIAL-BALANCE-2006'!Z38:Z39)-SUM('TRIAL-BALANCE-2006'!AA38:AA39))*'TRIAL-BALANCE-2006'!AA736,2))-IF('Provisions-2006'!H57=0,+'Provisions-2006'!H38,+ROUND((+'TRIAL-BALANCE-2006'!Z34+'TRIAL-BALANCE-2006'!Z35)*('TRIAL-BALANCE-2006'!AA736),2))-IF('Provisions-2006'!H59=0,+'Provisions-2006'!H42,+ROUND(+('TRIAL-BALANCE-2006'!Z67+'TRIAL-BALANCE-2006'!Z68)*'TRIAL-BALANCE-2006'!AA739,2)),2)</f>
        <v>0</v>
      </c>
      <c r="I73" s="453"/>
      <c r="J73" s="690">
        <f>+ROUND(+SUM('TRIAL-BALANCE-2006'!AD26:AD27)-SUM('TRIAL-BALANCE-2006'!AC28:AC29)+SUM('TRIAL-BALANCE-2006'!AD32:AD33)-SUM('TRIAL-BALANCE-2006'!AC36:AC37)+SUM('TRIAL-BALANCE-2006'!AD36:AD37)+'TRIAL-BALANCE-2006'!AD40+SUM('TRIAL-BALANCE-2006'!AD42:AD43)+SUM('TRIAL-BALANCE-2006'!AD45)+SUM('TRIAL-BALANCE-2006'!AD46:AD47)+SUM('TRIAL-BALANCE-2006'!AD50:AD51)+SUM('TRIAL-BALANCE-2006'!AD52:AD53)+SUM('TRIAL-BALANCE-2006'!AD56:AD57)+SUM('TRIAL-BALANCE-2006'!AD58:AD62)+SUM('TRIAL-BALANCE-2006'!AD65:AD66)-IF('Provisions-2006'!J55=0,+'Provisions-2006'!J34,+ROUND((+SUM('TRIAL-BALANCE-2006'!AC38:AC39)-SUM('TRIAL-BALANCE-2006'!AD38:AD39))*'TRIAL-BALANCE-2006'!AD736,2))-IF('Provisions-2006'!J57=0,+'Provisions-2006'!J38,+ROUND((+'TRIAL-BALANCE-2006'!AC34+'TRIAL-BALANCE-2006'!AC35)*('TRIAL-BALANCE-2006'!AD736),2))-IF('Provisions-2006'!J59=0,+'Provisions-2006'!J42,+ROUND(+('TRIAL-BALANCE-2006'!AC67+'TRIAL-BALANCE-2006'!AC68)*'TRIAL-BALANCE-2006'!AD739,2)),2)</f>
        <v>0</v>
      </c>
      <c r="K73" s="694">
        <f>+ROUND(+SUM('TRIAL-BALANCE-2006'!AH26:AH27)-SUM('TRIAL-BALANCE-2006'!AG28:AG29)+SUM('TRIAL-BALANCE-2006'!AH32:AH33)-SUM('TRIAL-BALANCE-2006'!AG36:AG37)+SUM('TRIAL-BALANCE-2006'!AH36:AH37)+'TRIAL-BALANCE-2006'!AH40+SUM('TRIAL-BALANCE-2006'!AH42:AH43)+SUM('TRIAL-BALANCE-2006'!AH45)+SUM('TRIAL-BALANCE-2006'!AH46:AH47)+SUM('TRIAL-BALANCE-2006'!AH50:AH51)+SUM('TRIAL-BALANCE-2006'!AH52:AH53)+SUM('TRIAL-BALANCE-2006'!AH56:AH57)+SUM('TRIAL-BALANCE-2006'!AH58:AH62)+SUM('TRIAL-BALANCE-2006'!AH65:AH66)-IF('Provisions-2006'!K55=0,+'Provisions-2006'!K34,+ROUND((+SUM('TRIAL-BALANCE-2006'!AG38:AG39)-SUM('TRIAL-BALANCE-2006'!AH38:AH39))*'TRIAL-BALANCE-2006'!AH736,2))-IF('Provisions-2006'!K57=0,+'Provisions-2006'!K38,+ROUND((+'TRIAL-BALANCE-2006'!AG34+'TRIAL-BALANCE-2006'!AG35)*('TRIAL-BALANCE-2006'!AH736),2))-IF('Provisions-2006'!K59=0,+'Provisions-2006'!K42,+ROUND(+('TRIAL-BALANCE-2006'!AG67+'TRIAL-BALANCE-2006'!AG68)*'TRIAL-BALANCE-2006'!AH739,2)),2)</f>
        <v>0</v>
      </c>
      <c r="L73" s="453"/>
      <c r="M73" s="696">
        <f aca="true" t="shared" si="6" ref="M73:M81">+ROUND(+D73+G73+J73,2)</f>
        <v>0</v>
      </c>
      <c r="N73" s="694">
        <f aca="true" t="shared" si="7" ref="N73:N81">+ROUND(+E73+H73+K73,2)</f>
        <v>0</v>
      </c>
    </row>
    <row r="74" spans="1:14" ht="15.75">
      <c r="A74" s="657" t="s">
        <v>714</v>
      </c>
      <c r="B74" s="667">
        <f aca="true" t="shared" si="8" ref="B74:B81">1+B73</f>
        <v>522</v>
      </c>
      <c r="C74" s="429"/>
      <c r="D74" s="690">
        <f>+ROUND(+'TRIAL-BALANCE-2006'!P116+'TRIAL-BALANCE-2006'!P118+'TRIAL-BALANCE-2006'!P120,2)</f>
        <v>0</v>
      </c>
      <c r="E74" s="694">
        <f>+ROUND(+'TRIAL-BALANCE-2006'!T116+'TRIAL-BALANCE-2006'!T118+'TRIAL-BALANCE-2006'!T120,2)</f>
        <v>0</v>
      </c>
      <c r="F74" s="453"/>
      <c r="G74" s="690">
        <f>+ROUND(+'TRIAL-BALANCE-2006'!W116+'TRIAL-BALANCE-2006'!W118+'TRIAL-BALANCE-2006'!W120,2)</f>
        <v>0</v>
      </c>
      <c r="H74" s="694">
        <f>+ROUND(+'TRIAL-BALANCE-2006'!AA116+'TRIAL-BALANCE-2006'!AA118+'TRIAL-BALANCE-2006'!AA120,2)</f>
        <v>0</v>
      </c>
      <c r="I74" s="453"/>
      <c r="J74" s="690">
        <f>+ROUND(+'TRIAL-BALANCE-2006'!AD116+'TRIAL-BALANCE-2006'!AD118+'TRIAL-BALANCE-2006'!AD120,2)</f>
        <v>0</v>
      </c>
      <c r="K74" s="694">
        <f>+ROUND(+'TRIAL-BALANCE-2006'!AH116+'TRIAL-BALANCE-2006'!AH118+'TRIAL-BALANCE-2006'!AH120,2)</f>
        <v>0</v>
      </c>
      <c r="L74" s="453"/>
      <c r="M74" s="690">
        <f t="shared" si="6"/>
        <v>0</v>
      </c>
      <c r="N74" s="694">
        <f t="shared" si="7"/>
        <v>0</v>
      </c>
    </row>
    <row r="75" spans="1:14" ht="15.75">
      <c r="A75" s="657" t="s">
        <v>715</v>
      </c>
      <c r="B75" s="667">
        <f t="shared" si="8"/>
        <v>523</v>
      </c>
      <c r="C75" s="429"/>
      <c r="D75" s="690">
        <f>+ROUND(+'TRIAL-BALANCE-2006'!P122+'TRIAL-BALANCE-2006'!P124,2)</f>
        <v>0</v>
      </c>
      <c r="E75" s="694">
        <f>+ROUND(+'TRIAL-BALANCE-2006'!T122+'TRIAL-BALANCE-2006'!T124,2)</f>
        <v>0</v>
      </c>
      <c r="F75" s="453"/>
      <c r="G75" s="690">
        <f>+ROUND(+'TRIAL-BALANCE-2006'!W122+'TRIAL-BALANCE-2006'!W124,2)</f>
        <v>0</v>
      </c>
      <c r="H75" s="694">
        <f>+ROUND(+'TRIAL-BALANCE-2006'!AA122+'TRIAL-BALANCE-2006'!AA124,2)</f>
        <v>0</v>
      </c>
      <c r="I75" s="453"/>
      <c r="J75" s="690">
        <f>+ROUND(+'TRIAL-BALANCE-2006'!AD122+'TRIAL-BALANCE-2006'!AD124,2)</f>
        <v>0</v>
      </c>
      <c r="K75" s="694">
        <f>+ROUND(+'TRIAL-BALANCE-2006'!AH122+'TRIAL-BALANCE-2006'!AH124,2)</f>
        <v>0</v>
      </c>
      <c r="L75" s="453"/>
      <c r="M75" s="690">
        <f t="shared" si="6"/>
        <v>0</v>
      </c>
      <c r="N75" s="694">
        <f t="shared" si="7"/>
        <v>0</v>
      </c>
    </row>
    <row r="76" spans="1:14" ht="15.75">
      <c r="A76" s="657" t="s">
        <v>1005</v>
      </c>
      <c r="B76" s="667">
        <f t="shared" si="8"/>
        <v>524</v>
      </c>
      <c r="C76" s="429"/>
      <c r="D76" s="690">
        <f>+ROUND(+'TRIAL-BALANCE-2006'!P130+'TRIAL-BALANCE-2006'!P132+'TRIAL-BALANCE-2006'!P136+'TRIAL-BALANCE-2006'!P137+'TRIAL-BALANCE-2006'!P139+'TRIAL-BALANCE-2006'!P140+'TRIAL-BALANCE-2006'!P143,2)</f>
        <v>0</v>
      </c>
      <c r="E76" s="694">
        <f>+ROUND(+'TRIAL-BALANCE-2006'!T130+'TRIAL-BALANCE-2006'!T132+'TRIAL-BALANCE-2006'!T136+'TRIAL-BALANCE-2006'!T137+'TRIAL-BALANCE-2006'!T139+'TRIAL-BALANCE-2006'!T140+'TRIAL-BALANCE-2006'!T143,2)</f>
        <v>0</v>
      </c>
      <c r="F76" s="453"/>
      <c r="G76" s="690">
        <f>+ROUND(+'TRIAL-BALANCE-2006'!W130+'TRIAL-BALANCE-2006'!W132+'TRIAL-BALANCE-2006'!W136+'TRIAL-BALANCE-2006'!W137+'TRIAL-BALANCE-2006'!W139+'TRIAL-BALANCE-2006'!W140+'TRIAL-BALANCE-2006'!W143,2)</f>
        <v>0</v>
      </c>
      <c r="H76" s="694">
        <f>+ROUND(+'TRIAL-BALANCE-2006'!AA130+'TRIAL-BALANCE-2006'!AA132+'TRIAL-BALANCE-2006'!AA136+'TRIAL-BALANCE-2006'!AA137+'TRIAL-BALANCE-2006'!AA139+'TRIAL-BALANCE-2006'!AA140+'TRIAL-BALANCE-2006'!AA143,2)</f>
        <v>0</v>
      </c>
      <c r="I76" s="453"/>
      <c r="J76" s="690">
        <f>+ROUND(+'TRIAL-BALANCE-2006'!AD130+'TRIAL-BALANCE-2006'!AD132+'TRIAL-BALANCE-2006'!AD136+'TRIAL-BALANCE-2006'!AD137+'TRIAL-BALANCE-2006'!AD139+'TRIAL-BALANCE-2006'!AD140+'TRIAL-BALANCE-2006'!AD143,2)</f>
        <v>0</v>
      </c>
      <c r="K76" s="694">
        <f>+ROUND(+'TRIAL-BALANCE-2006'!AH130+'TRIAL-BALANCE-2006'!AH132+'TRIAL-BALANCE-2006'!AH136+'TRIAL-BALANCE-2006'!AH137+'TRIAL-BALANCE-2006'!AH139+'TRIAL-BALANCE-2006'!AH140+'TRIAL-BALANCE-2006'!AH143,2)</f>
        <v>0</v>
      </c>
      <c r="L76" s="453"/>
      <c r="M76" s="690">
        <f t="shared" si="6"/>
        <v>0</v>
      </c>
      <c r="N76" s="694">
        <f t="shared" si="7"/>
        <v>0</v>
      </c>
    </row>
    <row r="77" spans="1:14" ht="15.75">
      <c r="A77" s="657" t="s">
        <v>716</v>
      </c>
      <c r="B77" s="667">
        <f t="shared" si="8"/>
        <v>525</v>
      </c>
      <c r="C77" s="429"/>
      <c r="D77" s="696">
        <f>+ROUND(+'TRIAL-BALANCE-2006'!P167+'TRIAL-BALANCE-2006'!P168+'TRIAL-BALANCE-2006'!P169+'TRIAL-BALANCE-2006'!P173+'TRIAL-BALANCE-2006'!P186,2)</f>
        <v>0</v>
      </c>
      <c r="E77" s="697">
        <f>+ROUND(+'TRIAL-BALANCE-2006'!T167+'TRIAL-BALANCE-2006'!T168+'TRIAL-BALANCE-2006'!T169+'TRIAL-BALANCE-2006'!T173+'TRIAL-BALANCE-2006'!T186,2)</f>
        <v>0</v>
      </c>
      <c r="F77" s="453"/>
      <c r="G77" s="696">
        <f>+ROUND(+'TRIAL-BALANCE-2006'!W167+'TRIAL-BALANCE-2006'!W168+'TRIAL-BALANCE-2006'!W169+'TRIAL-BALANCE-2006'!W173+'TRIAL-BALANCE-2006'!W186,2)</f>
        <v>0</v>
      </c>
      <c r="H77" s="697">
        <f>+ROUND(+'TRIAL-BALANCE-2006'!AA167+'TRIAL-BALANCE-2006'!AA168+'TRIAL-BALANCE-2006'!AA169+'TRIAL-BALANCE-2006'!AA173+'TRIAL-BALANCE-2006'!AA186,2)</f>
        <v>0</v>
      </c>
      <c r="I77" s="453"/>
      <c r="J77" s="696">
        <f>+ROUND(+'TRIAL-BALANCE-2006'!AD167+'TRIAL-BALANCE-2006'!AD168+'TRIAL-BALANCE-2006'!AD169+'TRIAL-BALANCE-2006'!AD173+'TRIAL-BALANCE-2006'!AD186,2)</f>
        <v>0</v>
      </c>
      <c r="K77" s="697">
        <f>+ROUND(+'TRIAL-BALANCE-2006'!AH167+'TRIAL-BALANCE-2006'!AH168+'TRIAL-BALANCE-2006'!AH169+'TRIAL-BALANCE-2006'!AH173+'TRIAL-BALANCE-2006'!AH186,2)</f>
        <v>0</v>
      </c>
      <c r="L77" s="453"/>
      <c r="M77" s="696">
        <f t="shared" si="6"/>
        <v>0</v>
      </c>
      <c r="N77" s="697">
        <f t="shared" si="7"/>
        <v>0</v>
      </c>
    </row>
    <row r="78" spans="1:14" ht="15.75">
      <c r="A78" s="657" t="s">
        <v>1050</v>
      </c>
      <c r="B78" s="667">
        <f t="shared" si="8"/>
        <v>526</v>
      </c>
      <c r="C78" s="429"/>
      <c r="D78" s="690">
        <f>+ROUND(+'TRIAL-BALANCE-2006'!P176+'TRIAL-BALANCE-2006'!P177+'TRIAL-BALANCE-2006'!P180,2)</f>
        <v>0</v>
      </c>
      <c r="E78" s="694">
        <f>+ROUND(+'TRIAL-BALANCE-2006'!T176+'TRIAL-BALANCE-2006'!T177+'TRIAL-BALANCE-2006'!T180,2)</f>
        <v>0</v>
      </c>
      <c r="F78" s="453"/>
      <c r="G78" s="690">
        <f>+ROUND(+'TRIAL-BALANCE-2006'!W176+'TRIAL-BALANCE-2006'!W177+'TRIAL-BALANCE-2006'!W180,2)</f>
        <v>0</v>
      </c>
      <c r="H78" s="694">
        <f>+ROUND(+'TRIAL-BALANCE-2006'!AA176+'TRIAL-BALANCE-2006'!AA177+'TRIAL-BALANCE-2006'!AA180,2)</f>
        <v>0</v>
      </c>
      <c r="I78" s="453"/>
      <c r="J78" s="690">
        <f>+ROUND(+'TRIAL-BALANCE-2006'!AD176+'TRIAL-BALANCE-2006'!AD177+'TRIAL-BALANCE-2006'!AD180,2)</f>
        <v>0</v>
      </c>
      <c r="K78" s="694">
        <f>+ROUND(+'TRIAL-BALANCE-2006'!AH176+'TRIAL-BALANCE-2006'!AH177+'TRIAL-BALANCE-2006'!AH180,2)</f>
        <v>0</v>
      </c>
      <c r="L78" s="453"/>
      <c r="M78" s="690">
        <f t="shared" si="6"/>
        <v>0</v>
      </c>
      <c r="N78" s="694">
        <f t="shared" si="7"/>
        <v>0</v>
      </c>
    </row>
    <row r="79" spans="1:14" ht="15.75">
      <c r="A79" s="657" t="s">
        <v>717</v>
      </c>
      <c r="B79" s="667">
        <f t="shared" si="8"/>
        <v>527</v>
      </c>
      <c r="C79" s="429"/>
      <c r="D79" s="690">
        <f>+ROUND(+'TRIAL-BALANCE-2006'!P125+'TRIAL-BALANCE-2006'!P127,2)</f>
        <v>0</v>
      </c>
      <c r="E79" s="694">
        <f>+ROUND(+'TRIAL-BALANCE-2006'!T125+'TRIAL-BALANCE-2006'!T127,2)</f>
        <v>0</v>
      </c>
      <c r="F79" s="453"/>
      <c r="G79" s="690">
        <f>+ROUND(+'TRIAL-BALANCE-2006'!W125+'TRIAL-BALANCE-2006'!W127,2)</f>
        <v>0</v>
      </c>
      <c r="H79" s="694">
        <f>+ROUND(+'TRIAL-BALANCE-2006'!AA125+'TRIAL-BALANCE-2006'!AA127,2)</f>
        <v>0</v>
      </c>
      <c r="I79" s="453"/>
      <c r="J79" s="690">
        <f>+ROUND(+'TRIAL-BALANCE-2006'!AD125+'TRIAL-BALANCE-2006'!AD127,2)</f>
        <v>0</v>
      </c>
      <c r="K79" s="694">
        <f>+ROUND(+'TRIAL-BALANCE-2006'!AH125+'TRIAL-BALANCE-2006'!AH127,2)</f>
        <v>0</v>
      </c>
      <c r="L79" s="453"/>
      <c r="M79" s="690">
        <f t="shared" si="6"/>
        <v>0</v>
      </c>
      <c r="N79" s="694">
        <f t="shared" si="7"/>
        <v>0</v>
      </c>
    </row>
    <row r="80" spans="1:14" ht="15.75">
      <c r="A80" s="657" t="s">
        <v>1000</v>
      </c>
      <c r="B80" s="667">
        <f t="shared" si="8"/>
        <v>528</v>
      </c>
      <c r="C80" s="429"/>
      <c r="D80" s="690">
        <f>+ROUND(+SUM('TRIAL-BALANCE-2006'!P187:P194),2)</f>
        <v>0</v>
      </c>
      <c r="E80" s="694">
        <f>+ROUND(+SUM('TRIAL-BALANCE-2006'!T187:T194),2)</f>
        <v>0</v>
      </c>
      <c r="F80" s="453"/>
      <c r="G80" s="690">
        <f>+ROUND(+SUM('TRIAL-BALANCE-2006'!W187:W194),2)</f>
        <v>0</v>
      </c>
      <c r="H80" s="694">
        <f>+ROUND(+SUM('TRIAL-BALANCE-2006'!AA187:AA194),2)</f>
        <v>0</v>
      </c>
      <c r="I80" s="453"/>
      <c r="J80" s="690">
        <f>+ROUND(+SUM('TRIAL-BALANCE-2006'!AD187:AD194),2)</f>
        <v>0</v>
      </c>
      <c r="K80" s="694">
        <f>+ROUND(+SUM('TRIAL-BALANCE-2006'!AH187:AH194),2)</f>
        <v>0</v>
      </c>
      <c r="L80" s="453"/>
      <c r="M80" s="690">
        <f t="shared" si="6"/>
        <v>0</v>
      </c>
      <c r="N80" s="694">
        <f t="shared" si="7"/>
        <v>0</v>
      </c>
    </row>
    <row r="81" spans="1:14" ht="15.75">
      <c r="A81" s="659" t="s">
        <v>718</v>
      </c>
      <c r="B81" s="668">
        <f t="shared" si="8"/>
        <v>529</v>
      </c>
      <c r="C81" s="429"/>
      <c r="D81" s="692">
        <f>+ROUND(+SUM('TRIAL-BALANCE-2006'!P149:P150)+'TRIAL-BALANCE-2006'!P166+SUM('TRIAL-BALANCE-2006'!P170:P172)+SUM('TRIAL-BALANCE-2006'!P174:P175)+'TRIAL-BALANCE-2006'!P179+SUM('TRIAL-BALANCE-2006'!P181:P185)+SUM('TRIAL-BALANCE-2006'!P195:P201)+SUM('TRIAL-BALANCE-2006'!P204:P205)+SUM('TRIAL-BALANCE-2006'!P207:P214)+SUM('TRIAL-BALANCE-2006'!P216:P217)+SUM('TRIAL-BALANCE-2006'!P221:P222)-SUM('TRIAL-BALANCE-2006'!O233:O234)+SUM('TRIAL-BALANCE-2006'!P233:P234),2)</f>
        <v>0</v>
      </c>
      <c r="E81" s="695">
        <f>+ROUND(+SUM('TRIAL-BALANCE-2006'!T149:T150)+'TRIAL-BALANCE-2006'!T166+SUM('TRIAL-BALANCE-2006'!T170:T172)+SUM('TRIAL-BALANCE-2006'!T174:T175)+'TRIAL-BALANCE-2006'!T179+SUM('TRIAL-BALANCE-2006'!T181:T185)+SUM('TRIAL-BALANCE-2006'!T195:T201)+SUM('TRIAL-BALANCE-2006'!T204:T205)+SUM('TRIAL-BALANCE-2006'!T207:T214)+SUM('TRIAL-BALANCE-2006'!T216:T217)+SUM('TRIAL-BALANCE-2006'!T221:T222)-SUM('TRIAL-BALANCE-2006'!S233:S234)+SUM('TRIAL-BALANCE-2006'!T233:T234),2)</f>
        <v>0</v>
      </c>
      <c r="F81" s="453"/>
      <c r="G81" s="692">
        <f>+ROUND(+SUM('TRIAL-BALANCE-2006'!W149:W150)+'TRIAL-BALANCE-2006'!W166+SUM('TRIAL-BALANCE-2006'!W170:W172)+SUM('TRIAL-BALANCE-2006'!W174:W175)+'TRIAL-BALANCE-2006'!W179+SUM('TRIAL-BALANCE-2006'!W181:W185)+SUM('TRIAL-BALANCE-2006'!W195:W201)+SUM('TRIAL-BALANCE-2006'!W204:W205)+SUM('TRIAL-BALANCE-2006'!W207:W214)+SUM('TRIAL-BALANCE-2006'!W216:W217)+SUM('TRIAL-BALANCE-2006'!W221:W222)-SUM('TRIAL-BALANCE-2006'!V233:V234)+SUM('TRIAL-BALANCE-2006'!W233:W234),2)</f>
        <v>0</v>
      </c>
      <c r="H81" s="695">
        <f>+ROUND(+SUM('TRIAL-BALANCE-2006'!AA149:AA150)+'TRIAL-BALANCE-2006'!AA166+SUM('TRIAL-BALANCE-2006'!AA170:AA172)+SUM('TRIAL-BALANCE-2006'!AA174:AA175)+'TRIAL-BALANCE-2006'!AA179+SUM('TRIAL-BALANCE-2006'!AA181:AA185)+SUM('TRIAL-BALANCE-2006'!AA195:AA201)+SUM('TRIAL-BALANCE-2006'!AA204:AA205)+SUM('TRIAL-BALANCE-2006'!AA207:AA214)+SUM('TRIAL-BALANCE-2006'!AA216:AA217)+SUM('TRIAL-BALANCE-2006'!AA221:AA222)-SUM('TRIAL-BALANCE-2006'!Z233:Z234)+SUM('TRIAL-BALANCE-2006'!AA233:AA234),2)</f>
        <v>0</v>
      </c>
      <c r="I81" s="453"/>
      <c r="J81" s="692">
        <f>+ROUND(+SUM('TRIAL-BALANCE-2006'!AD149:AD150)+'TRIAL-BALANCE-2006'!AD166+SUM('TRIAL-BALANCE-2006'!AD170:AD172)+SUM('TRIAL-BALANCE-2006'!AD174:AD175)+'TRIAL-BALANCE-2006'!AD179+SUM('TRIAL-BALANCE-2006'!AD181:AD185)+SUM('TRIAL-BALANCE-2006'!AD195:AD201)+SUM('TRIAL-BALANCE-2006'!AD204:AD205)+SUM('TRIAL-BALANCE-2006'!AD207:AD214)+SUM('TRIAL-BALANCE-2006'!AD216:AD217)+SUM('TRIAL-BALANCE-2006'!AD221:AD222)-SUM('TRIAL-BALANCE-2006'!AC233:AC234)+SUM('TRIAL-BALANCE-2006'!AD233:AD234),2)</f>
        <v>0</v>
      </c>
      <c r="K81" s="695">
        <f>+ROUND(+SUM('TRIAL-BALANCE-2006'!AH149:AH150)+'TRIAL-BALANCE-2006'!AH166+SUM('TRIAL-BALANCE-2006'!AH170:AH172)+SUM('TRIAL-BALANCE-2006'!AH174:AH175)+'TRIAL-BALANCE-2006'!AH179+SUM('TRIAL-BALANCE-2006'!AH181:AH185)+SUM('TRIAL-BALANCE-2006'!AH195:AH201)+SUM('TRIAL-BALANCE-2006'!AH204:AH205)+SUM('TRIAL-BALANCE-2006'!AH207:AH214)+SUM('TRIAL-BALANCE-2006'!AH216:AH217)+SUM('TRIAL-BALANCE-2006'!AH221:AH222)-SUM('TRIAL-BALANCE-2006'!AG233:AG234)+SUM('TRIAL-BALANCE-2006'!AH233:AH234),2)</f>
        <v>0</v>
      </c>
      <c r="L81" s="453"/>
      <c r="M81" s="692">
        <f t="shared" si="6"/>
        <v>0</v>
      </c>
      <c r="N81" s="695">
        <f t="shared" si="7"/>
        <v>0</v>
      </c>
    </row>
    <row r="82" spans="1:14" ht="15.75">
      <c r="A82" s="282" t="s">
        <v>692</v>
      </c>
      <c r="B82" s="314">
        <v>520</v>
      </c>
      <c r="C82" s="429"/>
      <c r="D82" s="394">
        <f>+ROUND(SUM(D73:D81),2)</f>
        <v>0</v>
      </c>
      <c r="E82" s="395">
        <f>+ROUND(SUM(E73:E81),2)</f>
        <v>0</v>
      </c>
      <c r="F82" s="453"/>
      <c r="G82" s="394">
        <f>+ROUND(SUM(G73:G81),2)</f>
        <v>0</v>
      </c>
      <c r="H82" s="395">
        <f>+ROUND(SUM(H73:H81),2)</f>
        <v>0</v>
      </c>
      <c r="I82" s="453"/>
      <c r="J82" s="394">
        <f>+ROUND(SUM(J73:J81),2)</f>
        <v>0</v>
      </c>
      <c r="K82" s="395">
        <f>+ROUND(SUM(K73:K81),2)</f>
        <v>0</v>
      </c>
      <c r="L82" s="453"/>
      <c r="M82" s="394">
        <f>+ROUND(SUM(M73:M81),2)</f>
        <v>0</v>
      </c>
      <c r="N82" s="395">
        <f>+ROUND(SUM(N73:N81),2)</f>
        <v>0</v>
      </c>
    </row>
    <row r="83" spans="1:14" ht="15.75">
      <c r="A83" s="276" t="s">
        <v>719</v>
      </c>
      <c r="B83" s="313"/>
      <c r="C83" s="429"/>
      <c r="D83" s="595" t="str">
        <f>+IF(+OR(D84&lt;0,D85&lt;0),"НЕРАВНЕНИЕ !"," ")</f>
        <v> </v>
      </c>
      <c r="E83" s="621" t="str">
        <f>+IF(+OR(E84&lt;0,E85&lt;0),"НЕРАВНЕНИЕ !"," ")</f>
        <v> </v>
      </c>
      <c r="F83" s="453"/>
      <c r="G83" s="595" t="str">
        <f>+IF(+OR(G84&lt;0,G85&lt;0),"НЕРАВНЕНИЕ !"," ")</f>
        <v> </v>
      </c>
      <c r="H83" s="621" t="str">
        <f>+IF(+OR(H84&lt;0,H85&lt;0),"НЕРАВНЕНИЕ !"," ")</f>
        <v> </v>
      </c>
      <c r="I83" s="453"/>
      <c r="J83" s="595" t="str">
        <f>+IF(+OR(J84&lt;0,J85&lt;0),"НЕРАВНЕНИЕ !"," ")</f>
        <v> </v>
      </c>
      <c r="K83" s="621" t="str">
        <f>+IF(+OR(K84&lt;0,K85&lt;0),"НЕРАВНЕНИЕ !"," ")</f>
        <v> </v>
      </c>
      <c r="L83" s="453"/>
      <c r="M83" s="595" t="str">
        <f>+IF(+OR(M84&lt;0,M85&lt;0),"НЕРАВНЕНИЕ !"," ")</f>
        <v> </v>
      </c>
      <c r="N83" s="621" t="str">
        <f>+IF(+OR(N84&lt;0,N85&lt;0),"НЕРАВНЕНИЕ !"," ")</f>
        <v> </v>
      </c>
    </row>
    <row r="84" spans="1:14" ht="15.75">
      <c r="A84" s="657" t="s">
        <v>720</v>
      </c>
      <c r="B84" s="667">
        <v>531</v>
      </c>
      <c r="C84" s="429"/>
      <c r="D84" s="690">
        <f>+ROUND(+'TRIAL-BALANCE-2006'!P129+'TRIAL-BALANCE-2006'!P227,2)</f>
        <v>0</v>
      </c>
      <c r="E84" s="694">
        <f>+ROUND(+'TRIAL-BALANCE-2006'!T129+'TRIAL-BALANCE-2006'!T227,2)</f>
        <v>0</v>
      </c>
      <c r="F84" s="453"/>
      <c r="G84" s="690">
        <f>+ROUND(+'TRIAL-BALANCE-2006'!W129+'TRIAL-BALANCE-2006'!W227,2)</f>
        <v>0</v>
      </c>
      <c r="H84" s="694">
        <f>+ROUND(+'TRIAL-BALANCE-2006'!AA129+'TRIAL-BALANCE-2006'!AA227,2)</f>
        <v>0</v>
      </c>
      <c r="I84" s="453"/>
      <c r="J84" s="690">
        <f>+ROUND(+'TRIAL-BALANCE-2006'!AD129+'TRIAL-BALANCE-2006'!AD227,2)</f>
        <v>0</v>
      </c>
      <c r="K84" s="694">
        <f>+ROUND(+'TRIAL-BALANCE-2006'!AH129+'TRIAL-BALANCE-2006'!AH227,2)</f>
        <v>0</v>
      </c>
      <c r="L84" s="453"/>
      <c r="M84" s="690">
        <f>+ROUND(+D84+G84+J84,2)</f>
        <v>0</v>
      </c>
      <c r="N84" s="694">
        <f>+ROUND(+E84+H84+K84,2)</f>
        <v>0</v>
      </c>
    </row>
    <row r="85" spans="1:14" ht="15.75">
      <c r="A85" s="659" t="s">
        <v>721</v>
      </c>
      <c r="B85" s="668">
        <v>532</v>
      </c>
      <c r="C85" s="429"/>
      <c r="D85" s="692">
        <f>+ROUND(+SUM('TRIAL-BALANCE-2006'!P228:P230)+'TRIAL-BALANCE-2006'!P236,2)</f>
        <v>0</v>
      </c>
      <c r="E85" s="695">
        <f>+ROUND(+SUM('TRIAL-BALANCE-2006'!T228:T230)+'TRIAL-BALANCE-2006'!T236,2)</f>
        <v>0</v>
      </c>
      <c r="F85" s="453"/>
      <c r="G85" s="692">
        <f>+ROUND(+SUM('TRIAL-BALANCE-2006'!W228:W230)+'TRIAL-BALANCE-2006'!W236,2)</f>
        <v>0</v>
      </c>
      <c r="H85" s="695">
        <f>+ROUND(+SUM('TRIAL-BALANCE-2006'!AA228:AA230)+'TRIAL-BALANCE-2006'!AA236,2)</f>
        <v>0</v>
      </c>
      <c r="I85" s="453"/>
      <c r="J85" s="692">
        <f>+ROUND(+SUM('TRIAL-BALANCE-2006'!AD228:AD230)+'TRIAL-BALANCE-2006'!AD236,2)</f>
        <v>0</v>
      </c>
      <c r="K85" s="695">
        <f>+ROUND(+SUM('TRIAL-BALANCE-2006'!AH228:AH230)+'TRIAL-BALANCE-2006'!AH236,2)</f>
        <v>0</v>
      </c>
      <c r="L85" s="453"/>
      <c r="M85" s="692">
        <f>+ROUND(+D85+G85+J85,2)</f>
        <v>0</v>
      </c>
      <c r="N85" s="695">
        <f>+ROUND(+E85+H85+K85,2)</f>
        <v>0</v>
      </c>
    </row>
    <row r="86" spans="1:14" ht="15.75">
      <c r="A86" s="282" t="s">
        <v>681</v>
      </c>
      <c r="B86" s="312">
        <v>530</v>
      </c>
      <c r="C86" s="429"/>
      <c r="D86" s="388">
        <f>+ROUND(+D84+D85,2)</f>
        <v>0</v>
      </c>
      <c r="E86" s="389">
        <f>+ROUND(+E84+E85,2)</f>
        <v>0</v>
      </c>
      <c r="F86" s="453"/>
      <c r="G86" s="388">
        <f>+ROUND(+G84+G85,2)</f>
        <v>0</v>
      </c>
      <c r="H86" s="389">
        <f>+ROUND(+H84+H85,2)</f>
        <v>0</v>
      </c>
      <c r="I86" s="453"/>
      <c r="J86" s="388">
        <f>+ROUND(+J84+J85,2)</f>
        <v>0</v>
      </c>
      <c r="K86" s="389">
        <f>+ROUND(+K84+K85,2)</f>
        <v>0</v>
      </c>
      <c r="L86" s="453"/>
      <c r="M86" s="388">
        <f>+ROUND(+M84+M85,2)</f>
        <v>0</v>
      </c>
      <c r="N86" s="389">
        <f>+ROUND(+N84+N85,2)</f>
        <v>0</v>
      </c>
    </row>
    <row r="87" spans="1:14" ht="5.25" customHeight="1">
      <c r="A87" s="276"/>
      <c r="B87" s="313"/>
      <c r="C87" s="429"/>
      <c r="D87" s="385"/>
      <c r="E87" s="392"/>
      <c r="F87" s="453"/>
      <c r="G87" s="385"/>
      <c r="H87" s="392"/>
      <c r="I87" s="453"/>
      <c r="J87" s="385"/>
      <c r="K87" s="392"/>
      <c r="L87" s="453"/>
      <c r="M87" s="385"/>
      <c r="N87" s="392"/>
    </row>
    <row r="88" spans="1:14" ht="19.5" thickBot="1">
      <c r="A88" s="308" t="s">
        <v>722</v>
      </c>
      <c r="B88" s="309">
        <v>500</v>
      </c>
      <c r="C88" s="429"/>
      <c r="D88" s="409">
        <f>+ROUND(+D71+D82+D86,2)</f>
        <v>0</v>
      </c>
      <c r="E88" s="410">
        <f>+ROUND(+E71+E82+E86,2)</f>
        <v>0</v>
      </c>
      <c r="F88" s="453"/>
      <c r="G88" s="631">
        <f>+ROUND(+G71+G82+G86,2)</f>
        <v>0</v>
      </c>
      <c r="H88" s="632">
        <f>+ROUND(+H71+H82+H86,2)</f>
        <v>0</v>
      </c>
      <c r="I88" s="453"/>
      <c r="J88" s="409">
        <f>+ROUND(+J71+J82+J86,2)</f>
        <v>0</v>
      </c>
      <c r="K88" s="410">
        <f>+ROUND(+K71+K82+K86,2)</f>
        <v>0</v>
      </c>
      <c r="L88" s="453"/>
      <c r="M88" s="631">
        <f>+ROUND(+M71+M82+M86,2)</f>
        <v>0</v>
      </c>
      <c r="N88" s="410">
        <f>+ROUND(+N71+N82+N86,2)</f>
        <v>0</v>
      </c>
    </row>
    <row r="89" spans="1:14" ht="6" customHeight="1" thickBot="1">
      <c r="A89" s="276"/>
      <c r="B89" s="313"/>
      <c r="C89" s="429"/>
      <c r="D89" s="385"/>
      <c r="E89" s="392"/>
      <c r="F89" s="453"/>
      <c r="G89" s="385"/>
      <c r="H89" s="392"/>
      <c r="I89" s="453"/>
      <c r="J89" s="385"/>
      <c r="K89" s="392"/>
      <c r="L89" s="453"/>
      <c r="M89" s="385"/>
      <c r="N89" s="392"/>
    </row>
    <row r="90" spans="1:14" ht="21" thickBot="1">
      <c r="A90" s="315" t="s">
        <v>723</v>
      </c>
      <c r="B90" s="456">
        <v>600</v>
      </c>
      <c r="C90" s="429"/>
      <c r="D90" s="407">
        <f>ROUND(+D65+D88,2)</f>
        <v>0</v>
      </c>
      <c r="E90" s="408">
        <f>ROUND(+E65+E88,2)</f>
        <v>0</v>
      </c>
      <c r="F90" s="453"/>
      <c r="G90" s="407">
        <f>ROUND(+G65+G88,2)</f>
        <v>0</v>
      </c>
      <c r="H90" s="408">
        <f>ROUND(+H65+H88,2)</f>
        <v>0</v>
      </c>
      <c r="I90" s="453"/>
      <c r="J90" s="407">
        <f>ROUND(+J65+J88,2)</f>
        <v>0</v>
      </c>
      <c r="K90" s="408">
        <f>ROUND(+K65+K88,2)</f>
        <v>0</v>
      </c>
      <c r="L90" s="453"/>
      <c r="M90" s="407">
        <f>ROUND(+M65+M88,2)</f>
        <v>0</v>
      </c>
      <c r="N90" s="408">
        <f>ROUND(+N65+N88,2)</f>
        <v>0</v>
      </c>
    </row>
    <row r="91" spans="1:14" ht="21" customHeight="1" thickBot="1">
      <c r="A91" s="316" t="s">
        <v>726</v>
      </c>
      <c r="B91" s="317">
        <v>650</v>
      </c>
      <c r="C91" s="429"/>
      <c r="D91" s="405">
        <f>+ROUND(++SUM('TRIAL-BALANCE-2006'!P674:P677)+'TRIAL-BALANCE-2006'!P683+'TRIAL-BALANCE-2006'!P684+'TRIAL-BALANCE-2006'!P685+'TRIAL-BALANCE-2006'!P686+'TRIAL-BALANCE-2006'!P688+'TRIAL-BALANCE-2006'!P719+'TRIAL-BALANCE-2006'!P720-'TRIAL-BALANCE-2006'!P720,2)</f>
        <v>0</v>
      </c>
      <c r="E91" s="406">
        <f>+ROUND(++SUM('TRIAL-BALANCE-2006'!T674:T677)+'TRIAL-BALANCE-2006'!T683+'TRIAL-BALANCE-2006'!T684+'TRIAL-BALANCE-2006'!T685+'TRIAL-BALANCE-2006'!T686+'TRIAL-BALANCE-2006'!T688+'TRIAL-BALANCE-2006'!T719+'TRIAL-BALANCE-2006'!T720-'TRIAL-BALANCE-2006'!T720,2)</f>
        <v>0</v>
      </c>
      <c r="F91" s="453"/>
      <c r="G91" s="405">
        <f>+ROUND(++SUM('TRIAL-BALANCE-2006'!W674:W677)+'TRIAL-BALANCE-2006'!W683+'TRIAL-BALANCE-2006'!W684+'TRIAL-BALANCE-2006'!W685+'TRIAL-BALANCE-2006'!W686+'TRIAL-BALANCE-2006'!W688+'TRIAL-BALANCE-2006'!W719+'TRIAL-BALANCE-2006'!W720-'TRIAL-BALANCE-2006'!W720,2)</f>
        <v>0</v>
      </c>
      <c r="H91" s="406">
        <f>+ROUND(++SUM('TRIAL-BALANCE-2006'!AA674:AA677)+'TRIAL-BALANCE-2006'!AA683+'TRIAL-BALANCE-2006'!AA684+'TRIAL-BALANCE-2006'!AA685+'TRIAL-BALANCE-2006'!AA686+'TRIAL-BALANCE-2006'!AA688+'TRIAL-BALANCE-2006'!AA719+'TRIAL-BALANCE-2006'!AA720-'TRIAL-BALANCE-2006'!AA720,2)</f>
        <v>0</v>
      </c>
      <c r="I91" s="453"/>
      <c r="J91" s="405">
        <f>+ROUND(++SUM('TRIAL-BALANCE-2006'!AD674:AD677)+'TRIAL-BALANCE-2006'!AD683+'TRIAL-BALANCE-2006'!AD684+'TRIAL-BALANCE-2006'!AD685+'TRIAL-BALANCE-2006'!AD686+'TRIAL-BALANCE-2006'!AD688+'TRIAL-BALANCE-2006'!AD719+'TRIAL-BALANCE-2006'!AD720-'TRIAL-BALANCE-2006'!AD720,2)</f>
        <v>0</v>
      </c>
      <c r="K91" s="406">
        <f>+ROUND(++SUM('TRIAL-BALANCE-2006'!AH674:AH677)+'TRIAL-BALANCE-2006'!AH683+'TRIAL-BALANCE-2006'!AH684+'TRIAL-BALANCE-2006'!AH685+'TRIAL-BALANCE-2006'!AH686+'TRIAL-BALANCE-2006'!AH688+'TRIAL-BALANCE-2006'!AH719+'TRIAL-BALANCE-2006'!AH720-'TRIAL-BALANCE-2006'!AH720,2)</f>
        <v>0</v>
      </c>
      <c r="L91" s="453"/>
      <c r="M91" s="405">
        <f>+ROUND(+D91+G91+J91,2)</f>
        <v>0</v>
      </c>
      <c r="N91" s="406">
        <f>+ROUND(+E91+H91+K91,2)</f>
        <v>0</v>
      </c>
    </row>
    <row r="92" spans="1:14" ht="16.5" thickTop="1">
      <c r="A92" s="439"/>
      <c r="B92" s="438"/>
      <c r="C92" s="429"/>
      <c r="D92" s="598" t="str">
        <f>+IF(+OR(D91&lt;0),"НЕРАВНЕНИЕ !"," ")</f>
        <v> </v>
      </c>
      <c r="E92" s="598" t="str">
        <f>+IF(+OR(E91&lt;0),"НЕРАВНЕНИЕ !"," ")</f>
        <v> </v>
      </c>
      <c r="F92" s="429"/>
      <c r="G92" s="598" t="str">
        <f>+IF(+OR(G91&lt;0),"НЕРАВНЕНИЕ !"," ")</f>
        <v> </v>
      </c>
      <c r="H92" s="598" t="str">
        <f>+IF(+OR(H91&lt;0),"НЕРАВНЕНИЕ !"," ")</f>
        <v> </v>
      </c>
      <c r="I92" s="429"/>
      <c r="J92" s="598" t="str">
        <f>+IF(+OR(J91&lt;0),"НЕРАВНЕНИЕ !"," ")</f>
        <v> </v>
      </c>
      <c r="K92" s="598" t="str">
        <f>+IF(+OR(K91&lt;0),"НЕРАВНЕНИЕ !"," ")</f>
        <v> </v>
      </c>
      <c r="L92" s="429"/>
      <c r="M92" s="598" t="str">
        <f>+IF(+OR(M91&lt;0),"НЕРАВНЕНИЕ !"," ")</f>
        <v> </v>
      </c>
      <c r="N92" s="598" t="str">
        <f>+IF(+OR(N91&lt;0),"НЕРАВНЕНИЕ !"," ")</f>
        <v> </v>
      </c>
    </row>
    <row r="93" spans="1:14" ht="18.75">
      <c r="A93" s="440" t="s">
        <v>1084</v>
      </c>
      <c r="B93" s="441"/>
      <c r="C93" s="429"/>
      <c r="D93" s="1159">
        <f>+'TRIAL-BALANCE-2006'!K10</f>
        <v>0</v>
      </c>
      <c r="E93" s="1159"/>
      <c r="F93" s="429"/>
      <c r="G93" s="442"/>
      <c r="H93" s="443"/>
      <c r="I93" s="429"/>
      <c r="J93" s="443"/>
      <c r="K93" s="432"/>
      <c r="L93" s="429"/>
      <c r="M93" s="443"/>
      <c r="N93" s="432"/>
    </row>
    <row r="94" spans="1:14" ht="4.5" customHeight="1">
      <c r="A94" s="432"/>
      <c r="B94" s="432"/>
      <c r="C94" s="432"/>
      <c r="D94" s="432"/>
      <c r="E94" s="432"/>
      <c r="F94" s="429"/>
      <c r="G94" s="444"/>
      <c r="H94" s="445"/>
      <c r="I94" s="429"/>
      <c r="J94" s="443"/>
      <c r="K94" s="446"/>
      <c r="L94" s="429"/>
      <c r="M94" s="443"/>
      <c r="N94" s="446"/>
    </row>
    <row r="95" spans="1:14" ht="18.75">
      <c r="A95" s="440" t="s">
        <v>371</v>
      </c>
      <c r="B95" s="441"/>
      <c r="C95" s="429"/>
      <c r="D95" s="447"/>
      <c r="E95" s="448"/>
      <c r="F95" s="429"/>
      <c r="G95" s="432"/>
      <c r="H95" s="440" t="s">
        <v>372</v>
      </c>
      <c r="I95" s="429"/>
      <c r="J95" s="440"/>
      <c r="K95" s="449"/>
      <c r="L95" s="450"/>
      <c r="M95" s="451"/>
      <c r="N95" s="449"/>
    </row>
    <row r="96" spans="1:14" ht="6.75" customHeight="1">
      <c r="A96" s="443"/>
      <c r="B96" s="432"/>
      <c r="C96" s="429"/>
      <c r="D96" s="432"/>
      <c r="E96" s="442"/>
      <c r="F96" s="429"/>
      <c r="G96" s="432"/>
      <c r="H96" s="432"/>
      <c r="I96" s="429"/>
      <c r="J96" s="432"/>
      <c r="K96" s="432"/>
      <c r="L96" s="429"/>
      <c r="M96" s="432"/>
      <c r="N96" s="432"/>
    </row>
    <row r="97" spans="3:12" ht="16.5" thickBot="1">
      <c r="C97" s="330"/>
      <c r="F97" s="330"/>
      <c r="I97" s="330"/>
      <c r="L97" s="330"/>
    </row>
    <row r="98" spans="1:14" ht="16.5" thickBot="1">
      <c r="A98" s="602" t="s">
        <v>963</v>
      </c>
      <c r="B98" s="603"/>
      <c r="C98" s="330"/>
      <c r="D98" s="601" t="str">
        <f>+IF(D53=+D90,"O K","НЕРАВНЕНИЕ !")</f>
        <v>O K</v>
      </c>
      <c r="E98" s="600" t="str">
        <f>+IF(E53=+E90,"O K","НЕРАВНЕНИЕ !")</f>
        <v>O K</v>
      </c>
      <c r="F98" s="330"/>
      <c r="G98" s="606" t="str">
        <f>+IF(G53=+G90,"O K","НЕРАВНЕНИЕ !")</f>
        <v>O K</v>
      </c>
      <c r="H98" s="607" t="str">
        <f>+IF(H53=+H90,"O K","НЕРАВНЕНИЕ !")</f>
        <v>O K</v>
      </c>
      <c r="I98" s="330"/>
      <c r="J98" s="611" t="str">
        <f>+IF(J53=+J90,"O K","НЕРАВНЕНИЕ !")</f>
        <v>O K</v>
      </c>
      <c r="K98" s="612" t="str">
        <f>+IF(K53=+K90,"O K","НЕРАВНЕНИЕ !")</f>
        <v>O K</v>
      </c>
      <c r="L98" s="330"/>
      <c r="M98" s="608" t="str">
        <f>+IF(M53=+M90,"O K","НЕРАВНЕНИЕ !")</f>
        <v>O K</v>
      </c>
      <c r="N98" s="609" t="str">
        <f>+IF(N53=+N90,"O K","НЕРАВНЕНИЕ !")</f>
        <v>O K</v>
      </c>
    </row>
    <row r="99" spans="1:14" ht="16.5" thickBot="1">
      <c r="A99" s="604" t="s">
        <v>964</v>
      </c>
      <c r="B99" s="603"/>
      <c r="C99" s="330"/>
      <c r="D99" s="601" t="str">
        <f>+IF(+SUM(+D54+'TRIAL-BALANCE-2006'!O721+SUM('TRIAL-BALANCE-2006'!O694:O700)+'TRIAL-BALANCE-2006'!O708+SUM('TRIAL-BALANCE-2006'!O710:O713))=+SUM(+D91+'TRIAL-BALANCE-2006'!P720+SUM('TRIAL-BALANCE-2006'!P701:P707)+'TRIAL-BALANCE-2006'!P709+SUM('TRIAL-BALANCE-2006'!P714:P717)),"O K","НЕРАВНЕНИЕ !")</f>
        <v>O K</v>
      </c>
      <c r="E99" s="600" t="str">
        <f>+IF(+SUM(+E54+'TRIAL-BALANCE-2006'!S721+SUM('TRIAL-BALANCE-2006'!S694:S700)+'TRIAL-BALANCE-2006'!S708+SUM('TRIAL-BALANCE-2006'!S710:S713))=+SUM(+E91+'TRIAL-BALANCE-2006'!T720+SUM('TRIAL-BALANCE-2006'!T701:T707)+'TRIAL-BALANCE-2006'!T709+SUM('TRIAL-BALANCE-2006'!T714:T717)),"O K","НЕРАВНЕНИЕ !")</f>
        <v>O K</v>
      </c>
      <c r="F99" s="330"/>
      <c r="G99" s="606" t="str">
        <f>+IF(+SUM(+G54+'TRIAL-BALANCE-2006'!V721+SUM('TRIAL-BALANCE-2006'!V694:V700)+'TRIAL-BALANCE-2006'!V708+SUM('TRIAL-BALANCE-2006'!V710:V713))=+SUM(+G91+'TRIAL-BALANCE-2006'!W720+SUM('TRIAL-BALANCE-2006'!W701:W707)+'TRIAL-BALANCE-2006'!W709+SUM('TRIAL-BALANCE-2006'!W714:W717)),"O K","НЕРАВНЕНИЕ !")</f>
        <v>O K</v>
      </c>
      <c r="H99" s="607" t="str">
        <f>+IF(+SUM(+H54+'TRIAL-BALANCE-2006'!Z721+SUM('TRIAL-BALANCE-2006'!Z694:Z700)+'TRIAL-BALANCE-2006'!Z708+SUM('TRIAL-BALANCE-2006'!Z710:Z713))=+SUM(+H91+'TRIAL-BALANCE-2006'!AA720+SUM('TRIAL-BALANCE-2006'!AA701:AA707)+'TRIAL-BALANCE-2006'!AA709+SUM('TRIAL-BALANCE-2006'!AA714:AA717)),"O K","НЕРАВНЕНИЕ !")</f>
        <v>O K</v>
      </c>
      <c r="I99" s="330"/>
      <c r="J99" s="611" t="str">
        <f>+IF(+SUM(J54+'TRIAL-BALANCE-2006'!AC721+SUM('TRIAL-BALANCE-2006'!AC694:AC700)+'TRIAL-BALANCE-2006'!AC708+SUM('TRIAL-BALANCE-2006'!AC710:AC713))=+SUM(+J91+'TRIAL-BALANCE-2006'!AD720+SUM('TRIAL-BALANCE-2006'!AD701:AD707)+'TRIAL-BALANCE-2006'!AD709+SUM('TRIAL-BALANCE-2006'!AD714:AD717)),"O K","НЕРАВНЕНИЕ !")</f>
        <v>O K</v>
      </c>
      <c r="K99" s="612" t="str">
        <f>+IF(+SUM(+K54+'TRIAL-BALANCE-2006'!AG721+SUM('TRIAL-BALANCE-2006'!AG694:AG700)+'TRIAL-BALANCE-2006'!AG708+SUM('TRIAL-BALANCE-2006'!AG710:AG713))=+SUM(+K91+'TRIAL-BALANCE-2006'!AH720+SUM('TRIAL-BALANCE-2006'!AH701:AH707)+'TRIAL-BALANCE-2006'!AH709+SUM('TRIAL-BALANCE-2006'!AH714:AH717)),"O K","НЕРАВНЕНИЕ !")</f>
        <v>O K</v>
      </c>
      <c r="L99" s="330"/>
      <c r="M99" s="891" t="str">
        <f>+IF(+SUM(M54+'TRIAL-BALANCE-2006'!AK721+SUM('TRIAL-BALANCE-2006'!AK694:AK700)+'TRIAL-BALANCE-2006'!AK708+SUM('TRIAL-BALANCE-2006'!AK710:AK713))=+SUM(+M91+'TRIAL-BALANCE-2006'!AL720+SUM('TRIAL-BALANCE-2006'!AL701:AL707)+'TRIAL-BALANCE-2006'!AL709+SUM('TRIAL-BALANCE-2006'!AL714:AL717)),"O K","НЕРАВНЕНИЕ !")</f>
        <v>O K</v>
      </c>
      <c r="N99" s="892" t="str">
        <f>+IF(+SUM(+N54+'TRIAL-BALANCE-2006'!AO721+SUM('TRIAL-BALANCE-2006'!AO694:AO700)+'TRIAL-BALANCE-2006'!AO708+SUM('TRIAL-BALANCE-2006'!AO710:AO713))=+SUM(+N91+'TRIAL-BALANCE-2006'!AP720+SUM('TRIAL-BALANCE-2006'!AP701:AP707)+'TRIAL-BALANCE-2006'!AP709+SUM('TRIAL-BALANCE-2006'!AP714:AP717)),"O K","НЕРАВНЕНИЕ !")</f>
        <v>O K</v>
      </c>
    </row>
    <row r="100" spans="3:12" ht="16.5" thickBot="1">
      <c r="C100" s="330"/>
      <c r="F100" s="330"/>
      <c r="I100" s="330"/>
      <c r="L100" s="330"/>
    </row>
    <row r="101" spans="1:14" ht="16.5" thickBot="1">
      <c r="A101" s="602" t="s">
        <v>965</v>
      </c>
      <c r="B101" s="603"/>
      <c r="C101" s="330"/>
      <c r="D101" s="601">
        <f>+ROUND(+D53-D90,2)</f>
        <v>0</v>
      </c>
      <c r="E101" s="600">
        <f>+ROUND(+E53-E90,2)</f>
        <v>0</v>
      </c>
      <c r="F101" s="330"/>
      <c r="G101" s="606">
        <f>+ROUND(+G53-G90,2)</f>
        <v>0</v>
      </c>
      <c r="H101" s="607">
        <f>+ROUND(+H53-H90,2)</f>
        <v>0</v>
      </c>
      <c r="I101" s="330"/>
      <c r="J101" s="611">
        <f>+ROUND(+J53-J90,2)</f>
        <v>0</v>
      </c>
      <c r="K101" s="612">
        <f>+ROUND(+K53-K90,2)</f>
        <v>0</v>
      </c>
      <c r="L101" s="330"/>
      <c r="M101" s="608">
        <f>+ROUND(+M53-M90,2)</f>
        <v>0</v>
      </c>
      <c r="N101" s="609">
        <f>+ROUND(+N53-N90,2)</f>
        <v>0</v>
      </c>
    </row>
    <row r="102" spans="1:14" ht="16.5" thickBot="1">
      <c r="A102" s="605" t="s">
        <v>966</v>
      </c>
      <c r="B102" s="603"/>
      <c r="C102" s="330"/>
      <c r="D102" s="601">
        <f>+ROUND(+D54+'TRIAL-BALANCE-2006'!O721+SUM('TRIAL-BALANCE-2006'!O694:O700)+'TRIAL-BALANCE-2006'!O708+SUM('TRIAL-BALANCE-2006'!O710:O713)-D91-'TRIAL-BALANCE-2006'!P720-SUM('TRIAL-BALANCE-2006'!P701:P707)-'TRIAL-BALANCE-2006'!P709-SUM('TRIAL-BALANCE-2006'!P714:P717),2)</f>
        <v>0</v>
      </c>
      <c r="E102" s="600">
        <f>+ROUND(+E54+'TRIAL-BALANCE-2006'!S721+SUM('TRIAL-BALANCE-2006'!S694:S700)+'TRIAL-BALANCE-2006'!S708+SUM('TRIAL-BALANCE-2006'!S710:S713)-E91-'TRIAL-BALANCE-2006'!T720-SUM('TRIAL-BALANCE-2006'!T701:T707)-'TRIAL-BALANCE-2006'!T709-SUM('TRIAL-BALANCE-2006'!T714:T717),2)</f>
        <v>0</v>
      </c>
      <c r="F102" s="330"/>
      <c r="G102" s="606">
        <f>+ROUND(+G54+'TRIAL-BALANCE-2006'!V721+SUM('TRIAL-BALANCE-2006'!V694:V700)+'TRIAL-BALANCE-2006'!V708+SUM('TRIAL-BALANCE-2006'!V710:V713)-G91-'TRIAL-BALANCE-2006'!W720-SUM('TRIAL-BALANCE-2006'!W701:W707)-'TRIAL-BALANCE-2006'!W709-SUM('TRIAL-BALANCE-2006'!W714:W717),2)</f>
        <v>0</v>
      </c>
      <c r="H102" s="607">
        <f>+ROUND(+H54+'TRIAL-BALANCE-2006'!Z721+SUM('TRIAL-BALANCE-2006'!Z694:Z700)+'TRIAL-BALANCE-2006'!Z708+SUM('TRIAL-BALANCE-2006'!Z710:Z713)-H91-'TRIAL-BALANCE-2006'!AA720-SUM('TRIAL-BALANCE-2006'!AA701:AA707)-'TRIAL-BALANCE-2006'!AA709-SUM('TRIAL-BALANCE-2006'!AA714:AA717),2)</f>
        <v>0</v>
      </c>
      <c r="I102" s="330"/>
      <c r="J102" s="611">
        <f>+ROUND(+J54+'TRIAL-BALANCE-2006'!AC721+SUM('TRIAL-BALANCE-2006'!AC694:AC700)+'TRIAL-BALANCE-2006'!AC708+SUM('TRIAL-BALANCE-2006'!AC710:AC713)-J91-'TRIAL-BALANCE-2006'!AD720-SUM('TRIAL-BALANCE-2006'!AD701:AD707)-'TRIAL-BALANCE-2006'!AD709-SUM('TRIAL-BALANCE-2006'!AD714:AD717),2)</f>
        <v>0</v>
      </c>
      <c r="K102" s="612">
        <f>+ROUND(+K54+'TRIAL-BALANCE-2006'!AG721+SUM('TRIAL-BALANCE-2006'!AG694:AG700)+'TRIAL-BALANCE-2006'!AG708+SUM('TRIAL-BALANCE-2006'!AG710:AG713)-K91-'TRIAL-BALANCE-2006'!AH720-SUM('TRIAL-BALANCE-2006'!AH701:AH707)-'TRIAL-BALANCE-2006'!AH709-SUM('TRIAL-BALANCE-2006'!AH714:AH717),2)</f>
        <v>0</v>
      </c>
      <c r="L102" s="330"/>
      <c r="M102" s="608">
        <f>+ROUND(+D102+G102+J102,2)</f>
        <v>0</v>
      </c>
      <c r="N102" s="609">
        <f>+ROUND(+E102+H102+K102,2)</f>
        <v>0</v>
      </c>
    </row>
    <row r="103" spans="3:12" ht="15.75">
      <c r="C103" s="330"/>
      <c r="F103" s="330"/>
      <c r="I103" s="330"/>
      <c r="L103" s="330"/>
    </row>
    <row r="104" spans="3:12" ht="15.75">
      <c r="C104" s="330"/>
      <c r="F104" s="330"/>
      <c r="I104" s="330"/>
      <c r="L104" s="330"/>
    </row>
    <row r="107" ht="12.75">
      <c r="H107" s="675"/>
    </row>
    <row r="108" ht="12.75">
      <c r="H108" s="675"/>
    </row>
    <row r="109" ht="12.75">
      <c r="H109" s="676"/>
    </row>
  </sheetData>
  <sheetProtection password="889B" sheet="1" objects="1" scenarios="1"/>
  <mergeCells count="10">
    <mergeCell ref="D93:E93"/>
    <mergeCell ref="G3:H3"/>
    <mergeCell ref="A2:D2"/>
    <mergeCell ref="G1:H1"/>
    <mergeCell ref="A1:D1"/>
    <mergeCell ref="A3:D3"/>
    <mergeCell ref="M57:N58"/>
    <mergeCell ref="M7:N8"/>
    <mergeCell ref="B7:B9"/>
    <mergeCell ref="B57:B59"/>
  </mergeCells>
  <conditionalFormatting sqref="D25:D28 D21:D23 D47:E54 D84:E91 D13:E19 E21:E28 D30:E33 D35:E37 D39:E45 G47:H54 D68:E71 D73:E82 F13:F54 M84:N91 G13:H19 G21:H28 G30:H33 G35:H37 G39:H45 F68:F91 G84:H91 G68:H71 G73:H82 I68:I91 M47:N54 J73:K82 J84:K91 I13:I54 J47:K54 J21:K28 J39:K45 J30:K33 J35:K37 J68:K71 L13:L54 M13:N19 M21:N28 M30:N33 M35:N37 M39:N45 L68:L91 M68:N71 M73:N82 J13:K19">
    <cfRule type="cellIs" priority="1" dxfId="1" operator="lessThan" stopIfTrue="1">
      <formula>0</formula>
    </cfRule>
  </conditionalFormatting>
  <conditionalFormatting sqref="D24 M98:N99 D98:E99 G98:H99 J98:K99 M83:N83 D12:E12 D20:E20 D29:E29 D34:E34 D38:E38 D46:E46 D55:E55 D67:E67 D72:E72 D83:E83 D92:E92 G12:H12 G20:H20 G29:H29 G34:H34 G38:H38 G46:H46 G55:H55 J55:K55 G67:H67 G72:H72 G83:H83 G92:H92 J67:K67 J72:K72 J83:K83 J38:K38 J20:K20 J29:K29 J34:K34 J12:K12 J46:K46 M55:N55 J92:K92 M92:N92 M12:N12 M20:N20 M29:N29 M34:N34 M38:N38 M46:N46 M67:N67 M72:N72 D61 G61 J61 M61">
    <cfRule type="cellIs" priority="2" dxfId="1" operator="equal" stopIfTrue="1">
      <formula>"НЕРАВНЕНИЕ !"</formula>
    </cfRule>
  </conditionalFormatting>
  <conditionalFormatting sqref="D101:E102 G101:H102 J101:K102 M101:N102">
    <cfRule type="cellIs" priority="3" dxfId="1" operator="notEqual" stopIfTrue="1">
      <formula>0</formula>
    </cfRule>
  </conditionalFormatting>
  <conditionalFormatting sqref="D5 M5 D93:E93">
    <cfRule type="cellIs" priority="4" dxfId="19" operator="equal" stopIfTrue="1">
      <formula>0</formula>
    </cfRule>
  </conditionalFormatting>
  <conditionalFormatting sqref="A1:D1 A3:D3 G1:H1 G3:H3 K1 K3 M3">
    <cfRule type="cellIs" priority="5" dxfId="8" operator="equal" stopIfTrue="1">
      <formula>0</formula>
    </cfRule>
  </conditionalFormatting>
  <printOptions/>
  <pageMargins left="0.25" right="0.25" top="0.56" bottom="0.56" header="0.26" footer="0.17"/>
  <pageSetup horizontalDpi="1200" verticalDpi="1200" orientation="landscape" paperSize="9" scale="63" r:id="rId1"/>
  <headerFooter alignWithMargins="0">
    <oddHeader>&amp;C&amp;"Times New Roman CYR,Bold"&amp;12- &amp;P / &amp;N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04"/>
  <sheetViews>
    <sheetView showZeros="0" workbookViewId="0" topLeftCell="A1">
      <selection activeCell="A1" sqref="A1:D1"/>
    </sheetView>
  </sheetViews>
  <sheetFormatPr defaultColWidth="9.140625" defaultRowHeight="12.75"/>
  <cols>
    <col min="1" max="1" width="60.28125" style="556" customWidth="1"/>
    <col min="2" max="2" width="7.28125" style="556" customWidth="1"/>
    <col min="3" max="3" width="0.9921875" style="556" customWidth="1"/>
    <col min="4" max="4" width="14.421875" style="556" customWidth="1"/>
    <col min="5" max="5" width="14.8515625" style="556" customWidth="1"/>
    <col min="6" max="6" width="0.9921875" style="556" customWidth="1"/>
    <col min="7" max="8" width="15.421875" style="556" customWidth="1"/>
    <col min="9" max="9" width="0.9921875" style="556" customWidth="1"/>
    <col min="10" max="10" width="15.28125" style="556" customWidth="1"/>
    <col min="11" max="11" width="15.140625" style="556" customWidth="1"/>
    <col min="12" max="12" width="0.9921875" style="556" customWidth="1"/>
    <col min="13" max="14" width="15.7109375" style="556" customWidth="1"/>
    <col min="15" max="16384" width="9.140625" style="556" customWidth="1"/>
  </cols>
  <sheetData>
    <row r="1" spans="1:14" ht="16.5" customHeight="1" thickBot="1">
      <c r="A1" s="1184">
        <f>+'TRIAL-BALANCE-2006'!E2</f>
        <v>0</v>
      </c>
      <c r="B1" s="1185"/>
      <c r="C1" s="1185"/>
      <c r="D1" s="1186"/>
      <c r="E1" s="551" t="s">
        <v>658</v>
      </c>
      <c r="F1" s="552"/>
      <c r="G1" s="1182">
        <f>+'TRIAL-BALANCE-2006'!C6</f>
        <v>0</v>
      </c>
      <c r="H1" s="1183"/>
      <c r="I1" s="552"/>
      <c r="J1" s="553" t="s">
        <v>934</v>
      </c>
      <c r="K1" s="554">
        <f>+'TRIAL-BALANCE-2006'!C8</f>
        <v>0</v>
      </c>
      <c r="L1" s="552"/>
      <c r="M1" s="555" t="s">
        <v>659</v>
      </c>
      <c r="N1" s="555"/>
    </row>
    <row r="2" spans="1:14" ht="14.25" customHeight="1" thickBot="1">
      <c r="A2" s="1176" t="s">
        <v>660</v>
      </c>
      <c r="B2" s="1177"/>
      <c r="C2" s="1177"/>
      <c r="D2" s="1178"/>
      <c r="E2" s="555"/>
      <c r="F2" s="552"/>
      <c r="G2" s="555"/>
      <c r="H2" s="555"/>
      <c r="I2" s="552"/>
      <c r="J2" s="555"/>
      <c r="K2" s="555"/>
      <c r="L2" s="552"/>
      <c r="M2" s="555"/>
      <c r="N2" s="555"/>
    </row>
    <row r="3" spans="1:14" ht="19.5" customHeight="1" thickBot="1">
      <c r="A3" s="1179">
        <f>+'TRIAL-BALANCE-2006'!C4</f>
        <v>0</v>
      </c>
      <c r="B3" s="1180"/>
      <c r="C3" s="1180"/>
      <c r="D3" s="1181"/>
      <c r="E3" s="557" t="s">
        <v>933</v>
      </c>
      <c r="F3" s="555"/>
      <c r="G3" s="1174">
        <f>+'TRIAL-BALANCE-2006'!G6</f>
        <v>0</v>
      </c>
      <c r="H3" s="1175"/>
      <c r="I3" s="552"/>
      <c r="J3" s="558" t="s">
        <v>936</v>
      </c>
      <c r="K3" s="634">
        <f>+'TRIAL-BALANCE-2006'!H8</f>
        <v>0</v>
      </c>
      <c r="L3" s="552"/>
      <c r="M3" s="634">
        <f>+'group-65-2006'!K8</f>
        <v>0</v>
      </c>
      <c r="N3" s="555"/>
    </row>
    <row r="4" spans="1:14" ht="6" customHeight="1">
      <c r="A4" s="552"/>
      <c r="B4" s="552"/>
      <c r="C4" s="552"/>
      <c r="D4" s="552"/>
      <c r="E4" s="243"/>
      <c r="F4" s="552"/>
      <c r="G4" s="243"/>
      <c r="H4" s="244"/>
      <c r="I4" s="552"/>
      <c r="J4" s="555"/>
      <c r="K4" s="555"/>
      <c r="L4" s="552"/>
      <c r="M4" s="555"/>
      <c r="N4" s="555"/>
    </row>
    <row r="5" spans="1:14" ht="19.5">
      <c r="A5" s="559" t="s">
        <v>27</v>
      </c>
      <c r="B5" s="559"/>
      <c r="C5" s="560"/>
      <c r="D5" s="560">
        <f>+A1</f>
        <v>0</v>
      </c>
      <c r="E5" s="247"/>
      <c r="F5" s="247"/>
      <c r="G5" s="247"/>
      <c r="H5" s="561"/>
      <c r="I5" s="247"/>
      <c r="J5" s="561"/>
      <c r="K5" s="560"/>
      <c r="L5" s="560" t="str">
        <f>+'TRIAL-BALANCE-2006'!D10</f>
        <v> Обор. ведомост</v>
      </c>
      <c r="M5" s="560" t="str">
        <f>+'TRIAL-BALANCE-2006'!C10</f>
        <v>/с б о р е н/</v>
      </c>
      <c r="N5" s="636" t="s">
        <v>1123</v>
      </c>
    </row>
    <row r="6" spans="1:14" ht="14.25" customHeight="1" thickBot="1">
      <c r="A6" s="249" t="s">
        <v>345</v>
      </c>
      <c r="B6" s="250"/>
      <c r="C6" s="243"/>
      <c r="D6" s="251"/>
      <c r="E6" s="252"/>
      <c r="F6" s="243"/>
      <c r="G6" s="252"/>
      <c r="H6" s="555"/>
      <c r="I6" s="243"/>
      <c r="J6" s="555"/>
      <c r="K6" s="555"/>
      <c r="L6" s="243"/>
      <c r="M6" s="249" t="s">
        <v>1044</v>
      </c>
      <c r="N6" s="555"/>
    </row>
    <row r="7" spans="1:14" ht="12.75" customHeight="1" thickTop="1">
      <c r="A7" s="253"/>
      <c r="B7" s="1127" t="s">
        <v>661</v>
      </c>
      <c r="C7" s="254"/>
      <c r="D7" s="562" t="s">
        <v>366</v>
      </c>
      <c r="E7" s="256"/>
      <c r="F7" s="254"/>
      <c r="G7" s="563" t="s">
        <v>367</v>
      </c>
      <c r="H7" s="256"/>
      <c r="I7" s="254"/>
      <c r="J7" s="562" t="s">
        <v>370</v>
      </c>
      <c r="K7" s="564"/>
      <c r="L7" s="254"/>
      <c r="M7" s="1187" t="s">
        <v>662</v>
      </c>
      <c r="N7" s="1188"/>
    </row>
    <row r="8" spans="1:14" ht="14.25" customHeight="1" thickBot="1">
      <c r="A8" s="259" t="s">
        <v>663</v>
      </c>
      <c r="B8" s="1128"/>
      <c r="C8" s="254"/>
      <c r="D8" s="565" t="s">
        <v>347</v>
      </c>
      <c r="E8" s="261"/>
      <c r="F8" s="254"/>
      <c r="G8" s="566" t="s">
        <v>348</v>
      </c>
      <c r="H8" s="261"/>
      <c r="I8" s="254"/>
      <c r="J8" s="567" t="s">
        <v>369</v>
      </c>
      <c r="K8" s="568"/>
      <c r="L8" s="254"/>
      <c r="M8" s="1189"/>
      <c r="N8" s="1190"/>
    </row>
    <row r="9" spans="1:14" ht="30.75" customHeight="1" thickBot="1">
      <c r="A9" s="265"/>
      <c r="B9" s="1129"/>
      <c r="C9" s="243"/>
      <c r="D9" s="266" t="s">
        <v>350</v>
      </c>
      <c r="E9" s="267" t="s">
        <v>351</v>
      </c>
      <c r="F9" s="243"/>
      <c r="G9" s="266" t="s">
        <v>350</v>
      </c>
      <c r="H9" s="267" t="s">
        <v>351</v>
      </c>
      <c r="I9" s="243"/>
      <c r="J9" s="266" t="s">
        <v>350</v>
      </c>
      <c r="K9" s="267" t="s">
        <v>351</v>
      </c>
      <c r="L9" s="243"/>
      <c r="M9" s="266" t="s">
        <v>350</v>
      </c>
      <c r="N9" s="267" t="s">
        <v>351</v>
      </c>
    </row>
    <row r="10" spans="1:14" ht="16.5" thickBot="1">
      <c r="A10" s="268" t="s">
        <v>664</v>
      </c>
      <c r="B10" s="269" t="s">
        <v>665</v>
      </c>
      <c r="C10" s="243"/>
      <c r="D10" s="270">
        <v>1</v>
      </c>
      <c r="E10" s="271">
        <v>2</v>
      </c>
      <c r="F10" s="243"/>
      <c r="G10" s="270">
        <v>3</v>
      </c>
      <c r="H10" s="271">
        <v>4</v>
      </c>
      <c r="I10" s="243"/>
      <c r="J10" s="270">
        <v>5</v>
      </c>
      <c r="K10" s="271">
        <v>6</v>
      </c>
      <c r="L10" s="243"/>
      <c r="M10" s="270">
        <v>7</v>
      </c>
      <c r="N10" s="271">
        <v>8</v>
      </c>
    </row>
    <row r="11" spans="1:14" ht="15.75">
      <c r="A11" s="272" t="s">
        <v>666</v>
      </c>
      <c r="B11" s="273"/>
      <c r="C11" s="254"/>
      <c r="D11" s="274"/>
      <c r="E11" s="275"/>
      <c r="F11" s="254"/>
      <c r="G11" s="274"/>
      <c r="H11" s="275"/>
      <c r="I11" s="254"/>
      <c r="J11" s="274"/>
      <c r="K11" s="275"/>
      <c r="L11" s="254"/>
      <c r="M11" s="274"/>
      <c r="N11" s="275"/>
    </row>
    <row r="12" spans="1:14" ht="15.75">
      <c r="A12" s="276" t="s">
        <v>667</v>
      </c>
      <c r="B12" s="277"/>
      <c r="C12" s="243"/>
      <c r="D12" s="474" t="str">
        <f>+IF(+OR(D13&lt;0,D14&lt;0,D15&lt;0,D16&lt;0,D19&lt;0),"НЕРАВНЕНИЕ !"," ")</f>
        <v> </v>
      </c>
      <c r="E12" s="475" t="str">
        <f>+IF(+OR(E13&lt;0,E14&lt;0,E15&lt;0,E16&lt;0,E19&lt;0),"НЕРАВНЕНИЕ !"," ")</f>
        <v> </v>
      </c>
      <c r="F12" s="243"/>
      <c r="G12" s="474" t="str">
        <f>+IF(+OR(G13&lt;0,G14&lt;0,G15&lt;0,G16&lt;0,G19&lt;0),"НЕРАВНЕНИЕ !"," ")</f>
        <v> </v>
      </c>
      <c r="H12" s="475" t="str">
        <f>+IF(+OR(H13&lt;0,H14&lt;0,H15&lt;0,H16&lt;0,H19&lt;0),"НЕРАВНЕНИЕ !"," ")</f>
        <v> </v>
      </c>
      <c r="I12" s="243"/>
      <c r="J12" s="474" t="str">
        <f>+IF(+OR(J13&lt;0,J14&lt;0,J15&lt;0,J16&lt;0,J19&lt;0),"НЕРАВНЕНИЕ !"," ")</f>
        <v> </v>
      </c>
      <c r="K12" s="475" t="str">
        <f>+IF(+OR(K13&lt;0,K14&lt;0,K15&lt;0,K16&lt;0,K19&lt;0),"НЕРАВНЕНИЕ !"," ")</f>
        <v> </v>
      </c>
      <c r="L12" s="243"/>
      <c r="M12" s="474" t="str">
        <f>+IF(+OR(M13&lt;0,M14&lt;0,M15&lt;0,M16&lt;0,M19&lt;0),"НЕРАВНЕНИЕ !"," ")</f>
        <v> </v>
      </c>
      <c r="N12" s="475" t="str">
        <f>+IF(+OR(N13&lt;0,N14&lt;0,N15&lt;0,N16&lt;0,N19&lt;0),"НЕРАВНЕНИЕ !"," ")</f>
        <v> </v>
      </c>
    </row>
    <row r="13" spans="1:14" ht="15.75">
      <c r="A13" s="657" t="s">
        <v>668</v>
      </c>
      <c r="B13" s="658">
        <v>11</v>
      </c>
      <c r="C13" s="243"/>
      <c r="D13" s="661">
        <f>+ROUND('BALANCE-SHEET-2006-leva'!D13/1000,0)</f>
        <v>0</v>
      </c>
      <c r="E13" s="662">
        <f>+ROUND('BALANCE-SHEET-2006-leva'!E13/1000,0)</f>
        <v>0</v>
      </c>
      <c r="F13" s="243"/>
      <c r="G13" s="661">
        <f>+ROUND('BALANCE-SHEET-2006-leva'!G13/1000,0)</f>
        <v>0</v>
      </c>
      <c r="H13" s="662">
        <f>+ROUND('BALANCE-SHEET-2006-leva'!H13/1000,0)</f>
        <v>0</v>
      </c>
      <c r="I13" s="243"/>
      <c r="J13" s="661">
        <f>+ROUND('BALANCE-SHEET-2006-leva'!J13/1000,0)</f>
        <v>0</v>
      </c>
      <c r="K13" s="662">
        <f>+ROUND('BALANCE-SHEET-2006-leva'!K13/1000,0)</f>
        <v>0</v>
      </c>
      <c r="L13" s="243"/>
      <c r="M13" s="661">
        <f aca="true" t="shared" si="0" ref="M13:N17">+ROUND((D13+G13+J13),0)</f>
        <v>0</v>
      </c>
      <c r="N13" s="662">
        <f t="shared" si="0"/>
        <v>0</v>
      </c>
    </row>
    <row r="14" spans="1:14" ht="15.75">
      <c r="A14" s="657" t="s">
        <v>352</v>
      </c>
      <c r="B14" s="658">
        <v>12</v>
      </c>
      <c r="C14" s="243"/>
      <c r="D14" s="661">
        <f>+ROUND('BALANCE-SHEET-2006-leva'!D14/1000,0)</f>
        <v>0</v>
      </c>
      <c r="E14" s="662">
        <f>+ROUND('BALANCE-SHEET-2006-leva'!E14/1000,0)</f>
        <v>0</v>
      </c>
      <c r="F14" s="243"/>
      <c r="G14" s="661">
        <f>+ROUND('BALANCE-SHEET-2006-leva'!G14/1000,0)</f>
        <v>0</v>
      </c>
      <c r="H14" s="662">
        <f>+ROUND('BALANCE-SHEET-2006-leva'!H14/1000,0)</f>
        <v>0</v>
      </c>
      <c r="I14" s="243"/>
      <c r="J14" s="661">
        <f>+ROUND('BALANCE-SHEET-2006-leva'!J14/1000,0)</f>
        <v>0</v>
      </c>
      <c r="K14" s="662">
        <f>+ROUND('BALANCE-SHEET-2006-leva'!K14/1000,0)</f>
        <v>0</v>
      </c>
      <c r="L14" s="243"/>
      <c r="M14" s="661">
        <f t="shared" si="0"/>
        <v>0</v>
      </c>
      <c r="N14" s="662">
        <f t="shared" si="0"/>
        <v>0</v>
      </c>
    </row>
    <row r="15" spans="1:14" ht="15.75">
      <c r="A15" s="657" t="s">
        <v>669</v>
      </c>
      <c r="B15" s="658">
        <v>13</v>
      </c>
      <c r="C15" s="243"/>
      <c r="D15" s="661">
        <f>+ROUND('BALANCE-SHEET-2006-leva'!D15/1000,0)</f>
        <v>0</v>
      </c>
      <c r="E15" s="662">
        <f>+ROUND('BALANCE-SHEET-2006-leva'!E15/1000,0)</f>
        <v>0</v>
      </c>
      <c r="F15" s="243"/>
      <c r="G15" s="661">
        <f>+ROUND('BALANCE-SHEET-2006-leva'!G15/1000,0)</f>
        <v>0</v>
      </c>
      <c r="H15" s="662">
        <f>+ROUND('BALANCE-SHEET-2006-leva'!H15/1000,0)</f>
        <v>0</v>
      </c>
      <c r="I15" s="243"/>
      <c r="J15" s="661">
        <f>+ROUND('BALANCE-SHEET-2006-leva'!J15/1000,0)</f>
        <v>0</v>
      </c>
      <c r="K15" s="662">
        <f>+ROUND('BALANCE-SHEET-2006-leva'!K15/1000,0)</f>
        <v>0</v>
      </c>
      <c r="L15" s="243"/>
      <c r="M15" s="661">
        <f t="shared" si="0"/>
        <v>0</v>
      </c>
      <c r="N15" s="662">
        <f t="shared" si="0"/>
        <v>0</v>
      </c>
    </row>
    <row r="16" spans="1:14" ht="15.75">
      <c r="A16" s="659" t="s">
        <v>670</v>
      </c>
      <c r="B16" s="660">
        <v>14</v>
      </c>
      <c r="C16" s="243"/>
      <c r="D16" s="663">
        <f>+ROUND('BALANCE-SHEET-2006-leva'!D16/1000,1)</f>
        <v>0</v>
      </c>
      <c r="E16" s="664">
        <f>+ROUND('BALANCE-SHEET-2006-leva'!E16/1000,0)</f>
        <v>0</v>
      </c>
      <c r="F16" s="243"/>
      <c r="G16" s="663">
        <f>+ROUND('BALANCE-SHEET-2006-leva'!G16/1000,0)</f>
        <v>0</v>
      </c>
      <c r="H16" s="664">
        <f>+ROUND('BALANCE-SHEET-2006-leva'!H16/1000,0)</f>
        <v>0</v>
      </c>
      <c r="I16" s="243"/>
      <c r="J16" s="663">
        <f>+ROUND('BALANCE-SHEET-2006-leva'!J16/1000,0)</f>
        <v>0</v>
      </c>
      <c r="K16" s="664">
        <f>+ROUND('BALANCE-SHEET-2006-leva'!K16/1000,0)</f>
        <v>0</v>
      </c>
      <c r="L16" s="243"/>
      <c r="M16" s="663">
        <f t="shared" si="0"/>
        <v>0</v>
      </c>
      <c r="N16" s="664">
        <f t="shared" si="0"/>
        <v>0</v>
      </c>
    </row>
    <row r="17" spans="1:14" ht="15.75">
      <c r="A17" s="282" t="s">
        <v>671</v>
      </c>
      <c r="B17" s="283">
        <v>10</v>
      </c>
      <c r="C17" s="243"/>
      <c r="D17" s="569">
        <f>+ROUND(+D13+D14+D15+D16,0)</f>
        <v>0</v>
      </c>
      <c r="E17" s="570">
        <f>+ROUND(+E13+E14+E15+E16,0)</f>
        <v>0</v>
      </c>
      <c r="F17" s="243"/>
      <c r="G17" s="569">
        <f>+ROUND(+G13+G14+G15+G16,0)</f>
        <v>0</v>
      </c>
      <c r="H17" s="570">
        <f>+ROUND(+H13+H14+H15+H16,0)</f>
        <v>0</v>
      </c>
      <c r="I17" s="243"/>
      <c r="J17" s="569">
        <f>+ROUND(+J13+J14+J15+J16,0)</f>
        <v>0</v>
      </c>
      <c r="K17" s="570">
        <f>+ROUND(+K13+K14+K15+K16,0)</f>
        <v>0</v>
      </c>
      <c r="L17" s="243"/>
      <c r="M17" s="569">
        <f t="shared" si="0"/>
        <v>0</v>
      </c>
      <c r="N17" s="570">
        <f t="shared" si="0"/>
        <v>0</v>
      </c>
    </row>
    <row r="18" spans="1:14" ht="6" customHeight="1">
      <c r="A18" s="276"/>
      <c r="B18" s="277"/>
      <c r="C18" s="243"/>
      <c r="D18" s="278"/>
      <c r="E18" s="279"/>
      <c r="F18" s="243"/>
      <c r="G18" s="278"/>
      <c r="H18" s="279"/>
      <c r="I18" s="243"/>
      <c r="J18" s="278"/>
      <c r="K18" s="279"/>
      <c r="L18" s="243"/>
      <c r="M18" s="278"/>
      <c r="N18" s="279"/>
    </row>
    <row r="19" spans="1:14" ht="15.75">
      <c r="A19" s="282" t="s">
        <v>672</v>
      </c>
      <c r="B19" s="283">
        <v>20</v>
      </c>
      <c r="C19" s="243"/>
      <c r="D19" s="569">
        <f>+ROUND('BALANCE-SHEET-2006-leva'!D19/1000,0)</f>
        <v>0</v>
      </c>
      <c r="E19" s="570">
        <f>+ROUND('BALANCE-SHEET-2006-leva'!E19/1000,0)</f>
        <v>0</v>
      </c>
      <c r="F19" s="243"/>
      <c r="G19" s="569">
        <f>+ROUND('BALANCE-SHEET-2006-leva'!G19/1000,0)</f>
        <v>0</v>
      </c>
      <c r="H19" s="570">
        <f>+ROUND('BALANCE-SHEET-2006-leva'!H19/1000,0)</f>
        <v>0</v>
      </c>
      <c r="I19" s="243"/>
      <c r="J19" s="569">
        <f>+ROUND('BALANCE-SHEET-2006-leva'!J19/1000,0)</f>
        <v>0</v>
      </c>
      <c r="K19" s="570">
        <f>+ROUND('BALANCE-SHEET-2006-leva'!K19/1000,0)</f>
        <v>0</v>
      </c>
      <c r="L19" s="243"/>
      <c r="M19" s="569">
        <f>+ROUND((D19+G19+J19),0)</f>
        <v>0</v>
      </c>
      <c r="N19" s="570">
        <f>+ROUND((E19+H19+K19),0)</f>
        <v>0</v>
      </c>
    </row>
    <row r="20" spans="1:14" ht="15.75">
      <c r="A20" s="276" t="s">
        <v>673</v>
      </c>
      <c r="B20" s="277"/>
      <c r="C20" s="243"/>
      <c r="D20" s="474" t="str">
        <f>+IF(+OR(D21&lt;0,D22&lt;0,D25&lt;0),"НЕРАВНЕНИЕ !"," ")</f>
        <v> </v>
      </c>
      <c r="E20" s="475" t="str">
        <f>+IF(+OR(E21&lt;0,E22&lt;0,E25&lt;0),"НЕРАВНЕНИЕ !"," ")</f>
        <v> </v>
      </c>
      <c r="F20" s="243"/>
      <c r="G20" s="474" t="str">
        <f>+IF(+OR(G21&lt;0,G22&lt;0,G25&lt;0),"НЕРАВНЕНИЕ !"," ")</f>
        <v> </v>
      </c>
      <c r="H20" s="475" t="str">
        <f>+IF(+OR(H21&lt;0,H22&lt;0,H25&lt;0),"НЕРАВНЕНИЕ !"," ")</f>
        <v> </v>
      </c>
      <c r="I20" s="243"/>
      <c r="J20" s="474" t="str">
        <f>+IF(+OR(J21&lt;0,J22&lt;0,J25&lt;0),"НЕРАВНЕНИЕ !"," ")</f>
        <v> </v>
      </c>
      <c r="K20" s="475" t="str">
        <f>+IF(+OR(K21&lt;0,K22&lt;0,K25&lt;0),"НЕРАВНЕНИЕ !"," ")</f>
        <v> </v>
      </c>
      <c r="L20" s="243"/>
      <c r="M20" s="474" t="str">
        <f>+IF(+OR(M21&lt;0,M22&lt;0,M25&lt;0),"НЕРАВНЕНИЕ !"," ")</f>
        <v> </v>
      </c>
      <c r="N20" s="475" t="str">
        <f>+IF(+OR(N21&lt;0,N22&lt;0,N25&lt;0),"НЕРАВНЕНИЕ !"," ")</f>
        <v> </v>
      </c>
    </row>
    <row r="21" spans="1:14" ht="15.75">
      <c r="A21" s="657" t="s">
        <v>353</v>
      </c>
      <c r="B21" s="658">
        <v>31</v>
      </c>
      <c r="C21" s="243"/>
      <c r="D21" s="661">
        <f>+ROUND('BALANCE-SHEET-2006-leva'!D21/1000,0)</f>
        <v>0</v>
      </c>
      <c r="E21" s="662">
        <f>+ROUND('BALANCE-SHEET-2006-leva'!E21/1000,0)</f>
        <v>0</v>
      </c>
      <c r="F21" s="243"/>
      <c r="G21" s="661">
        <f>+ROUND('BALANCE-SHEET-2006-leva'!G21/1000,0)</f>
        <v>0</v>
      </c>
      <c r="H21" s="662">
        <f>+ROUND('BALANCE-SHEET-2006-leva'!H21/1000,0)</f>
        <v>0</v>
      </c>
      <c r="I21" s="243"/>
      <c r="J21" s="661">
        <f>+ROUND('BALANCE-SHEET-2006-leva'!J21/1000,0)</f>
        <v>0</v>
      </c>
      <c r="K21" s="662">
        <f>+ROUND('BALANCE-SHEET-2006-leva'!K21/1000,0)</f>
        <v>0</v>
      </c>
      <c r="L21" s="243"/>
      <c r="M21" s="661">
        <f aca="true" t="shared" si="1" ref="M21:N23">+ROUND((D21+G21+J21),0)</f>
        <v>0</v>
      </c>
      <c r="N21" s="662">
        <f t="shared" si="1"/>
        <v>0</v>
      </c>
    </row>
    <row r="22" spans="1:14" ht="15.75">
      <c r="A22" s="659" t="s">
        <v>680</v>
      </c>
      <c r="B22" s="660">
        <v>32</v>
      </c>
      <c r="C22" s="243"/>
      <c r="D22" s="663">
        <f>+ROUND('BALANCE-SHEET-2006-leva'!D22/1000,0)</f>
        <v>0</v>
      </c>
      <c r="E22" s="664">
        <f>+ROUND('BALANCE-SHEET-2006-leva'!E22/1000,0)</f>
        <v>0</v>
      </c>
      <c r="F22" s="243"/>
      <c r="G22" s="663">
        <f>+ROUND('BALANCE-SHEET-2006-leva'!G22/1000,0)</f>
        <v>0</v>
      </c>
      <c r="H22" s="664">
        <f>+ROUND('BALANCE-SHEET-2006-leva'!H22/1000,0)</f>
        <v>0</v>
      </c>
      <c r="I22" s="243"/>
      <c r="J22" s="663">
        <f>+ROUND('BALANCE-SHEET-2006-leva'!J22/1000,0)</f>
        <v>0</v>
      </c>
      <c r="K22" s="664">
        <f>+ROUND('BALANCE-SHEET-2006-leva'!K22/1000,0)</f>
        <v>0</v>
      </c>
      <c r="L22" s="243"/>
      <c r="M22" s="663">
        <f t="shared" si="1"/>
        <v>0</v>
      </c>
      <c r="N22" s="664">
        <f t="shared" si="1"/>
        <v>0</v>
      </c>
    </row>
    <row r="23" spans="1:14" ht="15.75">
      <c r="A23" s="282" t="s">
        <v>681</v>
      </c>
      <c r="B23" s="283">
        <v>30</v>
      </c>
      <c r="C23" s="243"/>
      <c r="D23" s="569">
        <f>+ROUND(+D21+D22,0)</f>
        <v>0</v>
      </c>
      <c r="E23" s="570">
        <f>+ROUND(+E21+E22,0)</f>
        <v>0</v>
      </c>
      <c r="F23" s="243"/>
      <c r="G23" s="569">
        <f>+ROUND(+G21+G22,0)</f>
        <v>0</v>
      </c>
      <c r="H23" s="570">
        <f>+ROUND(+H21+H22,0)</f>
        <v>0</v>
      </c>
      <c r="I23" s="243"/>
      <c r="J23" s="569">
        <f>+ROUND(+J21+J22,0)</f>
        <v>0</v>
      </c>
      <c r="K23" s="570">
        <f>+ROUND(+K21+K22,0)</f>
        <v>0</v>
      </c>
      <c r="L23" s="243"/>
      <c r="M23" s="569">
        <f t="shared" si="1"/>
        <v>0</v>
      </c>
      <c r="N23" s="570">
        <f t="shared" si="1"/>
        <v>0</v>
      </c>
    </row>
    <row r="24" spans="1:14" ht="6" customHeight="1">
      <c r="A24" s="276"/>
      <c r="B24" s="277"/>
      <c r="C24" s="243"/>
      <c r="D24" s="278"/>
      <c r="E24" s="279"/>
      <c r="F24" s="243"/>
      <c r="G24" s="278"/>
      <c r="H24" s="279"/>
      <c r="I24" s="243"/>
      <c r="J24" s="278"/>
      <c r="K24" s="279"/>
      <c r="L24" s="243"/>
      <c r="M24" s="278"/>
      <c r="N24" s="279"/>
    </row>
    <row r="25" spans="1:14" ht="15.75">
      <c r="A25" s="284" t="s">
        <v>682</v>
      </c>
      <c r="B25" s="283">
        <v>40</v>
      </c>
      <c r="C25" s="243"/>
      <c r="D25" s="569">
        <f>+ROUND('BALANCE-SHEET-2006-leva'!D25/1000,0)</f>
        <v>0</v>
      </c>
      <c r="E25" s="570">
        <f>+ROUND('BALANCE-SHEET-2006-leva'!E25/1000,0)</f>
        <v>0</v>
      </c>
      <c r="F25" s="243"/>
      <c r="G25" s="569">
        <f>+ROUND('BALANCE-SHEET-2006-leva'!G25/1000,0)</f>
        <v>0</v>
      </c>
      <c r="H25" s="570">
        <f>+ROUND('BALANCE-SHEET-2006-leva'!H25/1000,0)</f>
        <v>0</v>
      </c>
      <c r="I25" s="243"/>
      <c r="J25" s="569">
        <f>+ROUND('BALANCE-SHEET-2006-leva'!J25/1000,0)</f>
        <v>0</v>
      </c>
      <c r="K25" s="570">
        <f>+ROUND('BALANCE-SHEET-2006-leva'!K25/1000,0)</f>
        <v>0</v>
      </c>
      <c r="L25" s="243"/>
      <c r="M25" s="569">
        <f>+ROUND((D25+G25+J25),0)</f>
        <v>0</v>
      </c>
      <c r="N25" s="570">
        <f>+ROUND((E25+H25+K25),0)</f>
        <v>0</v>
      </c>
    </row>
    <row r="26" spans="1:14" ht="6" customHeight="1">
      <c r="A26" s="276"/>
      <c r="B26" s="277"/>
      <c r="C26" s="243"/>
      <c r="D26" s="278"/>
      <c r="E26" s="279"/>
      <c r="F26" s="243"/>
      <c r="G26" s="278"/>
      <c r="H26" s="279"/>
      <c r="I26" s="243"/>
      <c r="J26" s="278"/>
      <c r="K26" s="279"/>
      <c r="L26" s="243"/>
      <c r="M26" s="278"/>
      <c r="N26" s="279"/>
    </row>
    <row r="27" spans="1:14" ht="19.5" thickBot="1">
      <c r="A27" s="285" t="s">
        <v>683</v>
      </c>
      <c r="B27" s="286">
        <v>100</v>
      </c>
      <c r="C27" s="243"/>
      <c r="D27" s="571">
        <f>+ROUND(+D17+D19+D23+D25,0)</f>
        <v>0</v>
      </c>
      <c r="E27" s="572">
        <f>+ROUND(+E17+E19+E23+E25,0)</f>
        <v>0</v>
      </c>
      <c r="F27" s="243"/>
      <c r="G27" s="571">
        <f>+ROUND(+G17+G19+G23+G25,0)</f>
        <v>0</v>
      </c>
      <c r="H27" s="572">
        <f>+ROUND(+H17+H19+H23+H25,0)</f>
        <v>0</v>
      </c>
      <c r="I27" s="243"/>
      <c r="J27" s="571">
        <f>+ROUND(+J17+J19+J23+J25,0)</f>
        <v>0</v>
      </c>
      <c r="K27" s="572">
        <f>+ROUND(+K17+K19+K23+K25,0)</f>
        <v>0</v>
      </c>
      <c r="L27" s="243"/>
      <c r="M27" s="571">
        <f>+ROUND((D27+G27+J27),0)</f>
        <v>0</v>
      </c>
      <c r="N27" s="572">
        <f>+ROUND((E27+H27+K27),0)</f>
        <v>0</v>
      </c>
    </row>
    <row r="28" spans="1:14" ht="15.75">
      <c r="A28" s="272" t="s">
        <v>684</v>
      </c>
      <c r="B28" s="273"/>
      <c r="C28" s="243"/>
      <c r="D28" s="274"/>
      <c r="E28" s="275"/>
      <c r="F28" s="243"/>
      <c r="G28" s="274"/>
      <c r="H28" s="275"/>
      <c r="I28" s="243"/>
      <c r="J28" s="274"/>
      <c r="K28" s="275"/>
      <c r="L28" s="243"/>
      <c r="M28" s="274"/>
      <c r="N28" s="275"/>
    </row>
    <row r="29" spans="1:14" ht="15.75">
      <c r="A29" s="276" t="s">
        <v>685</v>
      </c>
      <c r="B29" s="277"/>
      <c r="C29" s="243"/>
      <c r="D29" s="474" t="str">
        <f>+IF(+OR(D30&lt;0,D31&lt;0,D32&lt;0),"НЕРАВНЕНИЕ !"," ")</f>
        <v> </v>
      </c>
      <c r="E29" s="475" t="str">
        <f>+IF(+OR(E30&lt;0,E31&lt;0,E32&lt;0),"НЕРАВНЕНИЕ !"," ")</f>
        <v> </v>
      </c>
      <c r="F29" s="243"/>
      <c r="G29" s="474" t="str">
        <f>+IF(+OR(G30&lt;0,G31&lt;0,G32&lt;0),"НЕРАВНЕНИЕ !"," ")</f>
        <v> </v>
      </c>
      <c r="H29" s="475" t="str">
        <f>+IF(+OR(H30&lt;0,H31&lt;0,H32&lt;0),"НЕРАВНЕНИЕ !"," ")</f>
        <v> </v>
      </c>
      <c r="I29" s="243"/>
      <c r="J29" s="474" t="str">
        <f>+IF(+OR(J30&lt;0,J31&lt;0,J32&lt;0),"НЕРАВНЕНИЕ !"," ")</f>
        <v> </v>
      </c>
      <c r="K29" s="475" t="str">
        <f>+IF(+OR(K30&lt;0,K31&lt;0,K32&lt;0),"НЕРАВНЕНИЕ !"," ")</f>
        <v> </v>
      </c>
      <c r="L29" s="243"/>
      <c r="M29" s="474" t="str">
        <f>+IF(+OR(M30&lt;0,M31&lt;0,M32&lt;0),"НЕРАВНЕНИЕ !"," ")</f>
        <v> </v>
      </c>
      <c r="N29" s="475" t="str">
        <f>+IF(+OR(N30&lt;0,N31&lt;0,N32&lt;0),"НЕРАВНЕНИЕ !"," ")</f>
        <v> </v>
      </c>
    </row>
    <row r="30" spans="1:14" ht="15.75">
      <c r="A30" s="657" t="s">
        <v>686</v>
      </c>
      <c r="B30" s="658">
        <v>51</v>
      </c>
      <c r="C30" s="243"/>
      <c r="D30" s="661">
        <f>+ROUND('BALANCE-SHEET-2006-leva'!D30/1000,0)</f>
        <v>0</v>
      </c>
      <c r="E30" s="662">
        <f>+ROUND('BALANCE-SHEET-2006-leva'!E30/1000,0)</f>
        <v>0</v>
      </c>
      <c r="F30" s="243"/>
      <c r="G30" s="661">
        <f>+ROUND('BALANCE-SHEET-2006-leva'!G30/1000,0)</f>
        <v>0</v>
      </c>
      <c r="H30" s="662">
        <f>+ROUND('BALANCE-SHEET-2006-leva'!H30/1000,0)</f>
        <v>0</v>
      </c>
      <c r="I30" s="243"/>
      <c r="J30" s="661">
        <f>+ROUND('BALANCE-SHEET-2006-leva'!J30/1000,0)</f>
        <v>0</v>
      </c>
      <c r="K30" s="662">
        <f>+ROUND('BALANCE-SHEET-2006-leva'!K30/1000,0)</f>
        <v>0</v>
      </c>
      <c r="L30" s="243"/>
      <c r="M30" s="661">
        <f aca="true" t="shared" si="2" ref="M30:N33">+ROUND((D30+G30+J30),0)</f>
        <v>0</v>
      </c>
      <c r="N30" s="662">
        <f t="shared" si="2"/>
        <v>0</v>
      </c>
    </row>
    <row r="31" spans="1:14" ht="15.75">
      <c r="A31" s="657" t="s">
        <v>687</v>
      </c>
      <c r="B31" s="658">
        <v>52</v>
      </c>
      <c r="C31" s="243"/>
      <c r="D31" s="661">
        <f>+ROUND('BALANCE-SHEET-2006-leva'!D31/1000,0)</f>
        <v>0</v>
      </c>
      <c r="E31" s="662">
        <f>+ROUND('BALANCE-SHEET-2006-leva'!E31/1000,0)</f>
        <v>0</v>
      </c>
      <c r="F31" s="243"/>
      <c r="G31" s="661">
        <f>+ROUND('BALANCE-SHEET-2006-leva'!G31/1000,0)</f>
        <v>0</v>
      </c>
      <c r="H31" s="662">
        <f>+ROUND('BALANCE-SHEET-2006-leva'!H31/1000,0)</f>
        <v>0</v>
      </c>
      <c r="I31" s="243"/>
      <c r="J31" s="661">
        <f>+ROUND('BALANCE-SHEET-2006-leva'!J31/1000,0)</f>
        <v>0</v>
      </c>
      <c r="K31" s="662">
        <f>+ROUND('BALANCE-SHEET-2006-leva'!K31/1000,0)</f>
        <v>0</v>
      </c>
      <c r="L31" s="243"/>
      <c r="M31" s="661">
        <f t="shared" si="2"/>
        <v>0</v>
      </c>
      <c r="N31" s="662">
        <f t="shared" si="2"/>
        <v>0</v>
      </c>
    </row>
    <row r="32" spans="1:14" ht="15.75">
      <c r="A32" s="659" t="s">
        <v>688</v>
      </c>
      <c r="B32" s="660">
        <v>53</v>
      </c>
      <c r="C32" s="243"/>
      <c r="D32" s="663">
        <f>+ROUND('BALANCE-SHEET-2006-leva'!D32/1000,0)</f>
        <v>0</v>
      </c>
      <c r="E32" s="664">
        <f>+ROUND('BALANCE-SHEET-2006-leva'!E32/1000,0)</f>
        <v>0</v>
      </c>
      <c r="F32" s="243"/>
      <c r="G32" s="663">
        <f>+ROUND('BALANCE-SHEET-2006-leva'!G32/1000,0)</f>
        <v>0</v>
      </c>
      <c r="H32" s="664">
        <f>+ROUND('BALANCE-SHEET-2006-leva'!H32/1000,0)</f>
        <v>0</v>
      </c>
      <c r="I32" s="243"/>
      <c r="J32" s="663">
        <f>+ROUND('BALANCE-SHEET-2006-leva'!J32/1000,0)</f>
        <v>0</v>
      </c>
      <c r="K32" s="664">
        <f>+ROUND('BALANCE-SHEET-2006-leva'!K32/1000,0)</f>
        <v>0</v>
      </c>
      <c r="L32" s="243"/>
      <c r="M32" s="663">
        <f t="shared" si="2"/>
        <v>0</v>
      </c>
      <c r="N32" s="664">
        <f t="shared" si="2"/>
        <v>0</v>
      </c>
    </row>
    <row r="33" spans="1:14" ht="15.75">
      <c r="A33" s="282" t="s">
        <v>671</v>
      </c>
      <c r="B33" s="283">
        <v>50</v>
      </c>
      <c r="C33" s="243"/>
      <c r="D33" s="569">
        <f>+ROUND(+D30+D31+D32,0)</f>
        <v>0</v>
      </c>
      <c r="E33" s="570">
        <f>+ROUND(+E30+E31+E32,0)</f>
        <v>0</v>
      </c>
      <c r="F33" s="243"/>
      <c r="G33" s="569">
        <f>+ROUND(+G30+G31+G32,0)</f>
        <v>0</v>
      </c>
      <c r="H33" s="570">
        <f>+ROUND(+H30+H31+H32,0)</f>
        <v>0</v>
      </c>
      <c r="I33" s="243"/>
      <c r="J33" s="569">
        <f>+ROUND(+J30+J31+J32,0)</f>
        <v>0</v>
      </c>
      <c r="K33" s="570">
        <f>+ROUND(+K30+K31+K32,0)</f>
        <v>0</v>
      </c>
      <c r="L33" s="243"/>
      <c r="M33" s="569">
        <f t="shared" si="2"/>
        <v>0</v>
      </c>
      <c r="N33" s="570">
        <f t="shared" si="2"/>
        <v>0</v>
      </c>
    </row>
    <row r="34" spans="1:14" ht="15.75">
      <c r="A34" s="276" t="s">
        <v>689</v>
      </c>
      <c r="B34" s="277"/>
      <c r="C34" s="243"/>
      <c r="D34" s="474" t="str">
        <f>+IF(+OR(D35&lt;0,D36&lt;0),"НЕРАВНЕНИЕ !"," ")</f>
        <v> </v>
      </c>
      <c r="E34" s="475" t="str">
        <f>+IF(+OR(E35&lt;0,E36&lt;0),"НЕРАВНЕНИЕ !"," ")</f>
        <v> </v>
      </c>
      <c r="F34" s="243"/>
      <c r="G34" s="474" t="str">
        <f>+IF(+OR(G35&lt;0,G36&lt;0),"НЕРАВНЕНИЕ !"," ")</f>
        <v> </v>
      </c>
      <c r="H34" s="475" t="str">
        <f>+IF(+OR(H35&lt;0,H36&lt;0),"НЕРАВНЕНИЕ !"," ")</f>
        <v> </v>
      </c>
      <c r="I34" s="243"/>
      <c r="J34" s="474" t="str">
        <f>+IF(+OR(J35&lt;0,J36&lt;0),"НЕРАВНЕНИЕ !"," ")</f>
        <v> </v>
      </c>
      <c r="K34" s="475" t="str">
        <f>+IF(+OR(K35&lt;0,K36&lt;0),"НЕРАВНЕНИЕ !"," ")</f>
        <v> </v>
      </c>
      <c r="L34" s="243"/>
      <c r="M34" s="474" t="str">
        <f>+IF(+OR(M35&lt;0,M36&lt;0),"НЕРАВНЕНИЕ !"," ")</f>
        <v> </v>
      </c>
      <c r="N34" s="475" t="str">
        <f>+IF(+OR(N35&lt;0,N36&lt;0),"НЕРАВНЕНИЕ !"," ")</f>
        <v> </v>
      </c>
    </row>
    <row r="35" spans="1:14" ht="15.75">
      <c r="A35" s="657" t="s">
        <v>690</v>
      </c>
      <c r="B35" s="658">
        <v>61</v>
      </c>
      <c r="C35" s="243"/>
      <c r="D35" s="661">
        <f>+ROUND('BALANCE-SHEET-2006-leva'!D35/1000,0)</f>
        <v>0</v>
      </c>
      <c r="E35" s="662">
        <f>+ROUND('BALANCE-SHEET-2006-leva'!E35/1000,0)</f>
        <v>0</v>
      </c>
      <c r="F35" s="243"/>
      <c r="G35" s="661">
        <f>+ROUND('BALANCE-SHEET-2006-leva'!G35/1000,0)</f>
        <v>0</v>
      </c>
      <c r="H35" s="662">
        <f>+ROUND('BALANCE-SHEET-2006-leva'!H35/1000,0)</f>
        <v>0</v>
      </c>
      <c r="I35" s="243"/>
      <c r="J35" s="661">
        <f>+ROUND('BALANCE-SHEET-2006-leva'!J35/1000,0)</f>
        <v>0</v>
      </c>
      <c r="K35" s="662">
        <f>+ROUND('BALANCE-SHEET-2006-leva'!K35/1000,0)</f>
        <v>0</v>
      </c>
      <c r="L35" s="243"/>
      <c r="M35" s="661">
        <f aca="true" t="shared" si="3" ref="M35:N37">+ROUND((D35+G35+J35),0)</f>
        <v>0</v>
      </c>
      <c r="N35" s="662">
        <f t="shared" si="3"/>
        <v>0</v>
      </c>
    </row>
    <row r="36" spans="1:14" ht="15.75">
      <c r="A36" s="659" t="s">
        <v>691</v>
      </c>
      <c r="B36" s="660">
        <v>62</v>
      </c>
      <c r="C36" s="243"/>
      <c r="D36" s="663">
        <f>+ROUND('BALANCE-SHEET-2006-leva'!D36/1000,0)</f>
        <v>0</v>
      </c>
      <c r="E36" s="664">
        <f>+ROUND('BALANCE-SHEET-2006-leva'!E36/1000,0)</f>
        <v>0</v>
      </c>
      <c r="F36" s="243"/>
      <c r="G36" s="663">
        <f>+ROUND('BALANCE-SHEET-2006-leva'!G36/1000,0)</f>
        <v>0</v>
      </c>
      <c r="H36" s="664">
        <f>+ROUND('BALANCE-SHEET-2006-leva'!H36/1000,0)</f>
        <v>0</v>
      </c>
      <c r="I36" s="243"/>
      <c r="J36" s="663">
        <f>+ROUND('BALANCE-SHEET-2006-leva'!J36/1000,0)</f>
        <v>0</v>
      </c>
      <c r="K36" s="664">
        <f>+ROUND('BALANCE-SHEET-2006-leva'!K36/1000,0)</f>
        <v>0</v>
      </c>
      <c r="L36" s="243"/>
      <c r="M36" s="663">
        <f t="shared" si="3"/>
        <v>0</v>
      </c>
      <c r="N36" s="664">
        <f t="shared" si="3"/>
        <v>0</v>
      </c>
    </row>
    <row r="37" spans="1:14" ht="15.75">
      <c r="A37" s="282" t="s">
        <v>692</v>
      </c>
      <c r="B37" s="283">
        <v>60</v>
      </c>
      <c r="C37" s="243"/>
      <c r="D37" s="569">
        <f>+ROUND(+D35+D36,0)</f>
        <v>0</v>
      </c>
      <c r="E37" s="570">
        <f>+ROUND(+E35+E36,0)</f>
        <v>0</v>
      </c>
      <c r="F37" s="243"/>
      <c r="G37" s="569">
        <f>+ROUND(+G35+G36,0)</f>
        <v>0</v>
      </c>
      <c r="H37" s="570">
        <f>+ROUND(+H35+H36,0)</f>
        <v>0</v>
      </c>
      <c r="I37" s="243"/>
      <c r="J37" s="569">
        <f>+ROUND(+J35+J36,0)</f>
        <v>0</v>
      </c>
      <c r="K37" s="570">
        <f>+ROUND(+K35+K36,0)</f>
        <v>0</v>
      </c>
      <c r="L37" s="243"/>
      <c r="M37" s="569">
        <f t="shared" si="3"/>
        <v>0</v>
      </c>
      <c r="N37" s="570">
        <f t="shared" si="3"/>
        <v>0</v>
      </c>
    </row>
    <row r="38" spans="1:14" ht="15.75">
      <c r="A38" s="276" t="s">
        <v>693</v>
      </c>
      <c r="B38" s="277"/>
      <c r="C38" s="243"/>
      <c r="D38" s="474" t="str">
        <f>+IF(+OR(D39&lt;0,D40&lt;0,D41&lt;0,D42&lt;0,D43&lt;0,D44&lt;0),"НЕРАВНЕНИЕ !"," ")</f>
        <v> </v>
      </c>
      <c r="E38" s="475" t="str">
        <f>+IF(+OR(E39&lt;0,E40&lt;0,E41&lt;0,E42&lt;0,E43&lt;0,E44&lt;0),"НЕРАВНЕНИЕ !"," ")</f>
        <v> </v>
      </c>
      <c r="F38" s="243"/>
      <c r="G38" s="474" t="str">
        <f>+IF(+OR(G39&lt;0,G40&lt;0,G41&lt;0,G42&lt;0,G43&lt;0,G44&lt;0),"НЕРАВНЕНИЕ !"," ")</f>
        <v> </v>
      </c>
      <c r="H38" s="475" t="str">
        <f>+IF(+OR(H39&lt;0,H40&lt;0,H41&lt;0,H42&lt;0,H43&lt;0,H44&lt;0),"НЕРАВНЕНИЕ !"," ")</f>
        <v> </v>
      </c>
      <c r="I38" s="243"/>
      <c r="J38" s="474" t="str">
        <f>+IF(+OR(J39&lt;0,J40&lt;0,J41&lt;0,J42&lt;0,J43&lt;0,J44&lt;0),"НЕРАВНЕНИЕ !"," ")</f>
        <v> </v>
      </c>
      <c r="K38" s="475" t="str">
        <f>+IF(+OR(K39&lt;0,K40&lt;0,K41&lt;0,K42&lt;0,K43&lt;0,K44&lt;0),"НЕРАВНЕНИЕ !"," ")</f>
        <v> </v>
      </c>
      <c r="L38" s="243"/>
      <c r="M38" s="474" t="str">
        <f>+IF(+OR(M39&lt;0,M40&lt;0,M41&lt;0,M42&lt;0,M43&lt;0,M44&lt;0),"НЕРАВНЕНИЕ !"," ")</f>
        <v> </v>
      </c>
      <c r="N38" s="475" t="str">
        <f>+IF(+OR(N39&lt;0,N40&lt;0,N41&lt;0,N42&lt;0,N43&lt;0,N44&lt;0),"НЕРАВНЕНИЕ !"," ")</f>
        <v> </v>
      </c>
    </row>
    <row r="39" spans="1:14" ht="15.75">
      <c r="A39" s="280" t="s">
        <v>694</v>
      </c>
      <c r="B39" s="281">
        <v>71</v>
      </c>
      <c r="C39" s="243"/>
      <c r="D39" s="661">
        <f>+ROUND('BALANCE-SHEET-2006-leva'!D39/1000,0)</f>
        <v>0</v>
      </c>
      <c r="E39" s="662">
        <f>+ROUND('BALANCE-SHEET-2006-leva'!E39/1000,0)</f>
        <v>0</v>
      </c>
      <c r="F39" s="243"/>
      <c r="G39" s="661">
        <f>+ROUND('BALANCE-SHEET-2006-leva'!G39/1000,0)</f>
        <v>0</v>
      </c>
      <c r="H39" s="662">
        <f>+ROUND('BALANCE-SHEET-2006-leva'!H39/1000,0)</f>
        <v>0</v>
      </c>
      <c r="I39" s="243"/>
      <c r="J39" s="661">
        <f>+ROUND('BALANCE-SHEET-2006-leva'!J39/1000,0)</f>
        <v>0</v>
      </c>
      <c r="K39" s="662">
        <f>+ROUND('BALANCE-SHEET-2006-leva'!K39/1000,0)</f>
        <v>0</v>
      </c>
      <c r="L39" s="243"/>
      <c r="M39" s="661">
        <f aca="true" t="shared" si="4" ref="M39:N45">+ROUND((D39+G39+J39),0)</f>
        <v>0</v>
      </c>
      <c r="N39" s="662">
        <f t="shared" si="4"/>
        <v>0</v>
      </c>
    </row>
    <row r="40" spans="1:14" ht="15.75">
      <c r="A40" s="280" t="s">
        <v>695</v>
      </c>
      <c r="B40" s="281">
        <v>72</v>
      </c>
      <c r="C40" s="243"/>
      <c r="D40" s="661">
        <f>+ROUND('BALANCE-SHEET-2006-leva'!D40/1000,0)</f>
        <v>0</v>
      </c>
      <c r="E40" s="662">
        <f>+ROUND('BALANCE-SHEET-2006-leva'!E40/1000,0)</f>
        <v>0</v>
      </c>
      <c r="F40" s="243"/>
      <c r="G40" s="661">
        <f>+ROUND('BALANCE-SHEET-2006-leva'!G40/1000,0)</f>
        <v>0</v>
      </c>
      <c r="H40" s="662">
        <f>+ROUND('BALANCE-SHEET-2006-leva'!H40/1000,0)</f>
        <v>0</v>
      </c>
      <c r="I40" s="243"/>
      <c r="J40" s="661">
        <f>+ROUND('BALANCE-SHEET-2006-leva'!J40/1000,0)</f>
        <v>0</v>
      </c>
      <c r="K40" s="662">
        <f>+ROUND('BALANCE-SHEET-2006-leva'!K40/1000,0)</f>
        <v>0</v>
      </c>
      <c r="L40" s="243"/>
      <c r="M40" s="661">
        <f t="shared" si="4"/>
        <v>0</v>
      </c>
      <c r="N40" s="662">
        <f t="shared" si="4"/>
        <v>0</v>
      </c>
    </row>
    <row r="41" spans="1:14" ht="15.75">
      <c r="A41" s="280" t="s">
        <v>696</v>
      </c>
      <c r="B41" s="281">
        <v>73</v>
      </c>
      <c r="C41" s="243"/>
      <c r="D41" s="661">
        <f>+ROUND('BALANCE-SHEET-2006-leva'!D41/1000,0)</f>
        <v>0</v>
      </c>
      <c r="E41" s="662">
        <f>+ROUND('BALANCE-SHEET-2006-leva'!E41/1000,0)</f>
        <v>0</v>
      </c>
      <c r="F41" s="243"/>
      <c r="G41" s="661">
        <f>+ROUND('BALANCE-SHEET-2006-leva'!G41/1000,0)</f>
        <v>0</v>
      </c>
      <c r="H41" s="662">
        <f>+ROUND('BALANCE-SHEET-2006-leva'!H41/1000,0)</f>
        <v>0</v>
      </c>
      <c r="I41" s="243"/>
      <c r="J41" s="661">
        <f>+ROUND('BALANCE-SHEET-2006-leva'!J41/1000,0)</f>
        <v>0</v>
      </c>
      <c r="K41" s="662">
        <f>+ROUND('BALANCE-SHEET-2006-leva'!K41/1000,0)</f>
        <v>0</v>
      </c>
      <c r="L41" s="243"/>
      <c r="M41" s="661">
        <f t="shared" si="4"/>
        <v>0</v>
      </c>
      <c r="N41" s="662">
        <f t="shared" si="4"/>
        <v>0</v>
      </c>
    </row>
    <row r="42" spans="1:14" ht="15.75">
      <c r="A42" s="280" t="s">
        <v>697</v>
      </c>
      <c r="B42" s="281">
        <v>74</v>
      </c>
      <c r="C42" s="243"/>
      <c r="D42" s="661">
        <f>+ROUND('BALANCE-SHEET-2006-leva'!D42/1000,0)</f>
        <v>0</v>
      </c>
      <c r="E42" s="662">
        <f>+ROUND('BALANCE-SHEET-2006-leva'!E42/1000,0)</f>
        <v>0</v>
      </c>
      <c r="F42" s="243"/>
      <c r="G42" s="661">
        <f>+ROUND('BALANCE-SHEET-2006-leva'!G42/1000,0)</f>
        <v>0</v>
      </c>
      <c r="H42" s="662">
        <f>+ROUND('BALANCE-SHEET-2006-leva'!H42/1000,0)</f>
        <v>0</v>
      </c>
      <c r="I42" s="243"/>
      <c r="J42" s="661">
        <f>+ROUND('BALANCE-SHEET-2006-leva'!J42/1000,0)</f>
        <v>0</v>
      </c>
      <c r="K42" s="662">
        <f>+ROUND('BALANCE-SHEET-2006-leva'!K42/1000,0)</f>
        <v>0</v>
      </c>
      <c r="L42" s="243"/>
      <c r="M42" s="661">
        <f t="shared" si="4"/>
        <v>0</v>
      </c>
      <c r="N42" s="662">
        <f t="shared" si="4"/>
        <v>0</v>
      </c>
    </row>
    <row r="43" spans="1:14" ht="15.75">
      <c r="A43" s="280" t="s">
        <v>699</v>
      </c>
      <c r="B43" s="281">
        <v>75</v>
      </c>
      <c r="C43" s="243"/>
      <c r="D43" s="661">
        <f>+ROUND('BALANCE-SHEET-2006-leva'!D43/1000,0)</f>
        <v>0</v>
      </c>
      <c r="E43" s="662">
        <f>+ROUND('BALANCE-SHEET-2006-leva'!E43/1000,0)</f>
        <v>0</v>
      </c>
      <c r="F43" s="243"/>
      <c r="G43" s="661">
        <f>+ROUND('BALANCE-SHEET-2006-leva'!G43/1000,0)</f>
        <v>0</v>
      </c>
      <c r="H43" s="662">
        <f>+ROUND('BALANCE-SHEET-2006-leva'!H43/1000,0)</f>
        <v>0</v>
      </c>
      <c r="I43" s="243"/>
      <c r="J43" s="661">
        <f>+ROUND('BALANCE-SHEET-2006-leva'!J43/1000,0)</f>
        <v>0</v>
      </c>
      <c r="K43" s="662">
        <f>+ROUND('BALANCE-SHEET-2006-leva'!K43/1000,0)</f>
        <v>0</v>
      </c>
      <c r="L43" s="243"/>
      <c r="M43" s="661">
        <f t="shared" si="4"/>
        <v>0</v>
      </c>
      <c r="N43" s="662">
        <f t="shared" si="4"/>
        <v>0</v>
      </c>
    </row>
    <row r="44" spans="1:14" ht="15.75">
      <c r="A44" s="280" t="s">
        <v>700</v>
      </c>
      <c r="B44" s="281">
        <v>76</v>
      </c>
      <c r="C44" s="243"/>
      <c r="D44" s="663">
        <f>+ROUND('BALANCE-SHEET-2006-leva'!D44/1000,0)</f>
        <v>0</v>
      </c>
      <c r="E44" s="664">
        <f>+ROUND('BALANCE-SHEET-2006-leva'!E44/1000,0)</f>
        <v>0</v>
      </c>
      <c r="F44" s="243"/>
      <c r="G44" s="663">
        <f>+ROUND('BALANCE-SHEET-2006-leva'!G44/1000,0)</f>
        <v>0</v>
      </c>
      <c r="H44" s="664">
        <f>+ROUND('BALANCE-SHEET-2006-leva'!H44/1000,0)</f>
        <v>0</v>
      </c>
      <c r="I44" s="243"/>
      <c r="J44" s="663">
        <f>+ROUND('BALANCE-SHEET-2006-leva'!J44/1000,0)</f>
        <v>0</v>
      </c>
      <c r="K44" s="664">
        <f>+ROUND('BALANCE-SHEET-2006-leva'!K44/1000,0)</f>
        <v>0</v>
      </c>
      <c r="L44" s="243"/>
      <c r="M44" s="663">
        <f t="shared" si="4"/>
        <v>0</v>
      </c>
      <c r="N44" s="664">
        <f t="shared" si="4"/>
        <v>0</v>
      </c>
    </row>
    <row r="45" spans="1:14" ht="15.75">
      <c r="A45" s="282" t="s">
        <v>681</v>
      </c>
      <c r="B45" s="283">
        <v>70</v>
      </c>
      <c r="C45" s="243"/>
      <c r="D45" s="569">
        <f>+ROUND(+D39+D40+D41+D42+D43+D44,0)</f>
        <v>0</v>
      </c>
      <c r="E45" s="570">
        <f>+ROUND(+E39+E40+E41+E42+E43+E44,0)</f>
        <v>0</v>
      </c>
      <c r="F45" s="243"/>
      <c r="G45" s="569">
        <f>+ROUND(+G39+G40+G41+G42+G43+G44,0)</f>
        <v>0</v>
      </c>
      <c r="H45" s="570">
        <f>+ROUND(+H39+H40+H41+H42+H43+H44,0)</f>
        <v>0</v>
      </c>
      <c r="I45" s="243"/>
      <c r="J45" s="569">
        <f>+ROUND(+J39+J40+J41+J42+J43+J44,0)</f>
        <v>0</v>
      </c>
      <c r="K45" s="570">
        <f>+ROUND(+K39+K40+K41+K42+K43+K44,0)</f>
        <v>0</v>
      </c>
      <c r="L45" s="243"/>
      <c r="M45" s="569">
        <f t="shared" si="4"/>
        <v>0</v>
      </c>
      <c r="N45" s="570">
        <f t="shared" si="4"/>
        <v>0</v>
      </c>
    </row>
    <row r="46" spans="1:14" ht="15.75">
      <c r="A46" s="276" t="s">
        <v>701</v>
      </c>
      <c r="B46" s="277"/>
      <c r="C46" s="243"/>
      <c r="D46" s="474" t="str">
        <f>+IF(+OR(D47&lt;0,D48&lt;0),"НЕРАВНЕНИЕ !"," ")</f>
        <v> </v>
      </c>
      <c r="E46" s="475" t="str">
        <f>+IF(+OR(E47&lt;0,E48&lt;0),"НЕРАВНЕНИЕ !"," ")</f>
        <v> </v>
      </c>
      <c r="F46" s="243"/>
      <c r="G46" s="474" t="str">
        <f>+IF(+OR(G47&lt;0,G48&lt;0),"НЕРАВНЕНИЕ !"," ")</f>
        <v> </v>
      </c>
      <c r="H46" s="475" t="str">
        <f>+IF(+OR(H47&lt;0,H48&lt;0),"НЕРАВНЕНИЕ !"," ")</f>
        <v> </v>
      </c>
      <c r="I46" s="243"/>
      <c r="J46" s="474" t="str">
        <f>+IF(+OR(J47&lt;0,J48&lt;0),"НЕРАВНЕНИЕ !"," ")</f>
        <v> </v>
      </c>
      <c r="K46" s="475" t="str">
        <f>+IF(+OR(K47&lt;0,K48&lt;0),"НЕРАВНЕНИЕ !"," ")</f>
        <v> </v>
      </c>
      <c r="L46" s="243"/>
      <c r="M46" s="474" t="str">
        <f>+IF(+OR(M47&lt;0,M48&lt;0),"НЕРАВНЕНИЕ !"," ")</f>
        <v> </v>
      </c>
      <c r="N46" s="475" t="str">
        <f>+IF(+OR(N47&lt;0,N48&lt;0),"НЕРАВНЕНИЕ !"," ")</f>
        <v> </v>
      </c>
    </row>
    <row r="47" spans="1:14" ht="15.75">
      <c r="A47" s="657" t="s">
        <v>702</v>
      </c>
      <c r="B47" s="658">
        <v>81</v>
      </c>
      <c r="C47" s="243"/>
      <c r="D47" s="661">
        <f>+ROUND('BALANCE-SHEET-2006-leva'!D47/1000,0)</f>
        <v>0</v>
      </c>
      <c r="E47" s="662">
        <f>+ROUND('BALANCE-SHEET-2006-leva'!E47/1000,0)</f>
        <v>0</v>
      </c>
      <c r="F47" s="243"/>
      <c r="G47" s="661">
        <f>+ROUND('BALANCE-SHEET-2006-leva'!G47/1000,0)</f>
        <v>0</v>
      </c>
      <c r="H47" s="662">
        <f>+ROUND('BALANCE-SHEET-2006-leva'!H47/1000,0)</f>
        <v>0</v>
      </c>
      <c r="I47" s="243"/>
      <c r="J47" s="661">
        <f>+ROUND('BALANCE-SHEET-2006-leva'!J47/1000,0)</f>
        <v>0</v>
      </c>
      <c r="K47" s="662">
        <f>+ROUND('BALANCE-SHEET-2006-leva'!K47/1000,0)</f>
        <v>0</v>
      </c>
      <c r="L47" s="243"/>
      <c r="M47" s="661">
        <f aca="true" t="shared" si="5" ref="M47:N49">+ROUND((D47+G47+J47),0)</f>
        <v>0</v>
      </c>
      <c r="N47" s="662">
        <f t="shared" si="5"/>
        <v>0</v>
      </c>
    </row>
    <row r="48" spans="1:14" ht="15.75">
      <c r="A48" s="659" t="s">
        <v>703</v>
      </c>
      <c r="B48" s="660">
        <v>82</v>
      </c>
      <c r="C48" s="243"/>
      <c r="D48" s="663">
        <f>+ROUND('BALANCE-SHEET-2006-leva'!D48/1000,0)</f>
        <v>0</v>
      </c>
      <c r="E48" s="664">
        <f>+ROUND('BALANCE-SHEET-2006-leva'!E48/1000,0)</f>
        <v>0</v>
      </c>
      <c r="F48" s="243"/>
      <c r="G48" s="663">
        <f>+ROUND('BALANCE-SHEET-2006-leva'!G48/1000,0)</f>
        <v>0</v>
      </c>
      <c r="H48" s="664">
        <f>+ROUND('BALANCE-SHEET-2006-leva'!H48/1000,0)</f>
        <v>0</v>
      </c>
      <c r="I48" s="243"/>
      <c r="J48" s="663">
        <f>+ROUND('BALANCE-SHEET-2006-leva'!J48/1000,0)</f>
        <v>0</v>
      </c>
      <c r="K48" s="664">
        <f>+ROUND('BALANCE-SHEET-2006-leva'!K48/1000,0)</f>
        <v>0</v>
      </c>
      <c r="L48" s="243"/>
      <c r="M48" s="663">
        <f t="shared" si="5"/>
        <v>0</v>
      </c>
      <c r="N48" s="664">
        <f t="shared" si="5"/>
        <v>0</v>
      </c>
    </row>
    <row r="49" spans="1:14" ht="15.75">
      <c r="A49" s="282" t="s">
        <v>704</v>
      </c>
      <c r="B49" s="283">
        <v>80</v>
      </c>
      <c r="C49" s="243"/>
      <c r="D49" s="569">
        <f>+ROUND(+D47+D48,0)</f>
        <v>0</v>
      </c>
      <c r="E49" s="570">
        <f>+ROUND(+E47+E48,0)</f>
        <v>0</v>
      </c>
      <c r="F49" s="243"/>
      <c r="G49" s="569">
        <f>+ROUND(+G47+G48,0)</f>
        <v>0</v>
      </c>
      <c r="H49" s="570">
        <f>+ROUND(+H47+H48,0)</f>
        <v>0</v>
      </c>
      <c r="I49" s="243"/>
      <c r="J49" s="569">
        <f>+ROUND(+J47+J48,0)</f>
        <v>0</v>
      </c>
      <c r="K49" s="570">
        <f>+ROUND(+K47+K48,0)</f>
        <v>0</v>
      </c>
      <c r="L49" s="243"/>
      <c r="M49" s="569">
        <f t="shared" si="5"/>
        <v>0</v>
      </c>
      <c r="N49" s="570">
        <f t="shared" si="5"/>
        <v>0</v>
      </c>
    </row>
    <row r="50" spans="1:14" ht="3" customHeight="1">
      <c r="A50" s="276"/>
      <c r="B50" s="277"/>
      <c r="C50" s="243"/>
      <c r="D50" s="278"/>
      <c r="E50" s="279"/>
      <c r="F50" s="243"/>
      <c r="G50" s="278"/>
      <c r="H50" s="279"/>
      <c r="I50" s="243"/>
      <c r="J50" s="278"/>
      <c r="K50" s="279"/>
      <c r="L50" s="243"/>
      <c r="M50" s="278"/>
      <c r="N50" s="279"/>
    </row>
    <row r="51" spans="1:14" ht="19.5" thickBot="1">
      <c r="A51" s="285" t="s">
        <v>705</v>
      </c>
      <c r="B51" s="286">
        <v>200</v>
      </c>
      <c r="C51" s="243"/>
      <c r="D51" s="571">
        <f>+ROUND(+D33+D37+D45+D49,0)</f>
        <v>0</v>
      </c>
      <c r="E51" s="572">
        <f>+ROUND(+E33+E37+E45+E49,0)</f>
        <v>0</v>
      </c>
      <c r="F51" s="243"/>
      <c r="G51" s="571">
        <f>+ROUND(+G33+G37+G45+G49,0)</f>
        <v>0</v>
      </c>
      <c r="H51" s="572">
        <f>+ROUND(+H33+H37+H45+H49,0)</f>
        <v>0</v>
      </c>
      <c r="I51" s="243"/>
      <c r="J51" s="571">
        <f>+ROUND(+J33+J37+J45+J49,0)</f>
        <v>0</v>
      </c>
      <c r="K51" s="572">
        <f>+ROUND(+K33+K37+K45+K49,0)</f>
        <v>0</v>
      </c>
      <c r="L51" s="243"/>
      <c r="M51" s="571">
        <f>+ROUND((D51+G51+J51),0)</f>
        <v>0</v>
      </c>
      <c r="N51" s="572">
        <f>+ROUND((E51+H51+K51),0)</f>
        <v>0</v>
      </c>
    </row>
    <row r="52" spans="1:14" ht="6" customHeight="1" thickBot="1">
      <c r="A52" s="276"/>
      <c r="B52" s="277"/>
      <c r="C52" s="243"/>
      <c r="D52" s="278"/>
      <c r="E52" s="573"/>
      <c r="F52" s="243"/>
      <c r="G52" s="278"/>
      <c r="H52" s="573"/>
      <c r="I52" s="243"/>
      <c r="J52" s="278"/>
      <c r="K52" s="573"/>
      <c r="L52" s="243"/>
      <c r="M52" s="278"/>
      <c r="N52" s="573"/>
    </row>
    <row r="53" spans="1:14" ht="19.5" customHeight="1" thickBot="1">
      <c r="A53" s="287" t="s">
        <v>706</v>
      </c>
      <c r="B53" s="574">
        <v>300</v>
      </c>
      <c r="C53" s="243"/>
      <c r="D53" s="575">
        <f>+ROUND(+D27+D51,0)</f>
        <v>0</v>
      </c>
      <c r="E53" s="576">
        <f>+ROUND(+E27+E51,0)</f>
        <v>0</v>
      </c>
      <c r="F53" s="243"/>
      <c r="G53" s="575">
        <f>+ROUND(+G27+G51,0)</f>
        <v>0</v>
      </c>
      <c r="H53" s="576">
        <f>+ROUND(+H27+H51,0)</f>
        <v>0</v>
      </c>
      <c r="I53" s="243"/>
      <c r="J53" s="575">
        <f>+ROUND(+J27+J51,0)</f>
        <v>0</v>
      </c>
      <c r="K53" s="576">
        <f>+ROUND(+K27+K51,0)</f>
        <v>0</v>
      </c>
      <c r="L53" s="243"/>
      <c r="M53" s="575">
        <f>+ROUND((D53+G53+J53),0)</f>
        <v>0</v>
      </c>
      <c r="N53" s="576">
        <f>+ROUND((E53+H53+K53),0)</f>
        <v>0</v>
      </c>
    </row>
    <row r="54" spans="1:14" ht="21" thickBot="1">
      <c r="A54" s="288" t="s">
        <v>707</v>
      </c>
      <c r="B54" s="289">
        <v>350</v>
      </c>
      <c r="C54" s="243"/>
      <c r="D54" s="577">
        <f>+ROUND('BALANCE-SHEET-2006-leva'!D54/1000,0)</f>
        <v>0</v>
      </c>
      <c r="E54" s="578">
        <f>+ROUND('BALANCE-SHEET-2006-leva'!E54/1000,0)</f>
        <v>0</v>
      </c>
      <c r="F54" s="243"/>
      <c r="G54" s="577">
        <f>+ROUND('BALANCE-SHEET-2006-leva'!G54/1000,0)</f>
        <v>0</v>
      </c>
      <c r="H54" s="578">
        <f>+ROUND('BALANCE-SHEET-2006-leva'!H54/1000,0)</f>
        <v>0</v>
      </c>
      <c r="I54" s="243"/>
      <c r="J54" s="577">
        <f>+ROUND('BALANCE-SHEET-2006-leva'!J54/1000,0)</f>
        <v>0</v>
      </c>
      <c r="K54" s="578">
        <f>+ROUND('BALANCE-SHEET-2006-leva'!K54/1000,0)</f>
        <v>0</v>
      </c>
      <c r="L54" s="243"/>
      <c r="M54" s="579">
        <f>+ROUND((D54+G54+J54),0)</f>
        <v>0</v>
      </c>
      <c r="N54" s="580">
        <f>+ROUND((E54+H54+K54),0)</f>
        <v>0</v>
      </c>
    </row>
    <row r="55" spans="1:14" ht="19.5" thickTop="1">
      <c r="A55" s="581"/>
      <c r="B55" s="290"/>
      <c r="C55" s="243"/>
      <c r="D55" s="637" t="str">
        <f>+IF(+OR(D54&lt;0),"НЕРАВНЕНИЕ !"," ")</f>
        <v> </v>
      </c>
      <c r="E55" s="637" t="str">
        <f>+IF(+OR(E54&lt;0),"НЕРАВНЕНИЕ !"," ")</f>
        <v> </v>
      </c>
      <c r="F55" s="243"/>
      <c r="G55" s="637" t="str">
        <f>+IF(+OR(G54&lt;0),"НЕРАВНЕНИЕ !"," ")</f>
        <v> </v>
      </c>
      <c r="H55" s="637" t="str">
        <f>+IF(+OR(H54&lt;0),"НЕРАВНЕНИЕ !"," ")</f>
        <v> </v>
      </c>
      <c r="I55" s="243"/>
      <c r="J55" s="637" t="str">
        <f>+IF(+OR(J54&lt;0),"НЕРАВНЕНИЕ !"," ")</f>
        <v> </v>
      </c>
      <c r="K55" s="637" t="str">
        <f>+IF(+OR(K54&lt;0),"НЕРАВНЕНИЕ !"," ")</f>
        <v> </v>
      </c>
      <c r="L55" s="243"/>
      <c r="M55" s="637" t="str">
        <f>+IF(+OR(M54&lt;0),"НЕРАВНЕНИЕ !"," ")</f>
        <v> </v>
      </c>
      <c r="N55" s="637" t="str">
        <f>+IF(+OR(N54&lt;0),"НЕРАВНЕНИЕ !"," ")</f>
        <v> </v>
      </c>
    </row>
    <row r="56" spans="1:14" ht="19.5" thickBot="1">
      <c r="A56" s="249" t="s">
        <v>354</v>
      </c>
      <c r="B56" s="555"/>
      <c r="C56" s="243"/>
      <c r="D56" s="555"/>
      <c r="E56" s="555"/>
      <c r="F56" s="243"/>
      <c r="G56" s="555"/>
      <c r="H56" s="555"/>
      <c r="I56" s="243"/>
      <c r="J56" s="555"/>
      <c r="K56" s="555"/>
      <c r="L56" s="243"/>
      <c r="M56" s="591" t="s">
        <v>1043</v>
      </c>
      <c r="N56" s="591"/>
    </row>
    <row r="57" spans="1:14" ht="13.5" customHeight="1" thickTop="1">
      <c r="A57" s="292"/>
      <c r="B57" s="1156" t="s">
        <v>661</v>
      </c>
      <c r="C57" s="254"/>
      <c r="D57" s="562" t="s">
        <v>368</v>
      </c>
      <c r="E57" s="256"/>
      <c r="F57" s="254"/>
      <c r="G57" s="563" t="s">
        <v>367</v>
      </c>
      <c r="H57" s="256"/>
      <c r="I57" s="254"/>
      <c r="J57" s="562" t="s">
        <v>346</v>
      </c>
      <c r="K57" s="564"/>
      <c r="L57" s="254"/>
      <c r="M57" s="1187" t="s">
        <v>662</v>
      </c>
      <c r="N57" s="1188"/>
    </row>
    <row r="58" spans="1:14" ht="13.5" customHeight="1" thickBot="1">
      <c r="A58" s="293" t="s">
        <v>663</v>
      </c>
      <c r="B58" s="1157"/>
      <c r="C58" s="254"/>
      <c r="D58" s="565" t="s">
        <v>347</v>
      </c>
      <c r="E58" s="261"/>
      <c r="F58" s="254"/>
      <c r="G58" s="566" t="s">
        <v>348</v>
      </c>
      <c r="H58" s="261"/>
      <c r="I58" s="254"/>
      <c r="J58" s="567" t="s">
        <v>349</v>
      </c>
      <c r="K58" s="568"/>
      <c r="L58" s="254"/>
      <c r="M58" s="1189"/>
      <c r="N58" s="1190"/>
    </row>
    <row r="59" spans="1:14" ht="30.75" customHeight="1" thickBot="1">
      <c r="A59" s="294"/>
      <c r="B59" s="1158"/>
      <c r="C59" s="243"/>
      <c r="D59" s="295" t="s">
        <v>355</v>
      </c>
      <c r="E59" s="296" t="s">
        <v>356</v>
      </c>
      <c r="F59" s="243"/>
      <c r="G59" s="295" t="s">
        <v>355</v>
      </c>
      <c r="H59" s="297" t="s">
        <v>356</v>
      </c>
      <c r="I59" s="243"/>
      <c r="J59" s="298" t="s">
        <v>355</v>
      </c>
      <c r="K59" s="297" t="s">
        <v>356</v>
      </c>
      <c r="L59" s="243"/>
      <c r="M59" s="298" t="s">
        <v>355</v>
      </c>
      <c r="N59" s="297" t="s">
        <v>356</v>
      </c>
    </row>
    <row r="60" spans="1:14" ht="16.5" thickBot="1">
      <c r="A60" s="299" t="s">
        <v>664</v>
      </c>
      <c r="B60" s="300" t="s">
        <v>665</v>
      </c>
      <c r="C60" s="243"/>
      <c r="D60" s="301">
        <v>1</v>
      </c>
      <c r="E60" s="302">
        <v>2</v>
      </c>
      <c r="F60" s="243"/>
      <c r="G60" s="301">
        <v>3</v>
      </c>
      <c r="H60" s="302">
        <v>4</v>
      </c>
      <c r="I60" s="243"/>
      <c r="J60" s="301">
        <v>5</v>
      </c>
      <c r="K60" s="302">
        <v>6</v>
      </c>
      <c r="L60" s="243"/>
      <c r="M60" s="301">
        <v>7</v>
      </c>
      <c r="N60" s="302">
        <v>8</v>
      </c>
    </row>
    <row r="61" spans="1:14" ht="15.75">
      <c r="A61" s="303" t="s">
        <v>357</v>
      </c>
      <c r="B61" s="304"/>
      <c r="C61" s="243"/>
      <c r="D61" s="474"/>
      <c r="E61" s="305"/>
      <c r="F61" s="243"/>
      <c r="G61" s="474"/>
      <c r="H61" s="305"/>
      <c r="I61" s="243"/>
      <c r="J61" s="474"/>
      <c r="K61" s="305"/>
      <c r="L61" s="243"/>
      <c r="M61" s="474"/>
      <c r="N61" s="305"/>
    </row>
    <row r="62" spans="1:14" ht="15.75">
      <c r="A62" s="665" t="s">
        <v>708</v>
      </c>
      <c r="B62" s="666">
        <v>401</v>
      </c>
      <c r="C62" s="243"/>
      <c r="D62" s="669">
        <f>+ROUND('BALANCE-SHEET-2006-leva'!D62/1000,0)</f>
        <v>0</v>
      </c>
      <c r="E62" s="670">
        <f>+ROUND('BALANCE-SHEET-2006-leva'!E62/1000,0)</f>
        <v>0</v>
      </c>
      <c r="F62" s="243"/>
      <c r="G62" s="661">
        <f>+ROUND('BALANCE-SHEET-2006-leva'!G62/1000,0)</f>
        <v>0</v>
      </c>
      <c r="H62" s="671">
        <f>+ROUND('BALANCE-SHEET-2006-leva'!H62/1000,0)</f>
        <v>0</v>
      </c>
      <c r="I62" s="243"/>
      <c r="J62" s="661">
        <f>+ROUND('BALANCE-SHEET-2006-leva'!J62/1000,0)</f>
        <v>0</v>
      </c>
      <c r="K62" s="671">
        <f>+ROUND('BALANCE-SHEET-2006-leva'!K62/1000,0)</f>
        <v>0</v>
      </c>
      <c r="L62" s="243"/>
      <c r="M62" s="661">
        <f aca="true" t="shared" si="6" ref="M62:N65">+ROUND((D62+G62+J62),0)</f>
        <v>0</v>
      </c>
      <c r="N62" s="671">
        <f t="shared" si="6"/>
        <v>0</v>
      </c>
    </row>
    <row r="63" spans="1:14" ht="15.75">
      <c r="A63" s="657" t="s">
        <v>358</v>
      </c>
      <c r="B63" s="667">
        <v>402</v>
      </c>
      <c r="C63" s="243"/>
      <c r="D63" s="661">
        <f>+ROUND('BALANCE-SHEET-2006-leva'!D63/1000,0)</f>
        <v>0</v>
      </c>
      <c r="E63" s="671">
        <f>+ROUND('BALANCE-SHEET-2006-leva'!E63/1000,0)</f>
        <v>0</v>
      </c>
      <c r="F63" s="243"/>
      <c r="G63" s="661">
        <f>+ROUND('BALANCE-SHEET-2006-leva'!G63/1000,0)</f>
        <v>0</v>
      </c>
      <c r="H63" s="671">
        <f>+ROUND('BALANCE-SHEET-2006-leva'!H63/1000,0)</f>
        <v>0</v>
      </c>
      <c r="I63" s="243"/>
      <c r="J63" s="661">
        <f>+ROUND('BALANCE-SHEET-2006-leva'!J63/1000,0)</f>
        <v>0</v>
      </c>
      <c r="K63" s="671">
        <f>+ROUND('BALANCE-SHEET-2006-leva'!K63/1000,0)</f>
        <v>0</v>
      </c>
      <c r="L63" s="243"/>
      <c r="M63" s="661">
        <f t="shared" si="6"/>
        <v>0</v>
      </c>
      <c r="N63" s="671">
        <f t="shared" si="6"/>
        <v>0</v>
      </c>
    </row>
    <row r="64" spans="1:14" ht="15.75">
      <c r="A64" s="659" t="s">
        <v>359</v>
      </c>
      <c r="B64" s="668">
        <v>403</v>
      </c>
      <c r="C64" s="243"/>
      <c r="D64" s="663">
        <f>+ROUND('BALANCE-SHEET-2006-leva'!D64/1000,0)</f>
        <v>0</v>
      </c>
      <c r="E64" s="672">
        <f>+ROUND('BALANCE-SHEET-2006-leva'!E64/1000,0)</f>
        <v>0</v>
      </c>
      <c r="F64" s="243"/>
      <c r="G64" s="663">
        <f>+ROUND('BALANCE-SHEET-2006-leva'!G64/1000,0)</f>
        <v>0</v>
      </c>
      <c r="H64" s="672">
        <f>+ROUND('BALANCE-SHEET-2006-leva'!H64/1000,0)</f>
        <v>0</v>
      </c>
      <c r="I64" s="243"/>
      <c r="J64" s="663">
        <f>+ROUND('BALANCE-SHEET-2006-leva'!J64/1000,0)</f>
        <v>0</v>
      </c>
      <c r="K64" s="672">
        <f>+ROUND('BALANCE-SHEET-2006-leva'!K64/1000,0)</f>
        <v>0</v>
      </c>
      <c r="L64" s="243"/>
      <c r="M64" s="663">
        <f t="shared" si="6"/>
        <v>0</v>
      </c>
      <c r="N64" s="672">
        <f t="shared" si="6"/>
        <v>0</v>
      </c>
    </row>
    <row r="65" spans="1:14" ht="19.5" thickBot="1">
      <c r="A65" s="308" t="s">
        <v>709</v>
      </c>
      <c r="B65" s="309">
        <v>400</v>
      </c>
      <c r="C65" s="243"/>
      <c r="D65" s="571">
        <f>+ROUND(+D62+D63+D64,0)</f>
        <v>0</v>
      </c>
      <c r="E65" s="582">
        <f>+ROUND(+E62+E63+E64,0)</f>
        <v>0</v>
      </c>
      <c r="F65" s="243"/>
      <c r="G65" s="571">
        <f>+ROUND(+G62+G63+G64,0)</f>
        <v>0</v>
      </c>
      <c r="H65" s="582">
        <f>+ROUND(+H62+H63+H64,0)</f>
        <v>0</v>
      </c>
      <c r="I65" s="243"/>
      <c r="J65" s="571">
        <f>+ROUND(+J62+J63+J64,0)</f>
        <v>0</v>
      </c>
      <c r="K65" s="582">
        <f>+ROUND(+K62+K63+K64,0)</f>
        <v>0</v>
      </c>
      <c r="L65" s="243"/>
      <c r="M65" s="571">
        <f t="shared" si="6"/>
        <v>0</v>
      </c>
      <c r="N65" s="582">
        <f t="shared" si="6"/>
        <v>0</v>
      </c>
    </row>
    <row r="66" spans="1:14" ht="15.75">
      <c r="A66" s="272" t="s">
        <v>360</v>
      </c>
      <c r="B66" s="310"/>
      <c r="C66" s="243"/>
      <c r="D66" s="274"/>
      <c r="E66" s="311"/>
      <c r="F66" s="243"/>
      <c r="G66" s="274"/>
      <c r="H66" s="311"/>
      <c r="I66" s="243"/>
      <c r="J66" s="274"/>
      <c r="K66" s="311"/>
      <c r="L66" s="243"/>
      <c r="M66" s="274"/>
      <c r="N66" s="311"/>
    </row>
    <row r="67" spans="1:14" ht="15.75">
      <c r="A67" s="303" t="s">
        <v>710</v>
      </c>
      <c r="B67" s="304"/>
      <c r="C67" s="243"/>
      <c r="D67" s="474" t="str">
        <f>+IF(+OR(D68&lt;0,D69&lt;0,D70&lt;0),"НЕРАВНЕНИЕ !"," ")</f>
        <v> </v>
      </c>
      <c r="E67" s="638" t="str">
        <f>+IF(+OR(E68&lt;0,E69&lt;0,E70&lt;0),"НЕРАВНЕНИЕ !"," ")</f>
        <v> </v>
      </c>
      <c r="F67" s="243"/>
      <c r="G67" s="474" t="str">
        <f>+IF(+OR(G68&lt;0,G69&lt;0,G70&lt;0),"НЕРАВНЕНИЕ !"," ")</f>
        <v> </v>
      </c>
      <c r="H67" s="638" t="str">
        <f>+IF(+OR(H68&lt;0,H69&lt;0,H70&lt;0),"НЕРАВНЕНИЕ !"," ")</f>
        <v> </v>
      </c>
      <c r="I67" s="243"/>
      <c r="J67" s="474" t="str">
        <f>+IF(+OR(J68&lt;0,J69&lt;0,J70&lt;0),"НЕРАВНЕНИЕ !"," ")</f>
        <v> </v>
      </c>
      <c r="K67" s="638" t="str">
        <f>+IF(+OR(K68&lt;0,K69&lt;0,K70&lt;0),"НЕРАВНЕНИЕ !"," ")</f>
        <v> </v>
      </c>
      <c r="L67" s="243"/>
      <c r="M67" s="474" t="str">
        <f>+IF(+OR(M68&lt;0,M69&lt;0,M70&lt;0),"НЕРАВНЕНИЕ !"," ")</f>
        <v> </v>
      </c>
      <c r="N67" s="638" t="str">
        <f>+IF(+OR(N68&lt;0,N69&lt;0,N70&lt;0),"НЕРАВНЕНИЕ !"," ")</f>
        <v> </v>
      </c>
    </row>
    <row r="68" spans="1:14" ht="15.75">
      <c r="A68" s="657" t="s">
        <v>361</v>
      </c>
      <c r="B68" s="667">
        <v>511</v>
      </c>
      <c r="C68" s="243"/>
      <c r="D68" s="661">
        <f>+ROUND('BALANCE-SHEET-2006-leva'!D68/1000,0)</f>
        <v>0</v>
      </c>
      <c r="E68" s="671">
        <f>+ROUND('BALANCE-SHEET-2006-leva'!E68/1000,0)</f>
        <v>0</v>
      </c>
      <c r="F68" s="243"/>
      <c r="G68" s="661">
        <f>+ROUND('BALANCE-SHEET-2006-leva'!G68/1000,0)</f>
        <v>0</v>
      </c>
      <c r="H68" s="671">
        <f>+ROUND('BALANCE-SHEET-2006-leva'!H68/1000,0)</f>
        <v>0</v>
      </c>
      <c r="I68" s="243"/>
      <c r="J68" s="661">
        <f>+ROUND('BALANCE-SHEET-2006-leva'!J68/1000,0)</f>
        <v>0</v>
      </c>
      <c r="K68" s="671">
        <f>+ROUND('BALANCE-SHEET-2006-leva'!K68/1000,0)</f>
        <v>0</v>
      </c>
      <c r="L68" s="243"/>
      <c r="M68" s="661">
        <f aca="true" t="shared" si="7" ref="M68:N71">+ROUND((D68+G68+J68),0)</f>
        <v>0</v>
      </c>
      <c r="N68" s="671">
        <f t="shared" si="7"/>
        <v>0</v>
      </c>
    </row>
    <row r="69" spans="1:14" ht="15.75">
      <c r="A69" s="657" t="s">
        <v>711</v>
      </c>
      <c r="B69" s="667">
        <v>512</v>
      </c>
      <c r="C69" s="243"/>
      <c r="D69" s="661">
        <f>+ROUND('BALANCE-SHEET-2006-leva'!D69/1000,0)</f>
        <v>0</v>
      </c>
      <c r="E69" s="671">
        <f>+ROUND('BALANCE-SHEET-2006-leva'!E69/1000,0)</f>
        <v>0</v>
      </c>
      <c r="F69" s="243"/>
      <c r="G69" s="661">
        <f>+ROUND('BALANCE-SHEET-2006-leva'!G69/1000,0)</f>
        <v>0</v>
      </c>
      <c r="H69" s="671">
        <f>+ROUND('BALANCE-SHEET-2006-leva'!H69/1000,0)</f>
        <v>0</v>
      </c>
      <c r="I69" s="243"/>
      <c r="J69" s="661">
        <f>+ROUND('BALANCE-SHEET-2006-leva'!J69/1000,0)</f>
        <v>0</v>
      </c>
      <c r="K69" s="671">
        <f>+ROUND('BALANCE-SHEET-2006-leva'!K69/1000,0)</f>
        <v>0</v>
      </c>
      <c r="L69" s="243"/>
      <c r="M69" s="661">
        <f t="shared" si="7"/>
        <v>0</v>
      </c>
      <c r="N69" s="671">
        <f t="shared" si="7"/>
        <v>0</v>
      </c>
    </row>
    <row r="70" spans="1:14" ht="15.75">
      <c r="A70" s="659" t="s">
        <v>712</v>
      </c>
      <c r="B70" s="668">
        <v>513</v>
      </c>
      <c r="C70" s="243"/>
      <c r="D70" s="663">
        <f>+ROUND('BALANCE-SHEET-2006-leva'!D70/1000,0)</f>
        <v>0</v>
      </c>
      <c r="E70" s="672">
        <f>+ROUND('BALANCE-SHEET-2006-leva'!E70/1000,0)</f>
        <v>0</v>
      </c>
      <c r="F70" s="243"/>
      <c r="G70" s="663">
        <f>+ROUND('BALANCE-SHEET-2006-leva'!G70/1000,0)</f>
        <v>0</v>
      </c>
      <c r="H70" s="672">
        <f>+ROUND('BALANCE-SHEET-2006-leva'!H70/1000,0)</f>
        <v>0</v>
      </c>
      <c r="I70" s="243"/>
      <c r="J70" s="663">
        <f>+ROUND('BALANCE-SHEET-2006-leva'!J70/1000,0)</f>
        <v>0</v>
      </c>
      <c r="K70" s="672">
        <f>+ROUND('BALANCE-SHEET-2006-leva'!K70/1000,0)</f>
        <v>0</v>
      </c>
      <c r="L70" s="243"/>
      <c r="M70" s="663">
        <f t="shared" si="7"/>
        <v>0</v>
      </c>
      <c r="N70" s="672">
        <f t="shared" si="7"/>
        <v>0</v>
      </c>
    </row>
    <row r="71" spans="1:14" ht="15.75">
      <c r="A71" s="282" t="s">
        <v>671</v>
      </c>
      <c r="B71" s="312">
        <v>510</v>
      </c>
      <c r="C71" s="243"/>
      <c r="D71" s="569">
        <f>+ROUND(+D68+D69+D70,0)</f>
        <v>0</v>
      </c>
      <c r="E71" s="583">
        <f>+ROUND(+E68+E69+E70,0)</f>
        <v>0</v>
      </c>
      <c r="F71" s="243"/>
      <c r="G71" s="569">
        <f>+ROUND(+G68+G69+G70,0)</f>
        <v>0</v>
      </c>
      <c r="H71" s="583">
        <f>+ROUND(+H68+H69+H70,0)</f>
        <v>0</v>
      </c>
      <c r="I71" s="243"/>
      <c r="J71" s="569">
        <f>+ROUND(+J68+J69+J70,0)</f>
        <v>0</v>
      </c>
      <c r="K71" s="583">
        <f>+ROUND(+K68+K69+K70,0)</f>
        <v>0</v>
      </c>
      <c r="L71" s="243"/>
      <c r="M71" s="569">
        <f t="shared" si="7"/>
        <v>0</v>
      </c>
      <c r="N71" s="583">
        <f t="shared" si="7"/>
        <v>0</v>
      </c>
    </row>
    <row r="72" spans="1:14" ht="15.75">
      <c r="A72" s="276" t="s">
        <v>713</v>
      </c>
      <c r="B72" s="313"/>
      <c r="C72" s="243"/>
      <c r="D72" s="474" t="str">
        <f>+IF(+OR(D73&lt;0,D74&lt;0,D75&lt;0,D76&lt;0,D77&lt;0,D78&lt;0,D79&lt;0,D80&lt;0,D81&lt;0),"НЕРАВНЕНИЕ !"," ")</f>
        <v> </v>
      </c>
      <c r="E72" s="638" t="str">
        <f>+IF(+OR(E73&lt;0,E74&lt;0,E75&lt;0,E76&lt;0,E77&lt;0,E78&lt;0,E79&lt;0,E80&lt;0,E81&lt;0),"НЕРАВНЕНИЕ !"," ")</f>
        <v> </v>
      </c>
      <c r="F72" s="243"/>
      <c r="G72" s="474" t="str">
        <f>+IF(+OR(G73&lt;0,G74&lt;0,G75&lt;0,G76&lt;0,G77&lt;0,G78&lt;0,G79&lt;0,G80&lt;0,G81&lt;0),"НЕРАВНЕНИЕ !"," ")</f>
        <v> </v>
      </c>
      <c r="H72" s="638" t="str">
        <f>+IF(+OR(H73&lt;0,H74&lt;0,H75&lt;0,H76&lt;0,H77&lt;0,H78&lt;0,H79&lt;0,H80&lt;0,H81&lt;0),"НЕРАВНЕНИЕ !"," ")</f>
        <v> </v>
      </c>
      <c r="I72" s="243"/>
      <c r="J72" s="474" t="str">
        <f>+IF(+OR(J73&lt;0,J74&lt;0,J75&lt;0,J76&lt;0,J77&lt;0,J78&lt;0,J79&lt;0,J80&lt;0,J81&lt;0),"НЕРАВНЕНИЕ !"," ")</f>
        <v> </v>
      </c>
      <c r="K72" s="638" t="str">
        <f>+IF(+OR(K73&lt;0,K74&lt;0,K75&lt;0,K76&lt;0,K77&lt;0,K78&lt;0,K79&lt;0,K80&lt;0,K81&lt;0),"НЕРАВНЕНИЕ !"," ")</f>
        <v> </v>
      </c>
      <c r="L72" s="243"/>
      <c r="M72" s="474" t="str">
        <f>+IF(+OR(M73&lt;0,M74&lt;0,M75&lt;0,M76&lt;0,M77&lt;0,M78&lt;0,M79&lt;0,M80&lt;0,M81&lt;0),"НЕРАВНЕНИЕ !"," ")</f>
        <v> </v>
      </c>
      <c r="N72" s="638" t="str">
        <f>+IF(+OR(N73&lt;0,N74&lt;0,N75&lt;0,N76&lt;0,N77&lt;0,N78&lt;0,N79&lt;0,N80&lt;0,N81&lt;0),"НЕРАВНЕНИЕ !"," ")</f>
        <v> </v>
      </c>
    </row>
    <row r="73" spans="1:14" ht="15.75">
      <c r="A73" s="657" t="s">
        <v>362</v>
      </c>
      <c r="B73" s="667">
        <v>521</v>
      </c>
      <c r="C73" s="243"/>
      <c r="D73" s="661">
        <f>+ROUND('BALANCE-SHEET-2006-leva'!D73/1000,0)</f>
        <v>0</v>
      </c>
      <c r="E73" s="671">
        <f>+ROUND('BALANCE-SHEET-2006-leva'!E73/1000,0)</f>
        <v>0</v>
      </c>
      <c r="F73" s="243"/>
      <c r="G73" s="661">
        <f>+ROUND('BALANCE-SHEET-2006-leva'!G73/1000,0)</f>
        <v>0</v>
      </c>
      <c r="H73" s="671">
        <f>+ROUND('BALANCE-SHEET-2006-leva'!H73/1000,0)</f>
        <v>0</v>
      </c>
      <c r="I73" s="243"/>
      <c r="J73" s="661">
        <f>+ROUND('BALANCE-SHEET-2006-leva'!J73/1000,0)</f>
        <v>0</v>
      </c>
      <c r="K73" s="671">
        <f>+ROUND('BALANCE-SHEET-2006-leva'!K73/1000,0)</f>
        <v>0</v>
      </c>
      <c r="L73" s="243"/>
      <c r="M73" s="661">
        <f aca="true" t="shared" si="8" ref="M73:M82">+ROUND((D73+G73+J73),0)</f>
        <v>0</v>
      </c>
      <c r="N73" s="671">
        <f aca="true" t="shared" si="9" ref="N73:N82">+ROUND((E73+H73+K73),0)</f>
        <v>0</v>
      </c>
    </row>
    <row r="74" spans="1:14" ht="15.75">
      <c r="A74" s="657" t="s">
        <v>714</v>
      </c>
      <c r="B74" s="667">
        <f aca="true" t="shared" si="10" ref="B74:B81">1+B73</f>
        <v>522</v>
      </c>
      <c r="C74" s="243"/>
      <c r="D74" s="661">
        <f>+ROUND('BALANCE-SHEET-2006-leva'!D74/1000,0)</f>
        <v>0</v>
      </c>
      <c r="E74" s="671">
        <f>+ROUND('BALANCE-SHEET-2006-leva'!E74/1000,0)</f>
        <v>0</v>
      </c>
      <c r="F74" s="243"/>
      <c r="G74" s="661">
        <f>+ROUND('BALANCE-SHEET-2006-leva'!G74/1000,0)</f>
        <v>0</v>
      </c>
      <c r="H74" s="671">
        <f>+ROUND('BALANCE-SHEET-2006-leva'!H74/1000,0)</f>
        <v>0</v>
      </c>
      <c r="I74" s="243"/>
      <c r="J74" s="661">
        <f>+ROUND('BALANCE-SHEET-2006-leva'!J74/1000,0)</f>
        <v>0</v>
      </c>
      <c r="K74" s="671">
        <f>+ROUND('BALANCE-SHEET-2006-leva'!K74/1000,0)</f>
        <v>0</v>
      </c>
      <c r="L74" s="243"/>
      <c r="M74" s="661">
        <f t="shared" si="8"/>
        <v>0</v>
      </c>
      <c r="N74" s="671">
        <f t="shared" si="9"/>
        <v>0</v>
      </c>
    </row>
    <row r="75" spans="1:14" ht="15.75">
      <c r="A75" s="657" t="s">
        <v>715</v>
      </c>
      <c r="B75" s="667">
        <f t="shared" si="10"/>
        <v>523</v>
      </c>
      <c r="C75" s="243"/>
      <c r="D75" s="661">
        <f>+ROUND('BALANCE-SHEET-2006-leva'!D75/1000,0)</f>
        <v>0</v>
      </c>
      <c r="E75" s="671">
        <f>+ROUND('BALANCE-SHEET-2006-leva'!E75/1000,0)</f>
        <v>0</v>
      </c>
      <c r="F75" s="243"/>
      <c r="G75" s="661">
        <f>+ROUND('BALANCE-SHEET-2006-leva'!G75/1000,0)</f>
        <v>0</v>
      </c>
      <c r="H75" s="671">
        <f>+ROUND('BALANCE-SHEET-2006-leva'!H75/1000,0)</f>
        <v>0</v>
      </c>
      <c r="I75" s="243"/>
      <c r="J75" s="661">
        <f>+ROUND('BALANCE-SHEET-2006-leva'!J75/1000,0)</f>
        <v>0</v>
      </c>
      <c r="K75" s="671">
        <f>+ROUND('BALANCE-SHEET-2006-leva'!K75/1000,0)</f>
        <v>0</v>
      </c>
      <c r="L75" s="243"/>
      <c r="M75" s="661">
        <f t="shared" si="8"/>
        <v>0</v>
      </c>
      <c r="N75" s="671">
        <f t="shared" si="9"/>
        <v>0</v>
      </c>
    </row>
    <row r="76" spans="1:14" ht="15.75">
      <c r="A76" s="657" t="s">
        <v>363</v>
      </c>
      <c r="B76" s="667">
        <f t="shared" si="10"/>
        <v>524</v>
      </c>
      <c r="C76" s="243"/>
      <c r="D76" s="661">
        <f>+ROUND('BALANCE-SHEET-2006-leva'!D76/1000,0)</f>
        <v>0</v>
      </c>
      <c r="E76" s="671">
        <f>+ROUND('BALANCE-SHEET-2006-leva'!E76/1000,0)</f>
        <v>0</v>
      </c>
      <c r="F76" s="243"/>
      <c r="G76" s="661">
        <f>+ROUND('BALANCE-SHEET-2006-leva'!G76/1000,0)</f>
        <v>0</v>
      </c>
      <c r="H76" s="671">
        <f>+ROUND('BALANCE-SHEET-2006-leva'!H76/1000,0)</f>
        <v>0</v>
      </c>
      <c r="I76" s="243"/>
      <c r="J76" s="661">
        <f>+ROUND('BALANCE-SHEET-2006-leva'!J76/1000,0)</f>
        <v>0</v>
      </c>
      <c r="K76" s="671">
        <f>+ROUND('BALANCE-SHEET-2006-leva'!K76/1000,0)</f>
        <v>0</v>
      </c>
      <c r="L76" s="243"/>
      <c r="M76" s="661">
        <f t="shared" si="8"/>
        <v>0</v>
      </c>
      <c r="N76" s="671">
        <f t="shared" si="9"/>
        <v>0</v>
      </c>
    </row>
    <row r="77" spans="1:14" ht="15.75">
      <c r="A77" s="657" t="s">
        <v>716</v>
      </c>
      <c r="B77" s="667">
        <f t="shared" si="10"/>
        <v>525</v>
      </c>
      <c r="C77" s="243"/>
      <c r="D77" s="673">
        <f>+ROUND('BALANCE-SHEET-2006-leva'!D77/1000,0)</f>
        <v>0</v>
      </c>
      <c r="E77" s="674">
        <f>+ROUND('BALANCE-SHEET-2006-leva'!E77/1000,0)</f>
        <v>0</v>
      </c>
      <c r="F77" s="243"/>
      <c r="G77" s="673">
        <f>+ROUND('BALANCE-SHEET-2006-leva'!G77/1000,0)</f>
        <v>0</v>
      </c>
      <c r="H77" s="674">
        <f>+ROUND('BALANCE-SHEET-2006-leva'!H77/1000,0)</f>
        <v>0</v>
      </c>
      <c r="I77" s="243"/>
      <c r="J77" s="673">
        <f>+ROUND('BALANCE-SHEET-2006-leva'!J77/1000,0)</f>
        <v>0</v>
      </c>
      <c r="K77" s="674">
        <f>+ROUND('BALANCE-SHEET-2006-leva'!K77/1000,0)</f>
        <v>0</v>
      </c>
      <c r="L77" s="243"/>
      <c r="M77" s="673">
        <f t="shared" si="8"/>
        <v>0</v>
      </c>
      <c r="N77" s="674">
        <f t="shared" si="9"/>
        <v>0</v>
      </c>
    </row>
    <row r="78" spans="1:14" ht="15.75">
      <c r="A78" s="657" t="s">
        <v>1050</v>
      </c>
      <c r="B78" s="667">
        <f t="shared" si="10"/>
        <v>526</v>
      </c>
      <c r="C78" s="243"/>
      <c r="D78" s="661">
        <f>+ROUND('BALANCE-SHEET-2006-leva'!D78/1000,0)</f>
        <v>0</v>
      </c>
      <c r="E78" s="671">
        <f>+ROUND('BALANCE-SHEET-2006-leva'!E78/1000,0)</f>
        <v>0</v>
      </c>
      <c r="F78" s="243"/>
      <c r="G78" s="661">
        <f>+ROUND('BALANCE-SHEET-2006-leva'!G78/1000,0)</f>
        <v>0</v>
      </c>
      <c r="H78" s="671">
        <f>+ROUND('BALANCE-SHEET-2006-leva'!H78/1000,1)</f>
        <v>0</v>
      </c>
      <c r="I78" s="243"/>
      <c r="J78" s="661">
        <f>+ROUND('BALANCE-SHEET-2006-leva'!J78/1000,0)</f>
        <v>0</v>
      </c>
      <c r="K78" s="671">
        <f>+ROUND('BALANCE-SHEET-2006-leva'!K78/1000,0)</f>
        <v>0</v>
      </c>
      <c r="L78" s="243"/>
      <c r="M78" s="661">
        <f t="shared" si="8"/>
        <v>0</v>
      </c>
      <c r="N78" s="671">
        <f t="shared" si="9"/>
        <v>0</v>
      </c>
    </row>
    <row r="79" spans="1:14" ht="15.75">
      <c r="A79" s="657" t="s">
        <v>717</v>
      </c>
      <c r="B79" s="667">
        <f t="shared" si="10"/>
        <v>527</v>
      </c>
      <c r="C79" s="243"/>
      <c r="D79" s="661">
        <f>+ROUND('BALANCE-SHEET-2006-leva'!D79/1000,0)</f>
        <v>0</v>
      </c>
      <c r="E79" s="671">
        <f>+ROUND('BALANCE-SHEET-2006-leva'!E79/1000,0)</f>
        <v>0</v>
      </c>
      <c r="F79" s="243"/>
      <c r="G79" s="661">
        <f>+ROUND('BALANCE-SHEET-2006-leva'!G79/1000,0)</f>
        <v>0</v>
      </c>
      <c r="H79" s="671">
        <f>+ROUND('BALANCE-SHEET-2006-leva'!H79/1000,0)</f>
        <v>0</v>
      </c>
      <c r="I79" s="243"/>
      <c r="J79" s="661">
        <f>+ROUND('BALANCE-SHEET-2006-leva'!J79/1000,0)</f>
        <v>0</v>
      </c>
      <c r="K79" s="671">
        <f>+ROUND('BALANCE-SHEET-2006-leva'!K79/1000,0)</f>
        <v>0</v>
      </c>
      <c r="L79" s="243"/>
      <c r="M79" s="661">
        <f t="shared" si="8"/>
        <v>0</v>
      </c>
      <c r="N79" s="671">
        <f t="shared" si="9"/>
        <v>0</v>
      </c>
    </row>
    <row r="80" spans="1:14" ht="15.75">
      <c r="A80" s="657" t="s">
        <v>364</v>
      </c>
      <c r="B80" s="667">
        <f t="shared" si="10"/>
        <v>528</v>
      </c>
      <c r="C80" s="243"/>
      <c r="D80" s="661">
        <f>+ROUND('BALANCE-SHEET-2006-leva'!D80/1000,0)</f>
        <v>0</v>
      </c>
      <c r="E80" s="671">
        <f>+ROUND('BALANCE-SHEET-2006-leva'!E80/1000,0)</f>
        <v>0</v>
      </c>
      <c r="F80" s="243"/>
      <c r="G80" s="661">
        <f>+ROUND('BALANCE-SHEET-2006-leva'!G80/1000,0)</f>
        <v>0</v>
      </c>
      <c r="H80" s="671">
        <f>+ROUND('BALANCE-SHEET-2006-leva'!H80/1000,0)</f>
        <v>0</v>
      </c>
      <c r="I80" s="243"/>
      <c r="J80" s="661">
        <f>+ROUND('BALANCE-SHEET-2006-leva'!J80/1000,0)</f>
        <v>0</v>
      </c>
      <c r="K80" s="671">
        <f>+ROUND('BALANCE-SHEET-2006-leva'!K80/1000,0)</f>
        <v>0</v>
      </c>
      <c r="L80" s="243"/>
      <c r="M80" s="661">
        <f t="shared" si="8"/>
        <v>0</v>
      </c>
      <c r="N80" s="671">
        <f t="shared" si="9"/>
        <v>0</v>
      </c>
    </row>
    <row r="81" spans="1:14" ht="15.75">
      <c r="A81" s="659" t="s">
        <v>718</v>
      </c>
      <c r="B81" s="668">
        <f t="shared" si="10"/>
        <v>529</v>
      </c>
      <c r="C81" s="243"/>
      <c r="D81" s="663">
        <f>+ROUND('BALANCE-SHEET-2006-leva'!D81/1000,0)</f>
        <v>0</v>
      </c>
      <c r="E81" s="672">
        <f>+ROUND('BALANCE-SHEET-2006-leva'!E81/1000,0)</f>
        <v>0</v>
      </c>
      <c r="F81" s="243"/>
      <c r="G81" s="663">
        <f>+ROUND('BALANCE-SHEET-2006-leva'!G81/1000,0)</f>
        <v>0</v>
      </c>
      <c r="H81" s="672">
        <f>+ROUND('BALANCE-SHEET-2006-leva'!H81/1000,0)</f>
        <v>0</v>
      </c>
      <c r="I81" s="243"/>
      <c r="J81" s="663">
        <f>+ROUND('BALANCE-SHEET-2006-leva'!J81/1000,0)</f>
        <v>0</v>
      </c>
      <c r="K81" s="672">
        <f>+ROUND('BALANCE-SHEET-2006-leva'!K81/1000,0)</f>
        <v>0</v>
      </c>
      <c r="L81" s="243"/>
      <c r="M81" s="663">
        <f t="shared" si="8"/>
        <v>0</v>
      </c>
      <c r="N81" s="672">
        <f t="shared" si="9"/>
        <v>0</v>
      </c>
    </row>
    <row r="82" spans="1:14" ht="15.75">
      <c r="A82" s="282" t="s">
        <v>692</v>
      </c>
      <c r="B82" s="314">
        <v>520</v>
      </c>
      <c r="C82" s="243"/>
      <c r="D82" s="584">
        <f>+ROUND(SUM(D73:D81),0)</f>
        <v>0</v>
      </c>
      <c r="E82" s="585">
        <f>+ROUND(SUM(E73:E81),0)</f>
        <v>0</v>
      </c>
      <c r="F82" s="243"/>
      <c r="G82" s="584">
        <f>+ROUND(SUM(G73:G81),0)</f>
        <v>0</v>
      </c>
      <c r="H82" s="585">
        <f>+ROUND(SUM(H73:H81),0)</f>
        <v>0</v>
      </c>
      <c r="I82" s="243"/>
      <c r="J82" s="584">
        <f>+ROUND(SUM(J73:J81),0)</f>
        <v>0</v>
      </c>
      <c r="K82" s="585">
        <f>+ROUND(SUM(K73:K81),0)</f>
        <v>0</v>
      </c>
      <c r="L82" s="243"/>
      <c r="M82" s="584">
        <f t="shared" si="8"/>
        <v>0</v>
      </c>
      <c r="N82" s="585">
        <f t="shared" si="9"/>
        <v>0</v>
      </c>
    </row>
    <row r="83" spans="1:14" ht="15.75">
      <c r="A83" s="276" t="s">
        <v>719</v>
      </c>
      <c r="B83" s="313"/>
      <c r="C83" s="243"/>
      <c r="D83" s="474" t="str">
        <f>+IF(+OR(D84&lt;0,D85&lt;0),"НЕРАВНЕНИЕ !"," ")</f>
        <v> </v>
      </c>
      <c r="E83" s="638" t="str">
        <f>+IF(+OR(E84&lt;0,E85&lt;0),"НЕРАВНЕНИЕ !"," ")</f>
        <v> </v>
      </c>
      <c r="F83" s="243"/>
      <c r="G83" s="474" t="str">
        <f>+IF(+OR(G84&lt;0,G85&lt;0),"НЕРАВНЕНИЕ !"," ")</f>
        <v> </v>
      </c>
      <c r="H83" s="638" t="str">
        <f>+IF(+OR(H84&lt;0,H85&lt;0),"НЕРАВНЕНИЕ !"," ")</f>
        <v> </v>
      </c>
      <c r="I83" s="243"/>
      <c r="J83" s="474" t="str">
        <f>+IF(+OR(J84&lt;0,J85&lt;0),"НЕРАВНЕНИЕ !"," ")</f>
        <v> </v>
      </c>
      <c r="K83" s="638" t="str">
        <f>+IF(+OR(K84&lt;0,K85&lt;0),"НЕРАВНЕНИЕ !"," ")</f>
        <v> </v>
      </c>
      <c r="L83" s="243"/>
      <c r="M83" s="474" t="str">
        <f>+IF(+OR(M84&lt;0,M85&lt;0),"НЕРАВНЕНИЕ !"," ")</f>
        <v> </v>
      </c>
      <c r="N83" s="638" t="str">
        <f>+IF(+OR(N84&lt;0,N85&lt;0),"НЕРАВНЕНИЕ !"," ")</f>
        <v> </v>
      </c>
    </row>
    <row r="84" spans="1:14" ht="15.75">
      <c r="A84" s="657" t="s">
        <v>720</v>
      </c>
      <c r="B84" s="667">
        <v>531</v>
      </c>
      <c r="C84" s="243"/>
      <c r="D84" s="661">
        <f>+ROUND('BALANCE-SHEET-2006-leva'!D84/1000,0)</f>
        <v>0</v>
      </c>
      <c r="E84" s="671">
        <f>+ROUND('BALANCE-SHEET-2006-leva'!E84/1000,0)</f>
        <v>0</v>
      </c>
      <c r="F84" s="243"/>
      <c r="G84" s="661">
        <f>+ROUND('BALANCE-SHEET-2006-leva'!G84/1000,0)</f>
        <v>0</v>
      </c>
      <c r="H84" s="671">
        <f>+ROUND('BALANCE-SHEET-2006-leva'!H84/1000,0)</f>
        <v>0</v>
      </c>
      <c r="I84" s="243"/>
      <c r="J84" s="661">
        <f>+ROUND('BALANCE-SHEET-2006-leva'!J84/1000,0)</f>
        <v>0</v>
      </c>
      <c r="K84" s="671">
        <f>+ROUND('BALANCE-SHEET-2006-leva'!K84/1000,0)</f>
        <v>0</v>
      </c>
      <c r="L84" s="243"/>
      <c r="M84" s="661">
        <f aca="true" t="shared" si="11" ref="M84:N86">+ROUND((D84+G84+J84),0)</f>
        <v>0</v>
      </c>
      <c r="N84" s="671">
        <f t="shared" si="11"/>
        <v>0</v>
      </c>
    </row>
    <row r="85" spans="1:14" ht="15.75">
      <c r="A85" s="659" t="s">
        <v>721</v>
      </c>
      <c r="B85" s="668">
        <v>532</v>
      </c>
      <c r="C85" s="243"/>
      <c r="D85" s="663">
        <f>+ROUND('BALANCE-SHEET-2006-leva'!D85/1000,0)</f>
        <v>0</v>
      </c>
      <c r="E85" s="672">
        <f>+ROUND('BALANCE-SHEET-2006-leva'!E85/1000,0)</f>
        <v>0</v>
      </c>
      <c r="F85" s="243"/>
      <c r="G85" s="663">
        <f>+ROUND('BALANCE-SHEET-2006-leva'!G85/1000,0)</f>
        <v>0</v>
      </c>
      <c r="H85" s="672">
        <f>+ROUND('BALANCE-SHEET-2006-leva'!H85/1000,0)</f>
        <v>0</v>
      </c>
      <c r="I85" s="243"/>
      <c r="J85" s="663">
        <f>+ROUND('BALANCE-SHEET-2006-leva'!J85/1000,0)</f>
        <v>0</v>
      </c>
      <c r="K85" s="672">
        <f>+ROUND('BALANCE-SHEET-2006-leva'!K85/1000,0)</f>
        <v>0</v>
      </c>
      <c r="L85" s="243"/>
      <c r="M85" s="663">
        <f t="shared" si="11"/>
        <v>0</v>
      </c>
      <c r="N85" s="672">
        <f t="shared" si="11"/>
        <v>0</v>
      </c>
    </row>
    <row r="86" spans="1:14" ht="15.75">
      <c r="A86" s="282" t="s">
        <v>681</v>
      </c>
      <c r="B86" s="312">
        <v>530</v>
      </c>
      <c r="C86" s="243"/>
      <c r="D86" s="569">
        <f>+ROUND(+D84+D85,0)</f>
        <v>0</v>
      </c>
      <c r="E86" s="570">
        <f>+ROUND(+E84+E85,0)</f>
        <v>0</v>
      </c>
      <c r="F86" s="243"/>
      <c r="G86" s="569">
        <f>+ROUND(+G84+G85,0)</f>
        <v>0</v>
      </c>
      <c r="H86" s="570">
        <f>+ROUND(+H84+H85,0)</f>
        <v>0</v>
      </c>
      <c r="I86" s="243"/>
      <c r="J86" s="569">
        <f>+ROUND(+J84+J85,0)</f>
        <v>0</v>
      </c>
      <c r="K86" s="570">
        <f>+ROUND(+K84+K85,0)</f>
        <v>0</v>
      </c>
      <c r="L86" s="243"/>
      <c r="M86" s="569">
        <f t="shared" si="11"/>
        <v>0</v>
      </c>
      <c r="N86" s="570">
        <f t="shared" si="11"/>
        <v>0</v>
      </c>
    </row>
    <row r="87" spans="1:14" ht="5.25" customHeight="1">
      <c r="A87" s="276"/>
      <c r="B87" s="313"/>
      <c r="C87" s="243"/>
      <c r="D87" s="278"/>
      <c r="E87" s="306"/>
      <c r="F87" s="243"/>
      <c r="G87" s="278"/>
      <c r="H87" s="306"/>
      <c r="I87" s="243"/>
      <c r="J87" s="278"/>
      <c r="K87" s="306"/>
      <c r="L87" s="243"/>
      <c r="M87" s="278"/>
      <c r="N87" s="306"/>
    </row>
    <row r="88" spans="1:14" ht="19.5" thickBot="1">
      <c r="A88" s="308" t="s">
        <v>722</v>
      </c>
      <c r="B88" s="309">
        <v>500</v>
      </c>
      <c r="C88" s="243"/>
      <c r="D88" s="571">
        <f>+ROUND(+D71+D82+D86,0)</f>
        <v>0</v>
      </c>
      <c r="E88" s="582">
        <f>+ROUND(+E71+E82+E86,0)</f>
        <v>0</v>
      </c>
      <c r="F88" s="243"/>
      <c r="G88" s="571">
        <f>+ROUND(+G71+G82+G86,0)</f>
        <v>0</v>
      </c>
      <c r="H88" s="582">
        <f>+ROUND(+H71+H82+H86,0)</f>
        <v>0</v>
      </c>
      <c r="I88" s="243"/>
      <c r="J88" s="571">
        <f>+ROUND(+J71+J82+J86,0)</f>
        <v>0</v>
      </c>
      <c r="K88" s="582">
        <f>+ROUND(+K71+K82+K86,0)</f>
        <v>0</v>
      </c>
      <c r="L88" s="243"/>
      <c r="M88" s="571">
        <f>+ROUND((D88+G88+J88),0)</f>
        <v>0</v>
      </c>
      <c r="N88" s="582">
        <f>+ROUND((E88+H88+K88),0)</f>
        <v>0</v>
      </c>
    </row>
    <row r="89" spans="1:14" ht="6" customHeight="1" thickBot="1">
      <c r="A89" s="276"/>
      <c r="B89" s="313"/>
      <c r="C89" s="243"/>
      <c r="D89" s="278"/>
      <c r="E89" s="306"/>
      <c r="F89" s="243"/>
      <c r="G89" s="278"/>
      <c r="H89" s="306"/>
      <c r="I89" s="243"/>
      <c r="J89" s="278"/>
      <c r="K89" s="306"/>
      <c r="L89" s="243"/>
      <c r="M89" s="278"/>
      <c r="N89" s="306"/>
    </row>
    <row r="90" spans="1:14" ht="21" thickBot="1">
      <c r="A90" s="315" t="s">
        <v>723</v>
      </c>
      <c r="B90" s="586">
        <v>600</v>
      </c>
      <c r="C90" s="243"/>
      <c r="D90" s="587">
        <f>ROUND(+D65+D88,0)</f>
        <v>0</v>
      </c>
      <c r="E90" s="588">
        <f>ROUND(+E65+E88,0)</f>
        <v>0</v>
      </c>
      <c r="F90" s="243"/>
      <c r="G90" s="587">
        <f>ROUND(+G65+G88,0)</f>
        <v>0</v>
      </c>
      <c r="H90" s="588">
        <f>ROUND(+H65+H88,0)</f>
        <v>0</v>
      </c>
      <c r="I90" s="243"/>
      <c r="J90" s="587">
        <f>ROUND(+J65+J88,0)</f>
        <v>0</v>
      </c>
      <c r="K90" s="588">
        <f>ROUND(+K65+K88,0)</f>
        <v>0</v>
      </c>
      <c r="L90" s="243"/>
      <c r="M90" s="587">
        <f>+ROUND((D90+G90+J90),0)</f>
        <v>0</v>
      </c>
      <c r="N90" s="588">
        <f>+ROUND((E90+H90+K90),0)</f>
        <v>0</v>
      </c>
    </row>
    <row r="91" spans="1:14" ht="21" customHeight="1" thickBot="1">
      <c r="A91" s="316" t="s">
        <v>726</v>
      </c>
      <c r="B91" s="317">
        <v>650</v>
      </c>
      <c r="C91" s="243"/>
      <c r="D91" s="577">
        <f>+ROUND('BALANCE-SHEET-2006-leva'!D91/1000,0)</f>
        <v>0</v>
      </c>
      <c r="E91" s="589">
        <f>+ROUND('BALANCE-SHEET-2006-leva'!E91/1000,0)</f>
        <v>0</v>
      </c>
      <c r="F91" s="243"/>
      <c r="G91" s="577">
        <f>+ROUND('BALANCE-SHEET-2006-leva'!G91/1000,0)</f>
        <v>0</v>
      </c>
      <c r="H91" s="589">
        <f>+ROUND('BALANCE-SHEET-2006-leva'!H91/1000,0)</f>
        <v>0</v>
      </c>
      <c r="I91" s="243"/>
      <c r="J91" s="577">
        <f>+ROUND('BALANCE-SHEET-2006-leva'!J91/1000,0)</f>
        <v>0</v>
      </c>
      <c r="K91" s="589">
        <f>+ROUND('BALANCE-SHEET-2006-leva'!K91/1000,0)</f>
        <v>0</v>
      </c>
      <c r="L91" s="243"/>
      <c r="M91" s="579">
        <f>+ROUND((D91+G91+J91),0)</f>
        <v>0</v>
      </c>
      <c r="N91" s="580">
        <f>+ROUND((E91+H91+K91),0)</f>
        <v>0</v>
      </c>
    </row>
    <row r="92" spans="1:14" ht="16.5" thickTop="1">
      <c r="A92" s="318"/>
      <c r="B92" s="254"/>
      <c r="C92" s="243"/>
      <c r="D92" s="637" t="str">
        <f>+IF(+OR(D91&lt;0),"НЕРАВНЕНИЕ !"," ")</f>
        <v> </v>
      </c>
      <c r="E92" s="637" t="str">
        <f>+IF(+OR(E91&lt;0),"НЕРАВНЕНИЕ !"," ")</f>
        <v> </v>
      </c>
      <c r="F92" s="243"/>
      <c r="G92" s="637" t="str">
        <f>+IF(+OR(G91&lt;0),"НЕРАВНЕНИЕ !"," ")</f>
        <v> </v>
      </c>
      <c r="H92" s="637" t="str">
        <f>+IF(+OR(H91&lt;0),"НЕРАВНЕНИЕ !"," ")</f>
        <v> </v>
      </c>
      <c r="I92" s="243"/>
      <c r="J92" s="637" t="str">
        <f>+IF(+OR(J91&lt;0),"НЕРАВНЕНИЕ !"," ")</f>
        <v> </v>
      </c>
      <c r="K92" s="637" t="str">
        <f>+IF(+OR(K91&lt;0),"НЕРАВНЕНИЕ !"," ")</f>
        <v> </v>
      </c>
      <c r="L92" s="243"/>
      <c r="M92" s="637" t="str">
        <f>+IF(+OR(M91&lt;0),"НЕРАВНЕНИЕ !"," ")</f>
        <v> </v>
      </c>
      <c r="N92" s="637" t="str">
        <f>+IF(+OR(N91&lt;0),"НЕРАВНЕНИЕ !"," ")</f>
        <v> </v>
      </c>
    </row>
    <row r="93" spans="1:14" ht="18.75">
      <c r="A93" s="590" t="s">
        <v>365</v>
      </c>
      <c r="B93" s="591"/>
      <c r="C93" s="243"/>
      <c r="D93" s="1173">
        <f>+'TRIAL-BALANCE-2006'!K10</f>
        <v>0</v>
      </c>
      <c r="E93" s="1173"/>
      <c r="F93" s="243"/>
      <c r="G93" s="321"/>
      <c r="H93" s="244"/>
      <c r="I93" s="243"/>
      <c r="J93" s="244"/>
      <c r="K93" s="555"/>
      <c r="L93" s="243"/>
      <c r="M93" s="244"/>
      <c r="N93" s="555"/>
    </row>
    <row r="94" spans="1:14" ht="4.5" customHeight="1">
      <c r="A94" s="555"/>
      <c r="B94" s="555"/>
      <c r="C94" s="555"/>
      <c r="D94" s="555"/>
      <c r="E94" s="555"/>
      <c r="F94" s="243"/>
      <c r="G94" s="322"/>
      <c r="H94" s="323"/>
      <c r="I94" s="243"/>
      <c r="J94" s="244"/>
      <c r="K94" s="324"/>
      <c r="L94" s="243"/>
      <c r="M94" s="244"/>
      <c r="N94" s="324"/>
    </row>
    <row r="95" spans="1:14" ht="18.75">
      <c r="A95" s="590" t="s">
        <v>724</v>
      </c>
      <c r="B95" s="591"/>
      <c r="C95" s="243"/>
      <c r="D95" s="592"/>
      <c r="E95" s="326"/>
      <c r="F95" s="243"/>
      <c r="G95" s="555"/>
      <c r="H95" s="590" t="s">
        <v>725</v>
      </c>
      <c r="I95" s="243"/>
      <c r="J95" s="590"/>
      <c r="K95" s="593"/>
      <c r="L95" s="328"/>
      <c r="M95" s="594"/>
      <c r="N95" s="593"/>
    </row>
    <row r="96" spans="1:14" ht="6.75" customHeight="1">
      <c r="A96" s="244"/>
      <c r="B96" s="555"/>
      <c r="C96" s="243"/>
      <c r="D96" s="555"/>
      <c r="E96" s="321"/>
      <c r="F96" s="243"/>
      <c r="G96" s="555"/>
      <c r="H96" s="555"/>
      <c r="I96" s="243"/>
      <c r="J96" s="555"/>
      <c r="K96" s="555"/>
      <c r="L96" s="243"/>
      <c r="M96" s="555"/>
      <c r="N96" s="555"/>
    </row>
    <row r="97" spans="3:12" ht="16.5" thickBot="1">
      <c r="C97" s="330"/>
      <c r="F97" s="330"/>
      <c r="I97" s="330"/>
      <c r="L97" s="330"/>
    </row>
    <row r="98" spans="1:14" s="238" customFormat="1" ht="16.5" thickBot="1">
      <c r="A98" s="602" t="s">
        <v>967</v>
      </c>
      <c r="B98" s="603"/>
      <c r="C98" s="330"/>
      <c r="D98" s="599" t="str">
        <f>+IF(D53=+D90,"O K","НЕРАВНЕНИЕ !")</f>
        <v>O K</v>
      </c>
      <c r="E98" s="610" t="str">
        <f>+IF(E53=+E90,"O K","НЕРАВНЕНИЕ !")</f>
        <v>O K</v>
      </c>
      <c r="F98" s="330"/>
      <c r="G98" s="613" t="str">
        <f>+IF(G53=+G90,"O K","НЕРАВНЕНИЕ !")</f>
        <v>O K</v>
      </c>
      <c r="H98" s="614" t="str">
        <f>+IF(H53=+H90,"O K","НЕРАВНЕНИЕ !")</f>
        <v>O K</v>
      </c>
      <c r="I98" s="615"/>
      <c r="J98" s="616" t="str">
        <f>+IF(J53=+J90,"O K","НЕРАВНЕНИЕ !")</f>
        <v>O K</v>
      </c>
      <c r="K98" s="617" t="str">
        <f>+IF(K53=+K90,"O K","НЕРАВНЕНИЕ !")</f>
        <v>O K</v>
      </c>
      <c r="L98" s="330"/>
      <c r="M98" s="618" t="str">
        <f>+IF(M53=+M90,"O K","НЕРАВНЕНИЕ !")</f>
        <v>O K</v>
      </c>
      <c r="N98" s="619" t="str">
        <f>+IF(N53=+N90,"O K","НЕРАВНЕНИЕ !")</f>
        <v>O K</v>
      </c>
    </row>
    <row r="99" spans="1:14" s="238" customFormat="1" ht="16.5" thickBot="1">
      <c r="A99" s="604" t="s">
        <v>968</v>
      </c>
      <c r="B99" s="603"/>
      <c r="C99" s="330"/>
      <c r="D99" s="599" t="str">
        <f>+IF(+ROUND(+D54-D91,0)-ROUND(+SUM('BALANCE-SHEET-2006-leva'!D54-'BALANCE-SHEET-2006-leva'!D91)/1000,0)=0,"O K","НЕРАВНЕНИЕ !")</f>
        <v>O K</v>
      </c>
      <c r="E99" s="610" t="str">
        <f>+IF(+ROUND(+E54-E91,0)-ROUND(+SUM('BALANCE-SHEET-2006-leva'!E54-'BALANCE-SHEET-2006-leva'!E91)/1000,0)=0,"O K","НЕРАВНЕНИЕ !")</f>
        <v>O K</v>
      </c>
      <c r="F99" s="615"/>
      <c r="G99" s="613" t="str">
        <f>+IF(+ROUND(+G54-G91,0)-ROUND(+SUM('BALANCE-SHEET-2006-leva'!G54-'BALANCE-SHEET-2006-leva'!G91)/1000,0)=0,"O K","НЕРАВНЕНИЕ !")</f>
        <v>O K</v>
      </c>
      <c r="H99" s="614" t="str">
        <f>+IF(+ROUND(+H54-H91,0)-ROUND(+SUM('BALANCE-SHEET-2006-leva'!H54-'BALANCE-SHEET-2006-leva'!H91)/1000,0)=0,"O K","НЕРАВНЕНИЕ !")</f>
        <v>O K</v>
      </c>
      <c r="I99" s="615"/>
      <c r="J99" s="616" t="str">
        <f>+IF(+ROUND(+J54-J91,0)-ROUND(+SUM('BALANCE-SHEET-2006-leva'!J54-'BALANCE-SHEET-2006-leva'!J91)/1000,0)=0,"O K","НЕРАВНЕНИЕ !")</f>
        <v>O K</v>
      </c>
      <c r="K99" s="617" t="str">
        <f>+IF(+ROUND(+K54-K91,0)-ROUND(+SUM('BALANCE-SHEET-2006-leva'!K54-'BALANCE-SHEET-2006-leva'!K91)/1000,0)=0,"O K","НЕРАВНЕНИЕ !")</f>
        <v>O K</v>
      </c>
      <c r="L99" s="330"/>
      <c r="M99" s="618" t="str">
        <f>+IF(+ROUND(+M54-M91,0)-ROUND(+SUM('BALANCE-SHEET-2006-leva'!M54-'BALANCE-SHEET-2006-leva'!M91)/1000,0)=0,"O K","НЕРАВНЕНИЕ !")</f>
        <v>O K</v>
      </c>
      <c r="N99" s="619" t="str">
        <f>+IF(+ROUND(+N54-N91,0)-ROUND(+SUM('BALANCE-SHEET-2006-leva'!N54-'BALANCE-SHEET-2006-leva'!N91)/1000,0)=0,"O K","НЕРАВНЕНИЕ !")</f>
        <v>O K</v>
      </c>
    </row>
    <row r="100" spans="3:12" s="238" customFormat="1" ht="16.5" thickBot="1">
      <c r="C100" s="330"/>
      <c r="F100" s="330"/>
      <c r="I100" s="330"/>
      <c r="L100" s="330"/>
    </row>
    <row r="101" spans="1:14" s="238" customFormat="1" ht="16.5" thickBot="1">
      <c r="A101" s="602" t="s">
        <v>969</v>
      </c>
      <c r="B101" s="603"/>
      <c r="C101" s="330"/>
      <c r="D101" s="622">
        <f>+ROUND(D53-D90,0)</f>
        <v>0</v>
      </c>
      <c r="E101" s="623">
        <f>+ROUND(E53-E90,0)</f>
        <v>0</v>
      </c>
      <c r="F101" s="624"/>
      <c r="G101" s="625">
        <f>+ROUND(G53-G90,0)</f>
        <v>0</v>
      </c>
      <c r="H101" s="626">
        <f>+ROUND(H53-H90,0)</f>
        <v>0</v>
      </c>
      <c r="I101" s="624"/>
      <c r="J101" s="627">
        <f>+ROUND(J53-J90,0)</f>
        <v>0</v>
      </c>
      <c r="K101" s="628">
        <f>+ROUND(K53-K90,0)</f>
        <v>0</v>
      </c>
      <c r="L101" s="624"/>
      <c r="M101" s="629">
        <f>+ROUND(M53-M90,0)</f>
        <v>0</v>
      </c>
      <c r="N101" s="630">
        <f>+ROUND(N53-N90,0)</f>
        <v>0</v>
      </c>
    </row>
    <row r="102" spans="1:14" s="238" customFormat="1" ht="16.5" thickBot="1">
      <c r="A102" s="605" t="s">
        <v>970</v>
      </c>
      <c r="B102" s="603"/>
      <c r="C102" s="330"/>
      <c r="D102" s="622">
        <f>+ROUND(+D54-D91,0)-ROUND(+SUM('BALANCE-SHEET-2006-leva'!D54-'BALANCE-SHEET-2006-leva'!D91)/1000,0)</f>
        <v>0</v>
      </c>
      <c r="E102" s="623">
        <f>+ROUND(+E54-E91,0)-ROUND(+SUM('BALANCE-SHEET-2006-leva'!E54-'BALANCE-SHEET-2006-leva'!E91)/1000,0)</f>
        <v>0</v>
      </c>
      <c r="F102" s="624"/>
      <c r="G102" s="625">
        <f>+ROUND(+G54-G91,0)-ROUND(+SUM('BALANCE-SHEET-2006-leva'!G54-'BALANCE-SHEET-2006-leva'!G91)/1000,0)</f>
        <v>0</v>
      </c>
      <c r="H102" s="626">
        <f>+ROUND(+H54-H91,0)-ROUND(+SUM('BALANCE-SHEET-2006-leva'!H54-'BALANCE-SHEET-2006-leva'!H91)/1000,0)</f>
        <v>0</v>
      </c>
      <c r="I102" s="624"/>
      <c r="J102" s="627">
        <f>+ROUND(+J54-J91,0)-ROUND(+SUM('BALANCE-SHEET-2006-leva'!J54-'BALANCE-SHEET-2006-leva'!J91)/1000,0)</f>
        <v>0</v>
      </c>
      <c r="K102" s="628">
        <f>+ROUND(+K54-K91,0)-ROUND(+SUM('BALANCE-SHEET-2006-leva'!K54-'BALANCE-SHEET-2006-leva'!K91)/1000,0)</f>
        <v>0</v>
      </c>
      <c r="L102" s="624"/>
      <c r="M102" s="629">
        <f>+ROUND(+M54-M91,0)-ROUND(+SUM('BALANCE-SHEET-2006-leva'!M54-'BALANCE-SHEET-2006-leva'!M91)/1000,0)</f>
        <v>0</v>
      </c>
      <c r="N102" s="630">
        <f>+ROUND(+N54-N91,0)-ROUND(+SUM('BALANCE-SHEET-2006-leva'!N54-'BALANCE-SHEET-2006-leva'!N91)/1000,0)</f>
        <v>0</v>
      </c>
    </row>
    <row r="103" spans="3:12" ht="15.75">
      <c r="C103" s="330"/>
      <c r="F103" s="330"/>
      <c r="I103" s="330"/>
      <c r="L103" s="330"/>
    </row>
    <row r="104" spans="3:12" ht="15.75">
      <c r="C104" s="330"/>
      <c r="F104" s="330"/>
      <c r="I104" s="330"/>
      <c r="L104" s="330"/>
    </row>
  </sheetData>
  <sheetProtection password="889B" sheet="1" objects="1" scenarios="1"/>
  <mergeCells count="10">
    <mergeCell ref="G1:H1"/>
    <mergeCell ref="A1:D1"/>
    <mergeCell ref="M57:N58"/>
    <mergeCell ref="M7:N8"/>
    <mergeCell ref="B7:B9"/>
    <mergeCell ref="B57:B59"/>
    <mergeCell ref="D93:E93"/>
    <mergeCell ref="G3:H3"/>
    <mergeCell ref="A2:D2"/>
    <mergeCell ref="A3:D3"/>
  </mergeCells>
  <conditionalFormatting sqref="D98:E99 G98:H99 J98:K99 M98:N99 D12:E12 G12:H12 J12:K12 M12:N12 D20:E20 G20:H20 J20:K20 M20:N20 D29:E29 G29:H29 J29:K29 M29:N29 D34:E34 G34:H34 J34:K34 M34:N34 D38:E38 G38:H38 J38:K38 M38:N38 D46:E46 G46:H46 J46:K46 M46:N46 D55:E55 G55:H55 J55:K55 M55:N55 D67:E67 G67:H67 J67:K67 M67:N67 D72:E72 G72:H72 J72:K72 M72:N72 D83:E83 G83:H83 J83:K83 M83:N83 D92:E92 G92:H92 J92:K92 M92:N92 D61 G61 J61 M61">
    <cfRule type="cellIs" priority="1" dxfId="1" operator="equal" stopIfTrue="1">
      <formula>"НЕРАВНЕНИЕ !"</formula>
    </cfRule>
  </conditionalFormatting>
  <conditionalFormatting sqref="M101:N102 G101:H102 J101:K102 D101:E102">
    <cfRule type="cellIs" priority="2" dxfId="1" operator="notEqual" stopIfTrue="1">
      <formula>0</formula>
    </cfRule>
  </conditionalFormatting>
  <conditionalFormatting sqref="D13:E17 D19:E19 D21:E23 D25:E25 D27:E27 D30:E33 D35:E37 D39:E45 D47:E49 D51:E51 D53:E54 D68:E71 D73:E82 D84:E86 D88:E88 D90:E91 G13:H17 G19:H19 G21:H23 G25:H25 G27:H27 G30:H33 G35:H37 G39:H45 G47:H49 G51:H51 G53:H54 M84:N86 G68:H71 G73:H82 G84:H86 G88:H88 G90:H91 J13:K17 M13:N17 J19:K19 M21:N23 J21:K23 M39:N45 J25:K25 M25:N25 J27:K27 M27:N27 J30:K33 M30:N33 J35:K37 M35:N37 J39:K45 M68:N71 J47:K49 J90:K91 J51:K51 M19:N19 J53:K54 M51:N51 J68:K71 M73:N82 J73:K82 M47:N49 J84:K86 M88:N88 J88:K88 M90:N91 M53:N54">
    <cfRule type="cellIs" priority="3" dxfId="1" operator="lessThan" stopIfTrue="1">
      <formula>0</formula>
    </cfRule>
  </conditionalFormatting>
  <printOptions/>
  <pageMargins left="0.73" right="0.24" top="0.2" bottom="0.18" header="0.17" footer="0.17"/>
  <pageSetup horizontalDpi="1200" verticalDpi="1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NPavlov</dc:creator>
  <cp:keywords/>
  <dc:description/>
  <cp:lastModifiedBy>NPavlov</cp:lastModifiedBy>
  <cp:lastPrinted>2004-03-19T17:18:42Z</cp:lastPrinted>
  <dcterms:created xsi:type="dcterms:W3CDTF">2002-02-28T16:53:59Z</dcterms:created>
  <dcterms:modified xsi:type="dcterms:W3CDTF">2007-01-10T18:46:01Z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