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90" windowWidth="19035" windowHeight="6735" activeTab="3"/>
  </bookViews>
  <sheets>
    <sheet name="Balance Sheet" sheetId="5" r:id="rId1"/>
    <sheet name="P&amp;L" sheetId="6" r:id="rId2"/>
    <sheet name="Equity " sheetId="14" r:id="rId3"/>
    <sheet name="Cashflow" sheetId="10" r:id="rId4"/>
  </sheets>
  <calcPr calcId="144525"/>
</workbook>
</file>

<file path=xl/calcChain.xml><?xml version="1.0" encoding="utf-8"?>
<calcChain xmlns="http://schemas.openxmlformats.org/spreadsheetml/2006/main">
  <c r="B13" i="10" l="1"/>
  <c r="B14" i="10"/>
  <c r="B26" i="10"/>
  <c r="B25" i="10"/>
  <c r="B21" i="10"/>
  <c r="B17" i="10"/>
  <c r="E16" i="14"/>
  <c r="E15" i="14"/>
  <c r="E14" i="14"/>
  <c r="E13" i="14"/>
  <c r="E12" i="14"/>
  <c r="B12" i="14"/>
  <c r="C33" i="5"/>
  <c r="C37" i="5"/>
  <c r="D32" i="5"/>
  <c r="D31" i="5"/>
  <c r="D33" i="5"/>
  <c r="D27" i="5"/>
  <c r="C27" i="5"/>
  <c r="C20" i="5"/>
  <c r="D18" i="5"/>
  <c r="D17" i="5"/>
  <c r="D20" i="5"/>
  <c r="D13" i="5"/>
  <c r="C13" i="5"/>
  <c r="C21" i="5"/>
  <c r="C28" i="6"/>
  <c r="C16" i="6"/>
  <c r="C22" i="6"/>
  <c r="C13" i="6"/>
  <c r="C13" i="10"/>
  <c r="C12" i="10"/>
  <c r="C25" i="10"/>
  <c r="C30" i="10"/>
  <c r="C15" i="10"/>
  <c r="D12" i="10"/>
  <c r="D16" i="10"/>
  <c r="D13" i="10"/>
  <c r="D25" i="10"/>
  <c r="D30" i="10"/>
  <c r="D14" i="10"/>
  <c r="D26" i="6"/>
  <c r="D28" i="6"/>
  <c r="D21" i="6"/>
  <c r="D22" i="6"/>
  <c r="D18" i="6"/>
  <c r="C26" i="10"/>
  <c r="C21" i="10"/>
  <c r="C17" i="10"/>
  <c r="D21" i="10"/>
  <c r="D26" i="10"/>
  <c r="B17" i="14"/>
  <c r="B24" i="14"/>
  <c r="E17" i="14"/>
  <c r="D17" i="14"/>
  <c r="D24" i="14"/>
  <c r="E23" i="14"/>
  <c r="E22" i="14"/>
  <c r="E21" i="14"/>
  <c r="E19" i="14"/>
  <c r="F26" i="10"/>
  <c r="E26" i="10"/>
  <c r="E21" i="10"/>
  <c r="F21" i="10"/>
  <c r="F15" i="10"/>
  <c r="F12" i="10"/>
  <c r="F13" i="10"/>
  <c r="E15" i="10"/>
  <c r="E13" i="10"/>
  <c r="D13" i="6"/>
  <c r="E13" i="6"/>
  <c r="F13" i="6"/>
  <c r="F32" i="6"/>
  <c r="F34" i="6"/>
  <c r="E20" i="6"/>
  <c r="E22" i="6"/>
  <c r="F22" i="6"/>
  <c r="E28" i="6"/>
  <c r="F28" i="6"/>
  <c r="E13" i="5"/>
  <c r="E20" i="5"/>
  <c r="E21" i="5"/>
  <c r="E27" i="5"/>
  <c r="E33" i="5"/>
  <c r="E36" i="5"/>
  <c r="E37" i="5"/>
  <c r="C17" i="14"/>
  <c r="C24" i="14"/>
  <c r="E17" i="10"/>
  <c r="E28" i="10"/>
  <c r="F17" i="10"/>
  <c r="D17" i="10"/>
  <c r="D28" i="10"/>
  <c r="D32" i="10"/>
  <c r="E24" i="14"/>
  <c r="D21" i="5"/>
  <c r="D37" i="5"/>
  <c r="D36" i="5"/>
  <c r="C36" i="5"/>
  <c r="D32" i="6"/>
  <c r="D34" i="6"/>
  <c r="C32" i="6"/>
  <c r="C34" i="6"/>
  <c r="E32" i="6"/>
  <c r="E34" i="6"/>
  <c r="F28" i="10"/>
  <c r="F32" i="10"/>
  <c r="E9" i="10"/>
  <c r="E32" i="10"/>
  <c r="C28" i="10"/>
  <c r="C32" i="10"/>
  <c r="B28" i="10"/>
  <c r="B32" i="10"/>
</calcChain>
</file>

<file path=xl/comments1.xml><?xml version="1.0" encoding="utf-8"?>
<comments xmlns="http://schemas.openxmlformats.org/spreadsheetml/2006/main">
  <authors>
    <author>bratoeva1</author>
  </authors>
  <commentList>
    <comment ref="A21" authorId="0">
      <text>
        <r>
          <rPr>
            <b/>
            <sz val="8"/>
            <color indexed="81"/>
            <rFont val="Tahoma"/>
            <family val="2"/>
            <charset val="204"/>
          </rPr>
          <t>bratoeva1:</t>
        </r>
        <r>
          <rPr>
            <sz val="8"/>
            <color indexed="81"/>
            <rFont val="Tahoma"/>
            <family val="2"/>
            <charset val="204"/>
          </rPr>
          <t xml:space="preserve">
такса смет</t>
        </r>
      </text>
    </comment>
  </commentList>
</comments>
</file>

<file path=xl/comments2.xml><?xml version="1.0" encoding="utf-8"?>
<comments xmlns="http://schemas.openxmlformats.org/spreadsheetml/2006/main">
  <authors>
    <author>SNEJANA BRATOEVA</author>
  </authors>
  <commentList>
    <comment ref="A15" authorId="0">
      <text>
        <r>
          <rPr>
            <b/>
            <sz val="9"/>
            <color indexed="81"/>
            <rFont val="Tahoma"/>
            <family val="2"/>
            <charset val="204"/>
          </rPr>
          <t>SNEJANA BRATOEVA:</t>
        </r>
        <r>
          <rPr>
            <sz val="9"/>
            <color indexed="81"/>
            <rFont val="Tahoma"/>
            <family val="2"/>
            <charset val="204"/>
          </rPr>
          <t xml:space="preserve">
7 - такса ЧСИ (с-ка 444)
</t>
        </r>
      </text>
    </comment>
  </commentList>
</comments>
</file>

<file path=xl/sharedStrings.xml><?xml version="1.0" encoding="utf-8"?>
<sst xmlns="http://schemas.openxmlformats.org/spreadsheetml/2006/main" count="162" uniqueCount="106">
  <si>
    <t>Съставител:</t>
  </si>
  <si>
    <t>Управител:</t>
  </si>
  <si>
    <t>Всичко капитал и пасиви</t>
  </si>
  <si>
    <t>Всичко пасиви</t>
  </si>
  <si>
    <t>Текущи пасиви</t>
  </si>
  <si>
    <t xml:space="preserve"> Всичко нетекущи пасиви</t>
  </si>
  <si>
    <t>-</t>
  </si>
  <si>
    <t xml:space="preserve">  Отсрочени данъчни пасиви</t>
  </si>
  <si>
    <t xml:space="preserve"> Нетекущи пасиви</t>
  </si>
  <si>
    <t>Всичко капитал</t>
  </si>
  <si>
    <t xml:space="preserve">  Печалба от текущата година</t>
  </si>
  <si>
    <t xml:space="preserve">  Резерви</t>
  </si>
  <si>
    <t xml:space="preserve">  Основен капитал</t>
  </si>
  <si>
    <t xml:space="preserve"> Капитал</t>
  </si>
  <si>
    <t>Всичко активи</t>
  </si>
  <si>
    <t>Всичко текущи активи</t>
  </si>
  <si>
    <t xml:space="preserve">  Разходи за бъдещи периоди</t>
  </si>
  <si>
    <t xml:space="preserve">  Парични средства</t>
  </si>
  <si>
    <t xml:space="preserve">  Вземания и предоставени аванси</t>
  </si>
  <si>
    <t xml:space="preserve">  Материални запаси</t>
  </si>
  <si>
    <t xml:space="preserve"> Текущи активи</t>
  </si>
  <si>
    <t>Всичко нетекущи активи</t>
  </si>
  <si>
    <t xml:space="preserve">  Инвестиционни имоти</t>
  </si>
  <si>
    <t>Нетекущи активи</t>
  </si>
  <si>
    <t>хил. лв.</t>
  </si>
  <si>
    <t>СЧЕТОВОДЕН БАЛАНС</t>
  </si>
  <si>
    <t xml:space="preserve"> Нетна печалба за периода</t>
  </si>
  <si>
    <t xml:space="preserve"> Разходи за данъци върху печалбата</t>
  </si>
  <si>
    <t xml:space="preserve"> Печалба преди облагане с данъци</t>
  </si>
  <si>
    <t>Извънредни приходи</t>
  </si>
  <si>
    <t>Всичко финансови приходи/(разходи)</t>
  </si>
  <si>
    <t xml:space="preserve">  Други финансови приходи/(разходи)</t>
  </si>
  <si>
    <t xml:space="preserve">  Положителни/(отрицателни) курсови разлики</t>
  </si>
  <si>
    <t xml:space="preserve">  Приходи/(разходи) за лихви</t>
  </si>
  <si>
    <t xml:space="preserve"> Финансови приходи/(разходи)</t>
  </si>
  <si>
    <t xml:space="preserve"> Всичко разходи по икономически елементи</t>
  </si>
  <si>
    <t xml:space="preserve">  Други оперативни разходи</t>
  </si>
  <si>
    <t xml:space="preserve">  Балансова стойност на продадените активи</t>
  </si>
  <si>
    <t xml:space="preserve">  Амортизация</t>
  </si>
  <si>
    <t xml:space="preserve">  Разходи за персонала</t>
  </si>
  <si>
    <t xml:space="preserve">  Разходи за външни услуги</t>
  </si>
  <si>
    <t xml:space="preserve">  Разходи за материали</t>
  </si>
  <si>
    <t xml:space="preserve"> Разходи по икономически елементи</t>
  </si>
  <si>
    <t>Всичко приходи от дейността</t>
  </si>
  <si>
    <t xml:space="preserve">  Други приходи </t>
  </si>
  <si>
    <t xml:space="preserve">  Приходи от продажби</t>
  </si>
  <si>
    <t xml:space="preserve"> лв.</t>
  </si>
  <si>
    <t>на 31.12.2009</t>
  </si>
  <si>
    <t>на 31.12.2010</t>
  </si>
  <si>
    <t>завършваща</t>
  </si>
  <si>
    <t>Годината,</t>
  </si>
  <si>
    <t>ОТЧЕТ ЗА ПРИХОДИТЕ И РАЗХОДИТЕ</t>
  </si>
  <si>
    <t>Прехвърляне на печалбата</t>
  </si>
  <si>
    <t>(загуба)</t>
  </si>
  <si>
    <t>капитал</t>
  </si>
  <si>
    <t>Общо</t>
  </si>
  <si>
    <t>Основен</t>
  </si>
  <si>
    <t xml:space="preserve"> ОТЧЕТ ЗА ПРОМЕНИТЕ В КАПИТАЛА</t>
  </si>
  <si>
    <t>Разпределени дивиденти</t>
  </si>
  <si>
    <t>Разпределени тантиеми</t>
  </si>
  <si>
    <t>Печалба за периода</t>
  </si>
  <si>
    <t>Намаление на капитала</t>
  </si>
  <si>
    <t>Печалба/</t>
  </si>
  <si>
    <t xml:space="preserve"> Парични наличности в края на периода</t>
  </si>
  <si>
    <t xml:space="preserve"> Нетен ефект от промяна на валутните курсове</t>
  </si>
  <si>
    <t xml:space="preserve"> Изменение на наличностите през годината</t>
  </si>
  <si>
    <t xml:space="preserve"> Нетни парични потоци от финансова дейност</t>
  </si>
  <si>
    <t xml:space="preserve">  Получени/(платени) лихви и такси</t>
  </si>
  <si>
    <t xml:space="preserve">  Изплатени дивиденти</t>
  </si>
  <si>
    <t xml:space="preserve">  Парични потоци от финансова дейност</t>
  </si>
  <si>
    <t xml:space="preserve">  Нетни парични потоци от инвестиционна дейност</t>
  </si>
  <si>
    <t xml:space="preserve">  Покупка на дълготрайни активи</t>
  </si>
  <si>
    <t xml:space="preserve">  Нетни парични потоци от оперативна дейност</t>
  </si>
  <si>
    <t xml:space="preserve">  Други постъпления/(плащания)</t>
  </si>
  <si>
    <t xml:space="preserve">  Изплатени данъци, такси и други подобни</t>
  </si>
  <si>
    <t xml:space="preserve">  Плащания, свързани с трудови възнаграждения</t>
  </si>
  <si>
    <t xml:space="preserve">  Плащания на доставчици и други кредитори</t>
  </si>
  <si>
    <t xml:space="preserve">  Постъпления от клиенти и други дебитори</t>
  </si>
  <si>
    <t xml:space="preserve"> Парични потоци от оперативна дейност</t>
  </si>
  <si>
    <t xml:space="preserve"> Наличности от парични средства на 1 януари</t>
  </si>
  <si>
    <t>ОТЧЕТ ЗА ПАРИЧНИТЕ ПОТОЦИ</t>
  </si>
  <si>
    <t xml:space="preserve">  Приходи за бъдещи периоди</t>
  </si>
  <si>
    <t>Резерви</t>
  </si>
  <si>
    <t xml:space="preserve">  Дълготрайни активи</t>
  </si>
  <si>
    <t xml:space="preserve">  Други нетекущи задължения</t>
  </si>
  <si>
    <t>на 31.12.2011</t>
  </si>
  <si>
    <t>Парични потоци от инвестиционна дейност</t>
  </si>
  <si>
    <t>на 31.12.2012</t>
  </si>
  <si>
    <t>Снежана Братоева</t>
  </si>
  <si>
    <t>инж. Пламен Георгиев</t>
  </si>
  <si>
    <t>Период</t>
  </si>
  <si>
    <t>Периодът,</t>
  </si>
  <si>
    <t>завършващ</t>
  </si>
  <si>
    <t>01.01.2014-</t>
  </si>
  <si>
    <t xml:space="preserve"> 31.03.2014</t>
  </si>
  <si>
    <t>на 31.03.2013</t>
  </si>
  <si>
    <t>на 31.03.2014</t>
  </si>
  <si>
    <t>Салдо на 1 януари 2014</t>
  </si>
  <si>
    <t>към 31 март 2015 г.</t>
  </si>
  <si>
    <t>01.01.2015-</t>
  </si>
  <si>
    <t xml:space="preserve"> 31.03.2015</t>
  </si>
  <si>
    <t>за периода от 01.01.2015 до 31.03.2015 година</t>
  </si>
  <si>
    <t>Салдо на 1 януари 2015</t>
  </si>
  <si>
    <t>Салдо на 31 март 2015</t>
  </si>
  <si>
    <t>на 31.03.2015</t>
  </si>
  <si>
    <t>15 април 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</si>
</sst>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9" formatCode="_-* #,##0.00\ _ _-;\-* #,##0.00\ _ _-;_-* &quot;-&quot;??\ _ _-;_-@_-"/>
    <numFmt numFmtId="188" formatCode="_ * #,##0_)\ _л_в_ ;_ * \(#,##0\)\ _л_в_ ;_ * &quot;-&quot;_)\ _л_в_ ;_ @_ "/>
    <numFmt numFmtId="189" formatCode="#,##0_);\(#,##0\)"/>
    <numFmt numFmtId="190" formatCode="_ * #,##0_)\ ;_ * \(#,##0\)\ ;_ * &quot;-&quot;_)\ _ ;_ @_ "/>
    <numFmt numFmtId="206" formatCode="_-* #,##0.00&quot; &quot;_л_в_-;\-* #,##0.00&quot; &quot;_л_в_-;_-* &quot;-&quot;??&quot; &quot;_л_в_-;_-@_-"/>
  </numFmts>
  <fonts count="3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Cambria"/>
      <family val="1"/>
      <charset val="204"/>
    </font>
    <font>
      <b/>
      <sz val="11"/>
      <name val="Cambria"/>
      <family val="1"/>
      <charset val="204"/>
    </font>
    <font>
      <b/>
      <sz val="10"/>
      <name val="Cambria"/>
      <family val="1"/>
      <charset val="204"/>
    </font>
    <font>
      <i/>
      <sz val="10"/>
      <name val="Cambria"/>
      <family val="1"/>
      <charset val="204"/>
    </font>
    <font>
      <sz val="11"/>
      <color indexed="8"/>
      <name val="Cambria"/>
      <family val="1"/>
      <charset val="204"/>
    </font>
    <font>
      <b/>
      <sz val="11"/>
      <color indexed="8"/>
      <name val="Cambria"/>
      <family val="1"/>
      <charset val="204"/>
    </font>
    <font>
      <b/>
      <sz val="10"/>
      <color indexed="8"/>
      <name val="Cambria"/>
      <family val="1"/>
      <charset val="204"/>
    </font>
    <font>
      <sz val="11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b/>
      <i/>
      <sz val="10"/>
      <name val="Cambria"/>
      <family val="1"/>
      <charset val="204"/>
      <scheme val="major"/>
    </font>
    <font>
      <i/>
      <sz val="10"/>
      <name val="Cambria"/>
      <family val="1"/>
      <charset val="204"/>
      <scheme val="major"/>
    </font>
    <font>
      <sz val="11"/>
      <color indexed="8"/>
      <name val="Cambria"/>
      <family val="1"/>
      <charset val="204"/>
      <scheme val="major"/>
    </font>
    <font>
      <sz val="10"/>
      <color indexed="8"/>
      <name val="Cambria"/>
      <family val="1"/>
      <charset val="204"/>
      <scheme val="major"/>
    </font>
    <font>
      <b/>
      <sz val="11"/>
      <color indexed="8"/>
      <name val="Cambria"/>
      <family val="1"/>
      <charset val="204"/>
      <scheme val="major"/>
    </font>
    <font>
      <b/>
      <sz val="10"/>
      <color indexed="8"/>
      <name val="Cambria"/>
      <family val="1"/>
      <charset val="204"/>
      <scheme val="major"/>
    </font>
    <font>
      <b/>
      <i/>
      <sz val="11"/>
      <color indexed="8"/>
      <name val="Cambria"/>
      <family val="1"/>
      <charset val="204"/>
      <scheme val="major"/>
    </font>
    <font>
      <i/>
      <sz val="10"/>
      <color indexed="8"/>
      <name val="Cambria"/>
      <family val="1"/>
      <charset val="204"/>
      <scheme val="major"/>
    </font>
    <font>
      <b/>
      <i/>
      <sz val="10"/>
      <color indexed="8"/>
      <name val="Cambria"/>
      <family val="1"/>
      <charset val="204"/>
      <scheme val="major"/>
    </font>
    <font>
      <b/>
      <i/>
      <sz val="11"/>
      <name val="Cambria"/>
      <family val="1"/>
      <charset val="204"/>
      <scheme val="major"/>
    </font>
    <font>
      <b/>
      <sz val="12"/>
      <color indexed="8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u val="singleAccounting"/>
      <sz val="11"/>
      <name val="Cambria"/>
      <family val="1"/>
      <charset val="204"/>
      <scheme val="major"/>
    </font>
    <font>
      <u val="singleAccounting"/>
      <sz val="10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b/>
      <sz val="11"/>
      <color theme="1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79" fontId="7" fillId="0" borderId="0" applyFont="0" applyFill="0" applyBorder="0" applyAlignment="0" applyProtection="0"/>
    <xf numFmtId="179" fontId="1" fillId="0" borderId="0" applyFont="0" applyFill="0" applyBorder="0" applyAlignment="0" applyProtection="0"/>
    <xf numFmtId="206" fontId="6" fillId="0" borderId="0" applyFont="0" applyFill="0" applyBorder="0" applyAlignment="0" applyProtection="0"/>
    <xf numFmtId="0" fontId="1" fillId="0" borderId="0"/>
    <xf numFmtId="0" fontId="6" fillId="0" borderId="0"/>
  </cellStyleXfs>
  <cellXfs count="183">
    <xf numFmtId="0" fontId="0" fillId="0" borderId="0" xfId="0"/>
    <xf numFmtId="188" fontId="16" fillId="0" borderId="0" xfId="4" applyNumberFormat="1" applyFont="1" applyFill="1"/>
    <xf numFmtId="188" fontId="16" fillId="3" borderId="0" xfId="4" applyNumberFormat="1" applyFont="1" applyFill="1"/>
    <xf numFmtId="3" fontId="16" fillId="3" borderId="0" xfId="4" applyNumberFormat="1" applyFont="1" applyFill="1" applyAlignment="1">
      <alignment horizontal="right" vertical="center" wrapText="1"/>
    </xf>
    <xf numFmtId="3" fontId="16" fillId="0" borderId="0" xfId="4" applyNumberFormat="1" applyFont="1" applyFill="1" applyAlignment="1">
      <alignment horizontal="right" vertical="center" wrapText="1"/>
    </xf>
    <xf numFmtId="188" fontId="17" fillId="0" borderId="0" xfId="4" applyNumberFormat="1" applyFont="1" applyFill="1"/>
    <xf numFmtId="188" fontId="18" fillId="0" borderId="0" xfId="4" applyNumberFormat="1" applyFont="1" applyFill="1" applyAlignment="1">
      <alignment horizontal="left"/>
    </xf>
    <xf numFmtId="188" fontId="19" fillId="0" borderId="0" xfId="4" applyNumberFormat="1" applyFont="1" applyFill="1" applyAlignment="1">
      <alignment horizontal="center"/>
    </xf>
    <xf numFmtId="14" fontId="19" fillId="0" borderId="0" xfId="4" applyNumberFormat="1" applyFont="1" applyFill="1" applyAlignment="1">
      <alignment horizontal="right" vertical="center" wrapText="1"/>
    </xf>
    <xf numFmtId="188" fontId="18" fillId="0" borderId="0" xfId="4" applyNumberFormat="1" applyFont="1" applyFill="1"/>
    <xf numFmtId="3" fontId="19" fillId="3" borderId="0" xfId="4" applyNumberFormat="1" applyFont="1" applyFill="1" applyAlignment="1">
      <alignment horizontal="right" vertical="center" wrapText="1"/>
    </xf>
    <xf numFmtId="3" fontId="19" fillId="0" borderId="0" xfId="4" applyNumberFormat="1" applyFont="1" applyFill="1" applyAlignment="1">
      <alignment horizontal="right" vertical="center" wrapText="1"/>
    </xf>
    <xf numFmtId="3" fontId="20" fillId="0" borderId="0" xfId="4" applyNumberFormat="1" applyFont="1" applyFill="1" applyAlignment="1">
      <alignment horizontal="right" vertical="center" wrapText="1"/>
    </xf>
    <xf numFmtId="188" fontId="21" fillId="0" borderId="0" xfId="4" applyNumberFormat="1" applyFont="1" applyFill="1" applyAlignment="1">
      <alignment horizontal="center"/>
    </xf>
    <xf numFmtId="188" fontId="21" fillId="3" borderId="0" xfId="4" applyNumberFormat="1" applyFont="1" applyFill="1" applyAlignment="1">
      <alignment horizontal="center"/>
    </xf>
    <xf numFmtId="3" fontId="16" fillId="0" borderId="1" xfId="4" applyNumberFormat="1" applyFont="1" applyFill="1" applyBorder="1" applyAlignment="1">
      <alignment horizontal="right" vertical="center" wrapText="1"/>
    </xf>
    <xf numFmtId="3" fontId="18" fillId="0" borderId="1" xfId="4" applyNumberFormat="1" applyFont="1" applyFill="1" applyBorder="1" applyAlignment="1">
      <alignment horizontal="right" vertical="center" wrapText="1"/>
    </xf>
    <xf numFmtId="3" fontId="16" fillId="0" borderId="0" xfId="4" applyNumberFormat="1" applyFont="1" applyFill="1" applyBorder="1" applyAlignment="1">
      <alignment horizontal="right" vertical="center" wrapText="1"/>
    </xf>
    <xf numFmtId="3" fontId="18" fillId="0" borderId="2" xfId="4" applyNumberFormat="1" applyFont="1" applyFill="1" applyBorder="1" applyAlignment="1">
      <alignment horizontal="right" vertical="center" wrapText="1"/>
    </xf>
    <xf numFmtId="3" fontId="18" fillId="0" borderId="3" xfId="4" applyNumberFormat="1" applyFont="1" applyFill="1" applyBorder="1" applyAlignment="1">
      <alignment horizontal="right" vertical="center" wrapText="1"/>
    </xf>
    <xf numFmtId="188" fontId="17" fillId="0" borderId="0" xfId="4" applyNumberFormat="1" applyFont="1" applyFill="1" applyAlignment="1">
      <alignment horizontal="center"/>
    </xf>
    <xf numFmtId="188" fontId="17" fillId="3" borderId="0" xfId="4" applyNumberFormat="1" applyFont="1" applyFill="1" applyAlignment="1">
      <alignment horizontal="center"/>
    </xf>
    <xf numFmtId="188" fontId="17" fillId="3" borderId="0" xfId="4" applyNumberFormat="1" applyFont="1" applyFill="1"/>
    <xf numFmtId="3" fontId="17" fillId="0" borderId="0" xfId="4" applyNumberFormat="1" applyFont="1" applyFill="1" applyAlignment="1">
      <alignment horizontal="right" vertical="center" wrapText="1"/>
    </xf>
    <xf numFmtId="188" fontId="16" fillId="0" borderId="0" xfId="4" applyNumberFormat="1" applyFont="1" applyFill="1" applyAlignment="1">
      <alignment horizontal="center"/>
    </xf>
    <xf numFmtId="188" fontId="16" fillId="3" borderId="0" xfId="4" applyNumberFormat="1" applyFont="1" applyFill="1" applyAlignment="1">
      <alignment horizontal="center"/>
    </xf>
    <xf numFmtId="188" fontId="21" fillId="0" borderId="0" xfId="4" applyNumberFormat="1" applyFont="1" applyFill="1"/>
    <xf numFmtId="0" fontId="22" fillId="0" borderId="0" xfId="0" applyFont="1" applyFill="1" applyAlignment="1">
      <alignment vertical="center"/>
    </xf>
    <xf numFmtId="188" fontId="23" fillId="0" borderId="0" xfId="4" applyNumberFormat="1" applyFont="1" applyFill="1" applyAlignment="1">
      <alignment vertical="center"/>
    </xf>
    <xf numFmtId="188" fontId="22" fillId="0" borderId="0" xfId="4" applyNumberFormat="1" applyFont="1" applyFill="1" applyAlignment="1">
      <alignment vertical="center"/>
    </xf>
    <xf numFmtId="188" fontId="22" fillId="0" borderId="0" xfId="4" applyNumberFormat="1" applyFont="1" applyFill="1" applyAlignment="1">
      <alignment horizontal="center" vertical="center"/>
    </xf>
    <xf numFmtId="188" fontId="16" fillId="3" borderId="0" xfId="4" applyNumberFormat="1" applyFont="1" applyFill="1" applyAlignment="1">
      <alignment horizontal="center" vertical="center" wrapText="1"/>
    </xf>
    <xf numFmtId="3" fontId="22" fillId="0" borderId="0" xfId="4" applyNumberFormat="1" applyFont="1" applyFill="1" applyAlignment="1">
      <alignment horizontal="right" vertical="center" wrapText="1"/>
    </xf>
    <xf numFmtId="188" fontId="24" fillId="0" borderId="0" xfId="4" applyNumberFormat="1" applyFont="1" applyFill="1" applyAlignment="1">
      <alignment vertical="center"/>
    </xf>
    <xf numFmtId="188" fontId="25" fillId="0" borderId="0" xfId="4" applyNumberFormat="1" applyFont="1" applyFill="1" applyAlignment="1">
      <alignment horizontal="center" vertical="center"/>
    </xf>
    <xf numFmtId="3" fontId="25" fillId="0" borderId="0" xfId="4" applyNumberFormat="1" applyFont="1" applyFill="1" applyAlignment="1">
      <alignment horizontal="center" vertical="center" wrapText="1"/>
    </xf>
    <xf numFmtId="188" fontId="25" fillId="0" borderId="0" xfId="4" applyNumberFormat="1" applyFont="1" applyFill="1" applyAlignment="1">
      <alignment horizontal="center" vertical="center" wrapText="1"/>
    </xf>
    <xf numFmtId="188" fontId="23" fillId="0" borderId="0" xfId="4" applyNumberFormat="1" applyFont="1" applyFill="1" applyAlignment="1">
      <alignment horizontal="center" vertical="center" wrapText="1"/>
    </xf>
    <xf numFmtId="3" fontId="26" fillId="0" borderId="0" xfId="4" applyNumberFormat="1" applyFont="1" applyFill="1" applyAlignment="1">
      <alignment horizontal="right" vertical="center" wrapText="1"/>
    </xf>
    <xf numFmtId="188" fontId="27" fillId="0" borderId="0" xfId="4" applyNumberFormat="1" applyFont="1" applyFill="1" applyAlignment="1">
      <alignment horizontal="center" vertical="center"/>
    </xf>
    <xf numFmtId="3" fontId="22" fillId="0" borderId="0" xfId="4" applyNumberFormat="1" applyFont="1" applyFill="1" applyBorder="1" applyAlignment="1">
      <alignment horizontal="right" vertical="center" wrapText="1"/>
    </xf>
    <xf numFmtId="3" fontId="22" fillId="0" borderId="1" xfId="4" applyNumberFormat="1" applyFont="1" applyFill="1" applyBorder="1" applyAlignment="1">
      <alignment horizontal="right" vertical="center" wrapText="1"/>
    </xf>
    <xf numFmtId="3" fontId="18" fillId="3" borderId="3" xfId="4" applyNumberFormat="1" applyFont="1" applyFill="1" applyBorder="1" applyAlignment="1">
      <alignment horizontal="right" vertical="center" wrapText="1"/>
    </xf>
    <xf numFmtId="3" fontId="24" fillId="0" borderId="1" xfId="4" applyNumberFormat="1" applyFont="1" applyFill="1" applyBorder="1" applyAlignment="1">
      <alignment horizontal="right" vertical="center" wrapText="1"/>
    </xf>
    <xf numFmtId="188" fontId="21" fillId="3" borderId="0" xfId="4" applyNumberFormat="1" applyFont="1" applyFill="1" applyAlignment="1">
      <alignment horizontal="center" vertical="center" wrapText="1"/>
    </xf>
    <xf numFmtId="3" fontId="22" fillId="0" borderId="0" xfId="2" applyNumberFormat="1" applyFont="1" applyFill="1" applyBorder="1" applyAlignment="1">
      <alignment horizontal="right" vertical="center" wrapText="1"/>
    </xf>
    <xf numFmtId="188" fontId="28" fillId="0" borderId="0" xfId="4" applyNumberFormat="1" applyFont="1" applyFill="1" applyAlignment="1">
      <alignment horizontal="center" vertical="center"/>
    </xf>
    <xf numFmtId="3" fontId="24" fillId="0" borderId="3" xfId="4" applyNumberFormat="1" applyFont="1" applyFill="1" applyBorder="1" applyAlignment="1">
      <alignment horizontal="right" vertical="center" wrapText="1"/>
    </xf>
    <xf numFmtId="189" fontId="16" fillId="3" borderId="0" xfId="4" applyNumberFormat="1" applyFont="1" applyFill="1" applyAlignment="1">
      <alignment horizontal="right" vertical="center" wrapText="1"/>
    </xf>
    <xf numFmtId="3" fontId="22" fillId="0" borderId="0" xfId="4" quotePrefix="1" applyNumberFormat="1" applyFont="1" applyFill="1" applyAlignment="1">
      <alignment horizontal="right" vertical="center" wrapText="1"/>
    </xf>
    <xf numFmtId="189" fontId="22" fillId="0" borderId="0" xfId="4" quotePrefix="1" applyNumberFormat="1" applyFont="1" applyFill="1" applyBorder="1" applyAlignment="1">
      <alignment horizontal="right" vertical="center" wrapText="1"/>
    </xf>
    <xf numFmtId="189" fontId="22" fillId="0" borderId="0" xfId="4" quotePrefix="1" applyNumberFormat="1" applyFont="1" applyFill="1" applyAlignment="1">
      <alignment horizontal="right" vertical="center" wrapText="1"/>
    </xf>
    <xf numFmtId="189" fontId="22" fillId="0" borderId="1" xfId="4" quotePrefix="1" applyNumberFormat="1" applyFont="1" applyFill="1" applyBorder="1" applyAlignment="1">
      <alignment horizontal="right" vertical="center" wrapText="1"/>
    </xf>
    <xf numFmtId="188" fontId="20" fillId="3" borderId="0" xfId="4" applyNumberFormat="1" applyFont="1" applyFill="1" applyAlignment="1">
      <alignment horizontal="center" vertical="center" wrapText="1"/>
    </xf>
    <xf numFmtId="3" fontId="24" fillId="0" borderId="0" xfId="4" quotePrefix="1" applyNumberFormat="1" applyFont="1" applyFill="1" applyBorder="1" applyAlignment="1">
      <alignment horizontal="right" vertical="center" wrapText="1"/>
    </xf>
    <xf numFmtId="3" fontId="18" fillId="3" borderId="1" xfId="4" applyNumberFormat="1" applyFont="1" applyFill="1" applyBorder="1" applyAlignment="1">
      <alignment horizontal="right" vertical="center" wrapText="1"/>
    </xf>
    <xf numFmtId="3" fontId="18" fillId="3" borderId="2" xfId="4" applyNumberFormat="1" applyFont="1" applyFill="1" applyBorder="1" applyAlignment="1">
      <alignment horizontal="right" vertical="center" wrapText="1"/>
    </xf>
    <xf numFmtId="3" fontId="24" fillId="0" borderId="2" xfId="4" applyNumberFormat="1" applyFont="1" applyFill="1" applyBorder="1" applyAlignment="1">
      <alignment horizontal="right" vertical="center" wrapText="1"/>
    </xf>
    <xf numFmtId="188" fontId="26" fillId="0" borderId="0" xfId="4" applyNumberFormat="1" applyFont="1" applyFill="1" applyAlignment="1">
      <alignment horizontal="center" vertical="center"/>
    </xf>
    <xf numFmtId="188" fontId="29" fillId="3" borderId="0" xfId="4" applyNumberFormat="1" applyFont="1" applyFill="1" applyAlignment="1">
      <alignment horizontal="center" vertical="center" wrapText="1"/>
    </xf>
    <xf numFmtId="3" fontId="24" fillId="0" borderId="0" xfId="4" applyNumberFormat="1" applyFont="1" applyFill="1" applyBorder="1" applyAlignment="1">
      <alignment horizontal="right" vertical="center" wrapText="1"/>
    </xf>
    <xf numFmtId="188" fontId="23" fillId="0" borderId="0" xfId="4" applyNumberFormat="1" applyFont="1" applyFill="1" applyAlignment="1">
      <alignment horizontal="center" vertical="center"/>
    </xf>
    <xf numFmtId="188" fontId="17" fillId="3" borderId="0" xfId="4" applyNumberFormat="1" applyFont="1" applyFill="1" applyAlignment="1">
      <alignment horizontal="center" vertical="center" wrapText="1"/>
    </xf>
    <xf numFmtId="188" fontId="16" fillId="0" borderId="0" xfId="4" applyNumberFormat="1" applyFont="1" applyFill="1" applyAlignment="1">
      <alignment vertical="center"/>
    </xf>
    <xf numFmtId="188" fontId="21" fillId="0" borderId="0" xfId="4" applyNumberFormat="1" applyFont="1" applyFill="1" applyAlignment="1">
      <alignment horizontal="center" vertical="center"/>
    </xf>
    <xf numFmtId="188" fontId="17" fillId="3" borderId="0" xfId="4" applyNumberFormat="1" applyFont="1" applyFill="1" applyAlignment="1">
      <alignment vertical="center"/>
    </xf>
    <xf numFmtId="188" fontId="17" fillId="0" borderId="0" xfId="4" applyNumberFormat="1" applyFont="1" applyFill="1" applyAlignment="1">
      <alignment vertical="center"/>
    </xf>
    <xf numFmtId="188" fontId="17" fillId="0" borderId="0" xfId="4" applyNumberFormat="1" applyFont="1" applyFill="1" applyAlignment="1">
      <alignment horizontal="center" vertical="center"/>
    </xf>
    <xf numFmtId="188" fontId="17" fillId="3" borderId="0" xfId="4" applyNumberFormat="1" applyFont="1" applyFill="1" applyAlignment="1">
      <alignment horizontal="center" vertical="center"/>
    </xf>
    <xf numFmtId="188" fontId="16" fillId="0" borderId="0" xfId="4" applyNumberFormat="1" applyFont="1" applyFill="1" applyAlignment="1">
      <alignment horizontal="center" vertical="center"/>
    </xf>
    <xf numFmtId="188" fontId="16" fillId="3" borderId="0" xfId="4" applyNumberFormat="1" applyFont="1" applyFill="1" applyAlignment="1">
      <alignment vertical="center"/>
    </xf>
    <xf numFmtId="3" fontId="23" fillId="0" borderId="0" xfId="4" applyNumberFormat="1" applyFont="1" applyFill="1" applyAlignment="1">
      <alignment horizontal="right" vertical="center" wrapText="1"/>
    </xf>
    <xf numFmtId="188" fontId="21" fillId="0" borderId="0" xfId="4" applyNumberFormat="1" applyFont="1" applyFill="1" applyAlignment="1">
      <alignment vertical="center"/>
    </xf>
    <xf numFmtId="188" fontId="30" fillId="0" borderId="0" xfId="4" applyNumberFormat="1" applyFont="1" applyFill="1" applyAlignment="1">
      <alignment horizontal="center" vertical="center"/>
    </xf>
    <xf numFmtId="188" fontId="17" fillId="0" borderId="0" xfId="4" applyNumberFormat="1" applyFont="1" applyFill="1" applyAlignment="1">
      <alignment vertical="center" wrapText="1"/>
    </xf>
    <xf numFmtId="188" fontId="17" fillId="0" borderId="0" xfId="4" applyNumberFormat="1" applyFont="1" applyFill="1" applyAlignment="1">
      <alignment horizontal="right" vertical="center" wrapText="1"/>
    </xf>
    <xf numFmtId="188" fontId="19" fillId="0" borderId="0" xfId="4" applyNumberFormat="1" applyFont="1" applyFill="1" applyAlignment="1">
      <alignment horizontal="right" vertical="center" wrapText="1"/>
    </xf>
    <xf numFmtId="188" fontId="31" fillId="0" borderId="0" xfId="4" applyNumberFormat="1" applyFont="1" applyFill="1" applyAlignment="1" applyProtection="1">
      <alignment horizontal="center" vertical="center" wrapText="1"/>
      <protection locked="0"/>
    </xf>
    <xf numFmtId="188" fontId="31" fillId="0" borderId="0" xfId="4" applyNumberFormat="1" applyFont="1" applyFill="1" applyAlignment="1" applyProtection="1">
      <alignment horizontal="right" vertical="center" wrapText="1"/>
      <protection locked="0"/>
    </xf>
    <xf numFmtId="188" fontId="31" fillId="0" borderId="0" xfId="4" applyNumberFormat="1" applyFont="1" applyFill="1" applyAlignment="1">
      <alignment horizontal="center" vertical="center" wrapText="1"/>
    </xf>
    <xf numFmtId="188" fontId="19" fillId="0" borderId="0" xfId="4" applyNumberFormat="1" applyFont="1" applyFill="1" applyBorder="1" applyAlignment="1">
      <alignment horizontal="left" vertical="center"/>
    </xf>
    <xf numFmtId="188" fontId="19" fillId="0" borderId="0" xfId="4" applyNumberFormat="1" applyFont="1" applyFill="1" applyBorder="1" applyAlignment="1">
      <alignment horizontal="right" vertical="center"/>
    </xf>
    <xf numFmtId="188" fontId="19" fillId="0" borderId="0" xfId="4" applyNumberFormat="1" applyFont="1" applyFill="1" applyAlignment="1">
      <alignment horizontal="right" vertical="center"/>
    </xf>
    <xf numFmtId="188" fontId="17" fillId="0" borderId="0" xfId="4" applyNumberFormat="1" applyFont="1" applyFill="1" applyBorder="1" applyAlignment="1">
      <alignment vertical="center" wrapText="1"/>
    </xf>
    <xf numFmtId="188" fontId="19" fillId="0" borderId="0" xfId="4" applyNumberFormat="1" applyFont="1" applyFill="1" applyBorder="1" applyAlignment="1">
      <alignment horizontal="right" vertical="center" wrapText="1"/>
    </xf>
    <xf numFmtId="188" fontId="16" fillId="0" borderId="0" xfId="4" applyNumberFormat="1" applyFont="1" applyFill="1" applyAlignment="1">
      <alignment vertical="center" wrapText="1"/>
    </xf>
    <xf numFmtId="188" fontId="16" fillId="0" borderId="0" xfId="4" applyNumberFormat="1" applyFont="1" applyFill="1" applyAlignment="1">
      <alignment horizontal="right" vertical="center" wrapText="1"/>
    </xf>
    <xf numFmtId="188" fontId="18" fillId="0" borderId="0" xfId="4" applyNumberFormat="1" applyFont="1" applyFill="1" applyAlignment="1">
      <alignment horizontal="right" vertical="center" wrapText="1"/>
    </xf>
    <xf numFmtId="188" fontId="18" fillId="0" borderId="0" xfId="4" applyNumberFormat="1" applyFont="1" applyFill="1" applyAlignment="1">
      <alignment vertical="center" wrapText="1"/>
    </xf>
    <xf numFmtId="3" fontId="18" fillId="2" borderId="0" xfId="4" applyNumberFormat="1" applyFont="1" applyFill="1" applyBorder="1" applyAlignment="1">
      <alignment horizontal="right" vertical="center" wrapText="1"/>
    </xf>
    <xf numFmtId="188" fontId="18" fillId="0" borderId="0" xfId="4" applyNumberFormat="1" applyFont="1" applyFill="1" applyBorder="1" applyAlignment="1">
      <alignment horizontal="right" vertical="center" wrapText="1"/>
    </xf>
    <xf numFmtId="3" fontId="16" fillId="0" borderId="0" xfId="2" applyNumberFormat="1" applyFont="1" applyFill="1" applyAlignment="1">
      <alignment horizontal="right" vertical="center" wrapText="1"/>
    </xf>
    <xf numFmtId="188" fontId="17" fillId="2" borderId="0" xfId="4" applyNumberFormat="1" applyFont="1" applyFill="1"/>
    <xf numFmtId="179" fontId="23" fillId="0" borderId="0" xfId="1" applyFont="1" applyFill="1" applyAlignment="1">
      <alignment horizontal="center" vertical="center"/>
    </xf>
    <xf numFmtId="179" fontId="23" fillId="0" borderId="0" xfId="1" applyFont="1" applyAlignment="1">
      <alignment horizontal="center" vertical="center"/>
    </xf>
    <xf numFmtId="3" fontId="18" fillId="2" borderId="2" xfId="4" applyNumberFormat="1" applyFont="1" applyFill="1" applyBorder="1" applyAlignment="1">
      <alignment horizontal="right" vertical="center" wrapText="1"/>
    </xf>
    <xf numFmtId="188" fontId="16" fillId="2" borderId="0" xfId="4" applyNumberFormat="1" applyFont="1" applyFill="1" applyAlignment="1">
      <alignment horizontal="right" vertical="center" wrapText="1"/>
    </xf>
    <xf numFmtId="190" fontId="16" fillId="2" borderId="0" xfId="4" applyNumberFormat="1" applyFont="1" applyFill="1" applyAlignment="1">
      <alignment horizontal="right" vertical="center" wrapText="1"/>
    </xf>
    <xf numFmtId="189" fontId="16" fillId="2" borderId="0" xfId="4" applyNumberFormat="1" applyFont="1" applyFill="1" applyAlignment="1">
      <alignment horizontal="right" vertical="center" wrapText="1"/>
    </xf>
    <xf numFmtId="188" fontId="17" fillId="0" borderId="0" xfId="4" applyNumberFormat="1" applyFont="1" applyFill="1" applyAlignment="1">
      <alignment horizontal="center" vertical="center" wrapText="1"/>
    </xf>
    <xf numFmtId="188" fontId="17" fillId="0" borderId="0" xfId="4" applyNumberFormat="1" applyFont="1"/>
    <xf numFmtId="179" fontId="17" fillId="0" borderId="0" xfId="1" applyFont="1" applyFill="1" applyAlignment="1">
      <alignment horizontal="center" vertical="center"/>
    </xf>
    <xf numFmtId="188" fontId="17" fillId="0" borderId="0" xfId="4" applyNumberFormat="1" applyFont="1" applyFill="1" applyAlignment="1">
      <alignment horizontal="left"/>
    </xf>
    <xf numFmtId="179" fontId="17" fillId="0" borderId="0" xfId="1" applyFont="1" applyAlignment="1">
      <alignment horizontal="center" vertical="center"/>
    </xf>
    <xf numFmtId="188" fontId="17" fillId="0" borderId="0" xfId="4" applyNumberFormat="1" applyFont="1" applyFill="1" applyAlignment="1">
      <alignment horizontal="right"/>
    </xf>
    <xf numFmtId="188" fontId="17" fillId="2" borderId="0" xfId="4" applyNumberFormat="1" applyFont="1" applyFill="1" applyAlignment="1">
      <alignment vertical="center" wrapText="1"/>
    </xf>
    <xf numFmtId="188" fontId="18" fillId="0" borderId="0" xfId="4" applyNumberFormat="1" applyFont="1" applyFill="1" applyAlignment="1">
      <alignment vertical="center"/>
    </xf>
    <xf numFmtId="188" fontId="18" fillId="0" borderId="0" xfId="4" applyNumberFormat="1" applyFont="1" applyFill="1" applyAlignment="1">
      <alignment horizontal="center" vertical="center" wrapText="1"/>
    </xf>
    <xf numFmtId="188" fontId="17" fillId="2" borderId="0" xfId="4" applyNumberFormat="1" applyFont="1" applyFill="1" applyAlignment="1">
      <alignment vertical="center"/>
    </xf>
    <xf numFmtId="188" fontId="16" fillId="0" borderId="0" xfId="4" applyNumberFormat="1" applyFont="1" applyFill="1" applyAlignment="1">
      <alignment horizontal="right" vertical="center"/>
    </xf>
    <xf numFmtId="3" fontId="18" fillId="0" borderId="1" xfId="4" applyNumberFormat="1" applyFont="1" applyFill="1" applyBorder="1" applyAlignment="1">
      <alignment horizontal="right" vertical="center"/>
    </xf>
    <xf numFmtId="189" fontId="16" fillId="0" borderId="0" xfId="4" applyNumberFormat="1" applyFont="1" applyFill="1" applyAlignment="1">
      <alignment horizontal="right" vertical="center"/>
    </xf>
    <xf numFmtId="189" fontId="18" fillId="0" borderId="0" xfId="4" applyNumberFormat="1" applyFont="1" applyFill="1" applyAlignment="1">
      <alignment horizontal="right" vertical="center" wrapText="1"/>
    </xf>
    <xf numFmtId="189" fontId="18" fillId="0" borderId="1" xfId="4" applyNumberFormat="1" applyFont="1" applyFill="1" applyBorder="1" applyAlignment="1">
      <alignment horizontal="right" vertical="center" wrapText="1"/>
    </xf>
    <xf numFmtId="189" fontId="18" fillId="0" borderId="0" xfId="4" applyNumberFormat="1" applyFont="1" applyFill="1" applyBorder="1" applyAlignment="1">
      <alignment horizontal="right" vertical="center" wrapText="1"/>
    </xf>
    <xf numFmtId="189" fontId="18" fillId="2" borderId="1" xfId="4" applyNumberFormat="1" applyFont="1" applyFill="1" applyBorder="1" applyAlignment="1">
      <alignment horizontal="right" vertical="center" wrapText="1"/>
    </xf>
    <xf numFmtId="188" fontId="32" fillId="0" borderId="0" xfId="4" applyNumberFormat="1" applyFont="1" applyFill="1" applyAlignment="1">
      <alignment vertical="center" wrapText="1"/>
    </xf>
    <xf numFmtId="188" fontId="33" fillId="0" borderId="0" xfId="4" applyNumberFormat="1" applyFont="1" applyFill="1" applyAlignment="1">
      <alignment vertical="center" wrapText="1"/>
    </xf>
    <xf numFmtId="188" fontId="33" fillId="2" borderId="0" xfId="4" applyNumberFormat="1" applyFont="1" applyFill="1" applyAlignment="1">
      <alignment vertical="center" wrapText="1"/>
    </xf>
    <xf numFmtId="189" fontId="18" fillId="0" borderId="0" xfId="4" quotePrefix="1" applyNumberFormat="1" applyFont="1" applyFill="1" applyBorder="1" applyAlignment="1">
      <alignment horizontal="right" vertical="center" wrapText="1"/>
    </xf>
    <xf numFmtId="3" fontId="18" fillId="0" borderId="4" xfId="4" applyNumberFormat="1" applyFont="1" applyFill="1" applyBorder="1" applyAlignment="1">
      <alignment horizontal="right" vertical="center" wrapText="1"/>
    </xf>
    <xf numFmtId="188" fontId="17" fillId="2" borderId="0" xfId="4" applyNumberFormat="1" applyFont="1" applyFill="1" applyAlignment="1">
      <alignment horizontal="right" vertical="center" wrapText="1"/>
    </xf>
    <xf numFmtId="188" fontId="31" fillId="0" borderId="0" xfId="4" applyNumberFormat="1" applyFont="1" applyFill="1" applyAlignment="1">
      <alignment horizontal="center" vertical="center"/>
    </xf>
    <xf numFmtId="188" fontId="19" fillId="0" borderId="0" xfId="4" applyNumberFormat="1" applyFont="1" applyFill="1" applyAlignment="1">
      <alignment vertical="center"/>
    </xf>
    <xf numFmtId="188" fontId="34" fillId="0" borderId="0" xfId="4" applyNumberFormat="1" applyFont="1" applyFill="1" applyAlignment="1">
      <alignment horizontal="right" vertical="center"/>
    </xf>
    <xf numFmtId="188" fontId="23" fillId="0" borderId="0" xfId="4" applyNumberFormat="1" applyFont="1" applyFill="1" applyAlignment="1">
      <alignment horizontal="left" vertical="center"/>
    </xf>
    <xf numFmtId="188" fontId="17" fillId="2" borderId="0" xfId="4" applyNumberFormat="1" applyFont="1" applyFill="1" applyAlignment="1">
      <alignment horizontal="center" vertical="center" wrapText="1"/>
    </xf>
    <xf numFmtId="188" fontId="17" fillId="0" borderId="0" xfId="4" applyNumberFormat="1" applyFont="1" applyFill="1" applyAlignment="1">
      <alignment horizontal="left" vertical="center"/>
    </xf>
    <xf numFmtId="188" fontId="19" fillId="0" borderId="0" xfId="4" applyNumberFormat="1" applyFont="1" applyFill="1" applyAlignment="1">
      <alignment vertical="center" wrapText="1"/>
    </xf>
    <xf numFmtId="188" fontId="23" fillId="0" borderId="0" xfId="4" applyNumberFormat="1" applyFont="1" applyAlignment="1">
      <alignment vertical="center"/>
    </xf>
    <xf numFmtId="188" fontId="23" fillId="2" borderId="0" xfId="4" applyNumberFormat="1" applyFont="1" applyFill="1" applyAlignment="1">
      <alignment vertical="center"/>
    </xf>
    <xf numFmtId="189" fontId="16" fillId="3" borderId="0" xfId="4" quotePrefix="1" applyNumberFormat="1" applyFont="1" applyFill="1" applyAlignment="1">
      <alignment horizontal="right" vertical="center" wrapText="1"/>
    </xf>
    <xf numFmtId="3" fontId="22" fillId="0" borderId="0" xfId="0" applyNumberFormat="1" applyFont="1" applyFill="1" applyAlignment="1">
      <alignment vertical="center"/>
    </xf>
    <xf numFmtId="179" fontId="18" fillId="2" borderId="0" xfId="1" applyFont="1" applyFill="1" applyAlignment="1">
      <alignment horizontal="right" vertical="center" wrapText="1"/>
    </xf>
    <xf numFmtId="188" fontId="30" fillId="0" borderId="0" xfId="4" applyNumberFormat="1" applyFont="1" applyFill="1" applyAlignment="1">
      <alignment horizontal="center" vertical="center"/>
    </xf>
    <xf numFmtId="189" fontId="16" fillId="3" borderId="0" xfId="4" quotePrefix="1" applyNumberFormat="1" applyFont="1" applyFill="1" applyAlignment="1">
      <alignment horizontal="right" vertical="center"/>
    </xf>
    <xf numFmtId="189" fontId="18" fillId="3" borderId="3" xfId="4" applyNumberFormat="1" applyFont="1" applyFill="1" applyBorder="1" applyAlignment="1">
      <alignment horizontal="right" vertical="center" wrapText="1"/>
    </xf>
    <xf numFmtId="189" fontId="18" fillId="3" borderId="0" xfId="4" applyNumberFormat="1" applyFont="1" applyFill="1" applyAlignment="1">
      <alignment horizontal="right" vertical="center" wrapText="1"/>
    </xf>
    <xf numFmtId="189" fontId="18" fillId="3" borderId="1" xfId="4" applyNumberFormat="1" applyFont="1" applyFill="1" applyBorder="1" applyAlignment="1">
      <alignment horizontal="right" vertical="center" wrapText="1"/>
    </xf>
    <xf numFmtId="189" fontId="18" fillId="3" borderId="0" xfId="4" applyNumberFormat="1" applyFont="1" applyFill="1" applyBorder="1" applyAlignment="1">
      <alignment horizontal="right" vertical="center" wrapText="1"/>
    </xf>
    <xf numFmtId="189" fontId="18" fillId="3" borderId="0" xfId="4" quotePrefix="1" applyNumberFormat="1" applyFont="1" applyFill="1" applyBorder="1" applyAlignment="1">
      <alignment horizontal="right" vertical="center" wrapText="1"/>
    </xf>
    <xf numFmtId="3" fontId="18" fillId="3" borderId="4" xfId="4" applyNumberFormat="1" applyFont="1" applyFill="1" applyBorder="1" applyAlignment="1">
      <alignment horizontal="right" vertical="center" wrapText="1"/>
    </xf>
    <xf numFmtId="188" fontId="16" fillId="3" borderId="0" xfId="4" applyNumberFormat="1" applyFont="1" applyFill="1" applyAlignment="1">
      <alignment vertical="center" wrapText="1"/>
    </xf>
    <xf numFmtId="188" fontId="17" fillId="3" borderId="0" xfId="4" applyNumberFormat="1" applyFont="1" applyFill="1" applyAlignment="1">
      <alignment vertical="center" wrapText="1"/>
    </xf>
    <xf numFmtId="3" fontId="13" fillId="3" borderId="0" xfId="4" applyNumberFormat="1" applyFont="1" applyFill="1" applyAlignment="1">
      <alignment horizontal="right" vertical="center" wrapText="1"/>
    </xf>
    <xf numFmtId="3" fontId="14" fillId="3" borderId="3" xfId="4" applyNumberFormat="1" applyFont="1" applyFill="1" applyBorder="1" applyAlignment="1">
      <alignment horizontal="right" vertical="center" wrapText="1"/>
    </xf>
    <xf numFmtId="3" fontId="35" fillId="3" borderId="3" xfId="4" applyNumberFormat="1" applyFont="1" applyFill="1" applyBorder="1" applyAlignment="1">
      <alignment horizontal="right" vertical="center" wrapText="1"/>
    </xf>
    <xf numFmtId="189" fontId="13" fillId="3" borderId="0" xfId="4" applyNumberFormat="1" applyFont="1" applyFill="1" applyAlignment="1">
      <alignment horizontal="right" vertical="center" wrapText="1"/>
    </xf>
    <xf numFmtId="3" fontId="14" fillId="3" borderId="1" xfId="4" applyNumberFormat="1" applyFont="1" applyFill="1" applyBorder="1" applyAlignment="1">
      <alignment horizontal="right" vertical="center" wrapText="1"/>
    </xf>
    <xf numFmtId="3" fontId="10" fillId="3" borderId="1" xfId="4" applyNumberFormat="1" applyFont="1" applyFill="1" applyBorder="1" applyAlignment="1">
      <alignment horizontal="right" vertical="center" wrapText="1"/>
    </xf>
    <xf numFmtId="3" fontId="14" fillId="3" borderId="2" xfId="4" applyNumberFormat="1" applyFont="1" applyFill="1" applyBorder="1" applyAlignment="1">
      <alignment horizontal="right" vertical="center" wrapText="1"/>
    </xf>
    <xf numFmtId="14" fontId="15" fillId="0" borderId="0" xfId="4" applyNumberFormat="1" applyFont="1" applyFill="1" applyAlignment="1">
      <alignment horizontal="right" vertical="center" wrapText="1"/>
    </xf>
    <xf numFmtId="3" fontId="11" fillId="0" borderId="0" xfId="4" applyNumberFormat="1" applyFont="1" applyFill="1" applyAlignment="1">
      <alignment horizontal="right" vertical="center" wrapText="1"/>
    </xf>
    <xf numFmtId="188" fontId="11" fillId="0" borderId="0" xfId="4" applyNumberFormat="1" applyFont="1" applyFill="1" applyAlignment="1">
      <alignment horizontal="center"/>
    </xf>
    <xf numFmtId="188" fontId="9" fillId="0" borderId="0" xfId="4" applyNumberFormat="1" applyFont="1" applyFill="1"/>
    <xf numFmtId="188" fontId="12" fillId="3" borderId="0" xfId="4" applyNumberFormat="1" applyFont="1" applyFill="1" applyAlignment="1">
      <alignment horizontal="center"/>
    </xf>
    <xf numFmtId="3" fontId="9" fillId="3" borderId="0" xfId="2" applyNumberFormat="1" applyFont="1" applyFill="1" applyAlignment="1">
      <alignment horizontal="right" vertical="center" wrapText="1"/>
    </xf>
    <xf numFmtId="3" fontId="9" fillId="3" borderId="1" xfId="2" applyNumberFormat="1" applyFont="1" applyFill="1" applyBorder="1" applyAlignment="1">
      <alignment horizontal="right" vertical="center" wrapText="1"/>
    </xf>
    <xf numFmtId="3" fontId="10" fillId="3" borderId="1" xfId="2" applyNumberFormat="1" applyFont="1" applyFill="1" applyBorder="1" applyAlignment="1">
      <alignment horizontal="right" vertical="center" wrapText="1"/>
    </xf>
    <xf numFmtId="3" fontId="9" fillId="3" borderId="0" xfId="2" applyNumberFormat="1" applyFont="1" applyFill="1" applyBorder="1" applyAlignment="1">
      <alignment horizontal="right" vertical="center" wrapText="1"/>
    </xf>
    <xf numFmtId="3" fontId="10" fillId="3" borderId="2" xfId="2" applyNumberFormat="1" applyFont="1" applyFill="1" applyBorder="1" applyAlignment="1">
      <alignment horizontal="right" vertical="center" wrapText="1"/>
    </xf>
    <xf numFmtId="3" fontId="9" fillId="3" borderId="0" xfId="4" applyNumberFormat="1" applyFont="1" applyFill="1" applyAlignment="1">
      <alignment horizontal="right" vertical="center" wrapText="1"/>
    </xf>
    <xf numFmtId="3" fontId="10" fillId="3" borderId="3" xfId="2" applyNumberFormat="1" applyFont="1" applyFill="1" applyBorder="1" applyAlignment="1">
      <alignment horizontal="right" vertical="center" wrapText="1"/>
    </xf>
    <xf numFmtId="188" fontId="9" fillId="3" borderId="0" xfId="4" applyNumberFormat="1" applyFont="1" applyFill="1" applyAlignment="1">
      <alignment horizontal="right" vertical="center" wrapText="1"/>
    </xf>
    <xf numFmtId="189" fontId="10" fillId="3" borderId="0" xfId="4" applyNumberFormat="1" applyFont="1" applyFill="1" applyAlignment="1">
      <alignment horizontal="right" vertical="center" wrapText="1"/>
    </xf>
    <xf numFmtId="179" fontId="10" fillId="3" borderId="0" xfId="1" applyFont="1" applyFill="1" applyAlignment="1">
      <alignment horizontal="right" vertical="center" wrapText="1"/>
    </xf>
    <xf numFmtId="190" fontId="9" fillId="3" borderId="0" xfId="4" applyNumberFormat="1" applyFont="1" applyFill="1" applyAlignment="1">
      <alignment horizontal="right" vertical="center" wrapText="1"/>
    </xf>
    <xf numFmtId="189" fontId="9" fillId="3" borderId="0" xfId="4" applyNumberFormat="1" applyFont="1" applyFill="1" applyAlignment="1">
      <alignment horizontal="right" vertical="center" wrapText="1"/>
    </xf>
    <xf numFmtId="188" fontId="31" fillId="0" borderId="0" xfId="4" applyNumberFormat="1" applyFont="1" applyFill="1" applyAlignment="1">
      <alignment vertical="center" wrapText="1"/>
    </xf>
    <xf numFmtId="188" fontId="31" fillId="0" borderId="0" xfId="4" applyNumberFormat="1" applyFont="1" applyFill="1" applyAlignment="1">
      <alignment vertical="center"/>
    </xf>
    <xf numFmtId="188" fontId="31" fillId="3" borderId="0" xfId="4" applyNumberFormat="1" applyFont="1" applyFill="1" applyAlignment="1">
      <alignment vertical="center" wrapText="1"/>
    </xf>
    <xf numFmtId="188" fontId="31" fillId="3" borderId="0" xfId="4" applyNumberFormat="1" applyFont="1" applyFill="1" applyAlignment="1">
      <alignment vertical="center"/>
    </xf>
    <xf numFmtId="188" fontId="31" fillId="3" borderId="0" xfId="4" applyNumberFormat="1" applyFont="1" applyFill="1" applyAlignment="1">
      <alignment horizontal="center" vertical="center"/>
    </xf>
    <xf numFmtId="188" fontId="34" fillId="3" borderId="0" xfId="4" applyNumberFormat="1" applyFont="1" applyFill="1" applyAlignment="1">
      <alignment horizontal="right" vertical="center"/>
    </xf>
    <xf numFmtId="188" fontId="16" fillId="3" borderId="0" xfId="4" applyNumberFormat="1" applyFont="1" applyFill="1" applyAlignment="1">
      <alignment horizontal="right" vertical="center"/>
    </xf>
    <xf numFmtId="3" fontId="18" fillId="3" borderId="1" xfId="4" applyNumberFormat="1" applyFont="1" applyFill="1" applyBorder="1" applyAlignment="1">
      <alignment horizontal="right" vertical="center"/>
    </xf>
    <xf numFmtId="189" fontId="16" fillId="3" borderId="0" xfId="4" applyNumberFormat="1" applyFont="1" applyFill="1" applyAlignment="1">
      <alignment horizontal="right" vertical="center"/>
    </xf>
    <xf numFmtId="188" fontId="21" fillId="3" borderId="0" xfId="4" applyNumberFormat="1" applyFont="1" applyFill="1"/>
    <xf numFmtId="188" fontId="21" fillId="3" borderId="0" xfId="4" applyNumberFormat="1" applyFont="1" applyFill="1" applyAlignment="1">
      <alignment vertical="center"/>
    </xf>
    <xf numFmtId="188" fontId="17" fillId="3" borderId="0" xfId="4" applyNumberFormat="1" applyFont="1" applyFill="1" applyAlignment="1">
      <alignment horizontal="left" vertical="center"/>
    </xf>
    <xf numFmtId="188" fontId="31" fillId="0" borderId="0" xfId="4" applyNumberFormat="1" applyFont="1" applyFill="1" applyAlignment="1">
      <alignment horizontal="center"/>
    </xf>
    <xf numFmtId="188" fontId="30" fillId="0" borderId="0" xfId="4" applyNumberFormat="1" applyFont="1" applyFill="1" applyAlignment="1">
      <alignment horizontal="center" vertical="center"/>
    </xf>
    <xf numFmtId="188" fontId="31" fillId="0" borderId="0" xfId="4" applyNumberFormat="1" applyFont="1" applyFill="1" applyAlignment="1" applyProtection="1">
      <alignment horizontal="center" vertical="center"/>
      <protection locked="0"/>
    </xf>
  </cellXfs>
  <cellStyles count="6">
    <cellStyle name="Comma" xfId="1" builtinId="3"/>
    <cellStyle name="Comma 2" xfId="2"/>
    <cellStyle name="Comma 3" xfId="3"/>
    <cellStyle name="Normal" xfId="0" builtinId="0"/>
    <cellStyle name="Normal 2" xfId="4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7"/>
  <sheetViews>
    <sheetView topLeftCell="A31" zoomScaleNormal="100" workbookViewId="0">
      <selection activeCell="A51" sqref="A51"/>
    </sheetView>
  </sheetViews>
  <sheetFormatPr defaultRowHeight="12.75" x14ac:dyDescent="0.2"/>
  <cols>
    <col min="1" max="1" width="34.85546875" style="5" customWidth="1"/>
    <col min="2" max="2" width="2.85546875" style="5" customWidth="1"/>
    <col min="3" max="4" width="12.7109375" style="22" customWidth="1"/>
    <col min="5" max="5" width="10.42578125" style="23" hidden="1" customWidth="1"/>
    <col min="6" max="6" width="9.140625" style="5" customWidth="1"/>
    <col min="7" max="7" width="3.28515625" style="5" customWidth="1"/>
    <col min="8" max="16384" width="9.140625" style="5"/>
  </cols>
  <sheetData>
    <row r="2" spans="1:5" ht="12.75" customHeight="1" x14ac:dyDescent="0.2">
      <c r="A2" s="1"/>
      <c r="B2" s="1"/>
      <c r="C2" s="2"/>
      <c r="D2" s="2"/>
      <c r="E2" s="4"/>
    </row>
    <row r="3" spans="1:5" ht="15.75" x14ac:dyDescent="0.25">
      <c r="A3" s="180" t="s">
        <v>25</v>
      </c>
      <c r="B3" s="180"/>
      <c r="C3" s="180"/>
      <c r="D3" s="180"/>
      <c r="E3" s="180"/>
    </row>
    <row r="4" spans="1:5" ht="15.75" x14ac:dyDescent="0.25">
      <c r="A4" s="180" t="s">
        <v>98</v>
      </c>
      <c r="B4" s="180"/>
      <c r="C4" s="180"/>
      <c r="D4" s="180"/>
      <c r="E4" s="180"/>
    </row>
    <row r="5" spans="1:5" ht="15" customHeight="1" x14ac:dyDescent="0.2">
      <c r="A5" s="1"/>
      <c r="B5" s="1"/>
      <c r="C5" s="2"/>
      <c r="D5" s="2"/>
      <c r="E5" s="4"/>
    </row>
    <row r="6" spans="1:5" ht="14.25" x14ac:dyDescent="0.2">
      <c r="A6" s="6"/>
      <c r="B6" s="7"/>
      <c r="C6" s="151">
        <v>42094</v>
      </c>
      <c r="D6" s="151">
        <v>42004</v>
      </c>
      <c r="E6" s="8">
        <v>40178</v>
      </c>
    </row>
    <row r="7" spans="1:5" ht="14.25" x14ac:dyDescent="0.2">
      <c r="A7" s="9"/>
      <c r="B7" s="7"/>
      <c r="C7" s="152" t="s">
        <v>24</v>
      </c>
      <c r="D7" s="152" t="s">
        <v>24</v>
      </c>
      <c r="E7" s="11" t="s">
        <v>24</v>
      </c>
    </row>
    <row r="8" spans="1:5" ht="14.25" x14ac:dyDescent="0.2">
      <c r="A8" s="9"/>
      <c r="B8" s="7"/>
      <c r="C8" s="153"/>
      <c r="D8" s="153"/>
      <c r="E8" s="12"/>
    </row>
    <row r="9" spans="1:5" ht="13.5" customHeight="1" x14ac:dyDescent="0.2">
      <c r="A9" s="1"/>
      <c r="B9" s="1"/>
      <c r="C9" s="154"/>
      <c r="D9" s="154"/>
      <c r="E9" s="4"/>
    </row>
    <row r="10" spans="1:5" ht="14.25" x14ac:dyDescent="0.2">
      <c r="A10" s="9" t="s">
        <v>23</v>
      </c>
      <c r="B10" s="13"/>
      <c r="C10" s="155"/>
      <c r="D10" s="155"/>
      <c r="E10" s="4"/>
    </row>
    <row r="11" spans="1:5" ht="14.25" x14ac:dyDescent="0.2">
      <c r="A11" s="1" t="s">
        <v>83</v>
      </c>
      <c r="B11" s="13"/>
      <c r="C11" s="156">
        <v>14939</v>
      </c>
      <c r="D11" s="156">
        <v>14989</v>
      </c>
      <c r="E11" s="4">
        <v>10946</v>
      </c>
    </row>
    <row r="12" spans="1:5" ht="14.25" x14ac:dyDescent="0.2">
      <c r="A12" s="1" t="s">
        <v>22</v>
      </c>
      <c r="B12" s="13"/>
      <c r="C12" s="157">
        <v>50879</v>
      </c>
      <c r="D12" s="157">
        <v>51159</v>
      </c>
      <c r="E12" s="15">
        <v>58093</v>
      </c>
    </row>
    <row r="13" spans="1:5" ht="14.25" x14ac:dyDescent="0.2">
      <c r="A13" s="9" t="s">
        <v>21</v>
      </c>
      <c r="B13" s="13"/>
      <c r="C13" s="158">
        <f>SUM(C11:C12)</f>
        <v>65818</v>
      </c>
      <c r="D13" s="158">
        <f>SUM(D11:D12)</f>
        <v>66148</v>
      </c>
      <c r="E13" s="16">
        <f>SUM(E11:E12)</f>
        <v>69039</v>
      </c>
    </row>
    <row r="14" spans="1:5" ht="14.25" x14ac:dyDescent="0.2">
      <c r="A14" s="1"/>
      <c r="B14" s="13"/>
      <c r="C14" s="155"/>
      <c r="D14" s="155"/>
      <c r="E14" s="4"/>
    </row>
    <row r="15" spans="1:5" ht="14.25" x14ac:dyDescent="0.2">
      <c r="A15" s="9" t="s">
        <v>20</v>
      </c>
      <c r="B15" s="13"/>
      <c r="C15" s="155"/>
      <c r="D15" s="155"/>
      <c r="E15" s="4"/>
    </row>
    <row r="16" spans="1:5" ht="14.25" x14ac:dyDescent="0.2">
      <c r="A16" s="1" t="s">
        <v>19</v>
      </c>
      <c r="B16" s="13"/>
      <c r="C16" s="156">
        <v>52</v>
      </c>
      <c r="D16" s="156">
        <v>47</v>
      </c>
      <c r="E16" s="4">
        <v>215</v>
      </c>
    </row>
    <row r="17" spans="1:5" ht="14.25" x14ac:dyDescent="0.2">
      <c r="A17" s="2" t="s">
        <v>18</v>
      </c>
      <c r="B17" s="14"/>
      <c r="C17" s="156">
        <v>2883</v>
      </c>
      <c r="D17" s="156">
        <f>587+276+1+6+1855+17+2</f>
        <v>2744</v>
      </c>
      <c r="E17" s="4">
        <v>3875</v>
      </c>
    </row>
    <row r="18" spans="1:5" ht="14.25" x14ac:dyDescent="0.2">
      <c r="A18" s="1" t="s">
        <v>17</v>
      </c>
      <c r="B18" s="13"/>
      <c r="C18" s="159">
        <v>12014</v>
      </c>
      <c r="D18" s="159">
        <f>11429</f>
        <v>11429</v>
      </c>
      <c r="E18" s="17">
        <v>12817</v>
      </c>
    </row>
    <row r="19" spans="1:5" ht="14.25" x14ac:dyDescent="0.2">
      <c r="A19" s="1" t="s">
        <v>16</v>
      </c>
      <c r="C19" s="157">
        <v>52</v>
      </c>
      <c r="D19" s="157">
        <v>24</v>
      </c>
      <c r="E19" s="15">
        <v>47</v>
      </c>
    </row>
    <row r="20" spans="1:5" ht="14.25" x14ac:dyDescent="0.2">
      <c r="A20" s="9" t="s">
        <v>15</v>
      </c>
      <c r="B20" s="13"/>
      <c r="C20" s="158">
        <f>SUM(C16:C19)</f>
        <v>15001</v>
      </c>
      <c r="D20" s="158">
        <f>SUM(D16:D19)</f>
        <v>14244</v>
      </c>
      <c r="E20" s="16">
        <f>SUM(E16:E19)</f>
        <v>16954</v>
      </c>
    </row>
    <row r="21" spans="1:5" ht="15" thickBot="1" x14ac:dyDescent="0.25">
      <c r="A21" s="9" t="s">
        <v>14</v>
      </c>
      <c r="B21" s="13"/>
      <c r="C21" s="160">
        <f>+C13+C20</f>
        <v>80819</v>
      </c>
      <c r="D21" s="160">
        <f>+D13+D20</f>
        <v>80392</v>
      </c>
      <c r="E21" s="18">
        <f>+E13+E20</f>
        <v>85993</v>
      </c>
    </row>
    <row r="22" spans="1:5" ht="15" thickTop="1" x14ac:dyDescent="0.2">
      <c r="A22" s="1"/>
      <c r="B22" s="13"/>
      <c r="C22" s="155"/>
      <c r="D22" s="155"/>
      <c r="E22" s="4"/>
    </row>
    <row r="23" spans="1:5" ht="14.25" x14ac:dyDescent="0.2">
      <c r="A23" s="9" t="s">
        <v>13</v>
      </c>
      <c r="B23" s="13"/>
      <c r="C23" s="155"/>
      <c r="D23" s="155"/>
      <c r="E23" s="4"/>
    </row>
    <row r="24" spans="1:5" ht="14.25" x14ac:dyDescent="0.2">
      <c r="A24" s="1" t="s">
        <v>12</v>
      </c>
      <c r="B24" s="13"/>
      <c r="C24" s="156">
        <v>72065</v>
      </c>
      <c r="D24" s="156">
        <v>72065</v>
      </c>
      <c r="E24" s="4">
        <v>73536</v>
      </c>
    </row>
    <row r="25" spans="1:5" ht="14.25" x14ac:dyDescent="0.2">
      <c r="A25" s="1" t="s">
        <v>11</v>
      </c>
      <c r="B25" s="13"/>
      <c r="C25" s="156">
        <v>6009</v>
      </c>
      <c r="D25" s="156">
        <v>3501</v>
      </c>
      <c r="E25" s="4">
        <v>8302</v>
      </c>
    </row>
    <row r="26" spans="1:5" ht="14.25" x14ac:dyDescent="0.2">
      <c r="A26" s="1" t="s">
        <v>10</v>
      </c>
      <c r="B26" s="13"/>
      <c r="C26" s="161">
        <v>643</v>
      </c>
      <c r="D26" s="161">
        <v>2508</v>
      </c>
      <c r="E26" s="17">
        <v>2207</v>
      </c>
    </row>
    <row r="27" spans="1:5" ht="14.25" x14ac:dyDescent="0.2">
      <c r="A27" s="9" t="s">
        <v>9</v>
      </c>
      <c r="B27" s="13"/>
      <c r="C27" s="162">
        <f>SUM(C24:C26)</f>
        <v>78717</v>
      </c>
      <c r="D27" s="162">
        <f>SUM(D24:D26)</f>
        <v>78074</v>
      </c>
      <c r="E27" s="19">
        <f>SUM(E24:E26)</f>
        <v>84045</v>
      </c>
    </row>
    <row r="28" spans="1:5" ht="14.25" x14ac:dyDescent="0.2">
      <c r="A28" s="1"/>
      <c r="B28" s="13"/>
      <c r="C28" s="155"/>
      <c r="D28" s="155"/>
      <c r="E28" s="4"/>
    </row>
    <row r="29" spans="1:5" ht="14.25" x14ac:dyDescent="0.2">
      <c r="A29" s="9" t="s">
        <v>8</v>
      </c>
      <c r="B29" s="13"/>
      <c r="C29" s="155"/>
      <c r="D29" s="155"/>
      <c r="E29" s="4"/>
    </row>
    <row r="30" spans="1:5" ht="14.25" x14ac:dyDescent="0.2">
      <c r="A30" s="1" t="s">
        <v>7</v>
      </c>
      <c r="B30" s="13"/>
      <c r="C30" s="156">
        <v>983</v>
      </c>
      <c r="D30" s="156">
        <v>983</v>
      </c>
      <c r="E30" s="4">
        <v>626</v>
      </c>
    </row>
    <row r="31" spans="1:5" ht="14.25" x14ac:dyDescent="0.2">
      <c r="A31" s="1" t="s">
        <v>81</v>
      </c>
      <c r="B31" s="13"/>
      <c r="C31" s="156">
        <v>230</v>
      </c>
      <c r="D31" s="156">
        <f>145+73</f>
        <v>218</v>
      </c>
      <c r="E31" s="4">
        <v>430</v>
      </c>
    </row>
    <row r="32" spans="1:5" ht="14.25" x14ac:dyDescent="0.2">
      <c r="A32" s="1" t="s">
        <v>84</v>
      </c>
      <c r="B32" s="13"/>
      <c r="C32" s="157">
        <v>397</v>
      </c>
      <c r="D32" s="157">
        <f>415+19-42</f>
        <v>392</v>
      </c>
      <c r="E32" s="15">
        <v>640</v>
      </c>
    </row>
    <row r="33" spans="1:5" ht="14.25" x14ac:dyDescent="0.2">
      <c r="A33" s="9" t="s">
        <v>5</v>
      </c>
      <c r="B33" s="13"/>
      <c r="C33" s="158">
        <f>SUM(C30:C32)</f>
        <v>1610</v>
      </c>
      <c r="D33" s="158">
        <f>SUM(D30:D32)</f>
        <v>1593</v>
      </c>
      <c r="E33" s="16">
        <f>SUM(E30:E32)</f>
        <v>1696</v>
      </c>
    </row>
    <row r="34" spans="1:5" ht="14.25" x14ac:dyDescent="0.2">
      <c r="A34" s="1"/>
      <c r="B34" s="13"/>
      <c r="C34" s="155"/>
      <c r="D34" s="155"/>
      <c r="E34" s="4"/>
    </row>
    <row r="35" spans="1:5" ht="14.25" x14ac:dyDescent="0.2">
      <c r="A35" s="9" t="s">
        <v>4</v>
      </c>
      <c r="B35" s="13"/>
      <c r="C35" s="158">
        <v>492</v>
      </c>
      <c r="D35" s="158">
        <v>725</v>
      </c>
      <c r="E35" s="16">
        <v>252</v>
      </c>
    </row>
    <row r="36" spans="1:5" ht="14.25" x14ac:dyDescent="0.2">
      <c r="A36" s="9" t="s">
        <v>3</v>
      </c>
      <c r="B36" s="13"/>
      <c r="C36" s="158">
        <f>C33+C35</f>
        <v>2102</v>
      </c>
      <c r="D36" s="158">
        <f>D33+D35</f>
        <v>2318</v>
      </c>
      <c r="E36" s="16">
        <f>E33+E35</f>
        <v>1948</v>
      </c>
    </row>
    <row r="37" spans="1:5" ht="15" thickBot="1" x14ac:dyDescent="0.25">
      <c r="A37" s="9" t="s">
        <v>2</v>
      </c>
      <c r="B37" s="13"/>
      <c r="C37" s="160">
        <f>C33+C27+C35</f>
        <v>80819</v>
      </c>
      <c r="D37" s="160">
        <f>D33+D27+D35</f>
        <v>80392</v>
      </c>
      <c r="E37" s="18">
        <f>E33+E27+E35</f>
        <v>85993</v>
      </c>
    </row>
    <row r="38" spans="1:5" ht="15" thickTop="1" x14ac:dyDescent="0.2">
      <c r="A38" s="1"/>
      <c r="B38" s="20"/>
      <c r="C38" s="21"/>
      <c r="D38" s="21"/>
      <c r="E38" s="4"/>
    </row>
    <row r="39" spans="1:5" ht="14.25" x14ac:dyDescent="0.2">
      <c r="E39" s="4"/>
    </row>
    <row r="40" spans="1:5" ht="14.25" x14ac:dyDescent="0.2">
      <c r="E40" s="4"/>
    </row>
    <row r="41" spans="1:5" ht="14.25" x14ac:dyDescent="0.2">
      <c r="A41" s="1" t="s">
        <v>1</v>
      </c>
      <c r="B41" s="13"/>
      <c r="E41" s="4"/>
    </row>
    <row r="42" spans="1:5" ht="14.25" x14ac:dyDescent="0.2">
      <c r="A42" s="1" t="s">
        <v>89</v>
      </c>
      <c r="E42" s="4"/>
    </row>
    <row r="43" spans="1:5" ht="14.25" x14ac:dyDescent="0.2">
      <c r="A43" s="1"/>
      <c r="B43" s="20"/>
      <c r="C43" s="21"/>
      <c r="D43" s="21"/>
      <c r="E43" s="4"/>
    </row>
    <row r="44" spans="1:5" ht="14.25" x14ac:dyDescent="0.2">
      <c r="B44" s="1"/>
      <c r="C44" s="21"/>
      <c r="D44" s="21"/>
    </row>
    <row r="45" spans="1:5" x14ac:dyDescent="0.2">
      <c r="B45" s="20"/>
      <c r="C45" s="21"/>
      <c r="D45" s="21"/>
      <c r="E45" s="5"/>
    </row>
    <row r="46" spans="1:5" ht="14.25" x14ac:dyDescent="0.2">
      <c r="A46" s="1" t="s">
        <v>0</v>
      </c>
    </row>
    <row r="47" spans="1:5" ht="14.25" x14ac:dyDescent="0.2">
      <c r="A47" s="1" t="s">
        <v>88</v>
      </c>
      <c r="B47" s="1"/>
      <c r="C47" s="2"/>
      <c r="D47" s="2"/>
      <c r="E47" s="1"/>
    </row>
    <row r="48" spans="1:5" ht="14.25" x14ac:dyDescent="0.2">
      <c r="B48" s="1"/>
      <c r="C48" s="2"/>
      <c r="D48" s="2"/>
      <c r="E48" s="1"/>
    </row>
    <row r="49" spans="1:5" ht="14.25" x14ac:dyDescent="0.2">
      <c r="B49" s="24"/>
      <c r="C49" s="25"/>
      <c r="D49" s="25"/>
      <c r="E49" s="4"/>
    </row>
    <row r="51" spans="1:5" x14ac:dyDescent="0.2">
      <c r="A51" s="26" t="s">
        <v>105</v>
      </c>
      <c r="B51" s="20"/>
      <c r="C51" s="21"/>
      <c r="D51" s="21"/>
    </row>
    <row r="52" spans="1:5" x14ac:dyDescent="0.2">
      <c r="B52" s="20"/>
      <c r="C52" s="21"/>
      <c r="D52" s="21"/>
    </row>
    <row r="53" spans="1:5" x14ac:dyDescent="0.2">
      <c r="A53" s="26"/>
      <c r="B53" s="20"/>
      <c r="C53" s="21"/>
      <c r="D53" s="21"/>
    </row>
    <row r="54" spans="1:5" x14ac:dyDescent="0.2">
      <c r="B54" s="20"/>
      <c r="C54" s="21"/>
      <c r="D54" s="21"/>
    </row>
    <row r="55" spans="1:5" x14ac:dyDescent="0.2">
      <c r="B55" s="20"/>
      <c r="C55" s="21"/>
      <c r="D55" s="21"/>
    </row>
    <row r="56" spans="1:5" x14ac:dyDescent="0.2">
      <c r="B56" s="20"/>
      <c r="C56" s="21"/>
      <c r="D56" s="21"/>
    </row>
    <row r="57" spans="1:5" x14ac:dyDescent="0.2">
      <c r="B57" s="20"/>
      <c r="C57" s="21"/>
      <c r="D57" s="21"/>
    </row>
    <row r="58" spans="1:5" x14ac:dyDescent="0.2">
      <c r="B58" s="20"/>
      <c r="C58" s="21"/>
      <c r="D58" s="21"/>
    </row>
    <row r="59" spans="1:5" x14ac:dyDescent="0.2">
      <c r="B59" s="20"/>
      <c r="C59" s="21"/>
      <c r="D59" s="21"/>
    </row>
    <row r="60" spans="1:5" x14ac:dyDescent="0.2">
      <c r="B60" s="20"/>
      <c r="C60" s="21"/>
      <c r="D60" s="21"/>
    </row>
    <row r="61" spans="1:5" x14ac:dyDescent="0.2">
      <c r="B61" s="20"/>
      <c r="C61" s="21"/>
      <c r="D61" s="21"/>
    </row>
    <row r="62" spans="1:5" x14ac:dyDescent="0.2">
      <c r="B62" s="20"/>
      <c r="C62" s="21"/>
      <c r="D62" s="21"/>
    </row>
    <row r="63" spans="1:5" x14ac:dyDescent="0.2">
      <c r="B63" s="20"/>
      <c r="C63" s="21"/>
      <c r="D63" s="21"/>
    </row>
    <row r="64" spans="1:5" x14ac:dyDescent="0.2">
      <c r="B64" s="20"/>
      <c r="C64" s="21"/>
      <c r="D64" s="21"/>
    </row>
    <row r="65" spans="2:4" x14ac:dyDescent="0.2">
      <c r="B65" s="20"/>
      <c r="C65" s="21"/>
      <c r="D65" s="21"/>
    </row>
    <row r="66" spans="2:4" x14ac:dyDescent="0.2">
      <c r="B66" s="20"/>
      <c r="C66" s="21"/>
      <c r="D66" s="21"/>
    </row>
    <row r="67" spans="2:4" x14ac:dyDescent="0.2">
      <c r="B67" s="20"/>
      <c r="C67" s="21"/>
      <c r="D67" s="21"/>
    </row>
  </sheetData>
  <mergeCells count="2">
    <mergeCell ref="A3:E3"/>
    <mergeCell ref="A4:E4"/>
  </mergeCells>
  <phoneticPr fontId="8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&amp;C&amp;"Cambria,Bold"&amp;12АГЕНЦИЯ ДИПЛОМАТИЧЕСКИ ИМОТИ В СТРАНАТА  ЕООД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48"/>
  <sheetViews>
    <sheetView topLeftCell="A25" workbookViewId="0">
      <selection activeCell="A46" sqref="A46"/>
    </sheetView>
  </sheetViews>
  <sheetFormatPr defaultRowHeight="14.25" x14ac:dyDescent="0.25"/>
  <cols>
    <col min="1" max="1" width="44.42578125" style="28" customWidth="1"/>
    <col min="2" max="2" width="7.140625" style="61" customWidth="1"/>
    <col min="3" max="4" width="14.28515625" style="62" customWidth="1"/>
    <col min="5" max="5" width="17.140625" style="71" hidden="1" customWidth="1"/>
    <col min="6" max="6" width="12.42578125" style="71" hidden="1" customWidth="1"/>
    <col min="7" max="8" width="8.85546875" style="27" customWidth="1"/>
    <col min="9" max="9" width="50" style="28" bestFit="1" customWidth="1"/>
    <col min="10" max="10" width="12.85546875" style="28" bestFit="1" customWidth="1"/>
    <col min="11" max="16384" width="9.140625" style="28"/>
  </cols>
  <sheetData>
    <row r="2" spans="1:6" ht="15.75" x14ac:dyDescent="0.25">
      <c r="A2" s="181" t="s">
        <v>51</v>
      </c>
      <c r="B2" s="181"/>
      <c r="C2" s="181"/>
      <c r="D2" s="181"/>
      <c r="E2" s="181"/>
      <c r="F2" s="181"/>
    </row>
    <row r="3" spans="1:6" ht="15.75" x14ac:dyDescent="0.25">
      <c r="A3" s="181" t="s">
        <v>101</v>
      </c>
      <c r="B3" s="181"/>
      <c r="C3" s="181"/>
      <c r="D3" s="181"/>
      <c r="E3" s="181"/>
      <c r="F3" s="181"/>
    </row>
    <row r="4" spans="1:6" ht="15.75" x14ac:dyDescent="0.25">
      <c r="A4" s="73"/>
      <c r="B4" s="73"/>
      <c r="C4" s="134"/>
      <c r="D4" s="73"/>
      <c r="E4" s="73"/>
      <c r="F4" s="73"/>
    </row>
    <row r="5" spans="1:6" ht="13.5" customHeight="1" x14ac:dyDescent="0.25">
      <c r="A5" s="29"/>
      <c r="B5" s="30"/>
      <c r="C5" s="31"/>
      <c r="D5" s="31"/>
      <c r="E5" s="32"/>
      <c r="F5" s="32"/>
    </row>
    <row r="6" spans="1:6" ht="15" customHeight="1" x14ac:dyDescent="0.25">
      <c r="A6" s="33"/>
      <c r="B6" s="34"/>
      <c r="C6" s="10" t="s">
        <v>90</v>
      </c>
      <c r="D6" s="10" t="s">
        <v>90</v>
      </c>
      <c r="E6" s="35" t="s">
        <v>50</v>
      </c>
      <c r="F6" s="35" t="s">
        <v>50</v>
      </c>
    </row>
    <row r="7" spans="1:6" ht="15" customHeight="1" x14ac:dyDescent="0.25">
      <c r="A7" s="29"/>
      <c r="B7" s="34"/>
      <c r="C7" s="10" t="s">
        <v>99</v>
      </c>
      <c r="D7" s="10" t="s">
        <v>93</v>
      </c>
      <c r="E7" s="35" t="s">
        <v>49</v>
      </c>
      <c r="F7" s="35" t="s">
        <v>49</v>
      </c>
    </row>
    <row r="8" spans="1:6" ht="15" customHeight="1" x14ac:dyDescent="0.25">
      <c r="A8" s="29"/>
      <c r="B8" s="36"/>
      <c r="C8" s="10" t="s">
        <v>100</v>
      </c>
      <c r="D8" s="10" t="s">
        <v>94</v>
      </c>
      <c r="E8" s="35" t="s">
        <v>48</v>
      </c>
      <c r="F8" s="35" t="s">
        <v>47</v>
      </c>
    </row>
    <row r="9" spans="1:6" x14ac:dyDescent="0.25">
      <c r="A9" s="29"/>
      <c r="B9" s="37"/>
      <c r="C9" s="10" t="s">
        <v>24</v>
      </c>
      <c r="D9" s="10" t="s">
        <v>24</v>
      </c>
      <c r="E9" s="35" t="s">
        <v>46</v>
      </c>
      <c r="F9" s="35" t="s">
        <v>24</v>
      </c>
    </row>
    <row r="10" spans="1:6" x14ac:dyDescent="0.25">
      <c r="A10" s="29"/>
      <c r="B10" s="30"/>
      <c r="C10" s="31"/>
      <c r="D10" s="31"/>
      <c r="E10" s="32"/>
      <c r="F10" s="38"/>
    </row>
    <row r="11" spans="1:6" x14ac:dyDescent="0.25">
      <c r="A11" s="29" t="s">
        <v>45</v>
      </c>
      <c r="B11" s="39"/>
      <c r="C11" s="144">
        <v>1844</v>
      </c>
      <c r="D11" s="3">
        <v>2066</v>
      </c>
      <c r="E11" s="40">
        <v>9550313.4700000007</v>
      </c>
      <c r="F11" s="32">
        <v>12581</v>
      </c>
    </row>
    <row r="12" spans="1:6" x14ac:dyDescent="0.25">
      <c r="A12" s="29" t="s">
        <v>44</v>
      </c>
      <c r="B12" s="39"/>
      <c r="C12" s="144">
        <v>279</v>
      </c>
      <c r="D12" s="3">
        <v>58</v>
      </c>
      <c r="E12" s="41">
        <v>252072.23</v>
      </c>
      <c r="F12" s="41">
        <v>8210</v>
      </c>
    </row>
    <row r="13" spans="1:6" x14ac:dyDescent="0.25">
      <c r="A13" s="33" t="s">
        <v>43</v>
      </c>
      <c r="B13" s="39"/>
      <c r="C13" s="145">
        <f>C12+C11</f>
        <v>2123</v>
      </c>
      <c r="D13" s="42">
        <f>D12+D11</f>
        <v>2124</v>
      </c>
      <c r="E13" s="43">
        <f>SUM(E11:E12)</f>
        <v>9802385.7000000011</v>
      </c>
      <c r="F13" s="43">
        <f>SUM(F11:F12)</f>
        <v>20791</v>
      </c>
    </row>
    <row r="14" spans="1:6" ht="10.5" customHeight="1" x14ac:dyDescent="0.25">
      <c r="A14" s="33"/>
      <c r="B14" s="39"/>
      <c r="C14" s="44"/>
      <c r="D14" s="44"/>
      <c r="E14" s="32"/>
      <c r="F14" s="32"/>
    </row>
    <row r="15" spans="1:6" x14ac:dyDescent="0.25">
      <c r="A15" s="33" t="s">
        <v>42</v>
      </c>
      <c r="B15" s="39"/>
      <c r="C15" s="44"/>
      <c r="D15" s="44"/>
      <c r="E15" s="32"/>
      <c r="F15" s="32"/>
    </row>
    <row r="16" spans="1:6" x14ac:dyDescent="0.25">
      <c r="A16" s="29" t="s">
        <v>41</v>
      </c>
      <c r="B16" s="39"/>
      <c r="C16" s="144">
        <f>373+3</f>
        <v>376</v>
      </c>
      <c r="D16" s="3">
        <v>355</v>
      </c>
      <c r="E16" s="45">
        <v>1245852.82</v>
      </c>
      <c r="F16" s="32">
        <v>1292</v>
      </c>
    </row>
    <row r="17" spans="1:6" x14ac:dyDescent="0.25">
      <c r="A17" s="29" t="s">
        <v>40</v>
      </c>
      <c r="B17" s="39"/>
      <c r="C17" s="144">
        <v>206</v>
      </c>
      <c r="D17" s="3">
        <v>246</v>
      </c>
      <c r="E17" s="45">
        <v>2013497.62</v>
      </c>
      <c r="F17" s="32">
        <v>2503</v>
      </c>
    </row>
    <row r="18" spans="1:6" x14ac:dyDescent="0.25">
      <c r="A18" s="29" t="s">
        <v>39</v>
      </c>
      <c r="B18" s="39"/>
      <c r="C18" s="144">
        <v>385</v>
      </c>
      <c r="D18" s="3">
        <f>344+60</f>
        <v>404</v>
      </c>
      <c r="E18" s="40">
        <v>1950334.07</v>
      </c>
      <c r="F18" s="32">
        <v>2166</v>
      </c>
    </row>
    <row r="19" spans="1:6" x14ac:dyDescent="0.25">
      <c r="A19" s="29" t="s">
        <v>38</v>
      </c>
      <c r="B19" s="39"/>
      <c r="C19" s="144">
        <v>355</v>
      </c>
      <c r="D19" s="3">
        <v>372</v>
      </c>
      <c r="E19" s="45">
        <v>1551229.23</v>
      </c>
      <c r="F19" s="32">
        <v>1620</v>
      </c>
    </row>
    <row r="20" spans="1:6" x14ac:dyDescent="0.25">
      <c r="A20" s="29" t="s">
        <v>37</v>
      </c>
      <c r="B20" s="39"/>
      <c r="C20" s="144">
        <v>97</v>
      </c>
      <c r="D20" s="3">
        <v>36</v>
      </c>
      <c r="E20" s="45">
        <f>283.63+38457.39</f>
        <v>38741.019999999997</v>
      </c>
      <c r="F20" s="32">
        <v>2202</v>
      </c>
    </row>
    <row r="21" spans="1:6" x14ac:dyDescent="0.25">
      <c r="A21" s="29" t="s">
        <v>36</v>
      </c>
      <c r="B21" s="39"/>
      <c r="C21" s="144">
        <v>139</v>
      </c>
      <c r="D21" s="3">
        <f>126+30</f>
        <v>156</v>
      </c>
      <c r="E21" s="45">
        <v>72192.740000000005</v>
      </c>
      <c r="F21" s="41">
        <v>4212</v>
      </c>
    </row>
    <row r="22" spans="1:6" x14ac:dyDescent="0.25">
      <c r="A22" s="33" t="s">
        <v>35</v>
      </c>
      <c r="B22" s="46"/>
      <c r="C22" s="146">
        <f>SUM(C16:C21)</f>
        <v>1558</v>
      </c>
      <c r="D22" s="42">
        <f>SUM(D16:D21)</f>
        <v>1569</v>
      </c>
      <c r="E22" s="47">
        <f>SUM(E16:E21)</f>
        <v>6871847.5</v>
      </c>
      <c r="F22" s="43">
        <f>SUM(F16:F21)</f>
        <v>13995</v>
      </c>
    </row>
    <row r="23" spans="1:6" ht="12.75" customHeight="1" x14ac:dyDescent="0.25">
      <c r="A23" s="29"/>
      <c r="B23" s="39"/>
      <c r="C23" s="44"/>
      <c r="D23" s="44"/>
      <c r="E23" s="32"/>
      <c r="F23" s="32"/>
    </row>
    <row r="24" spans="1:6" x14ac:dyDescent="0.25">
      <c r="A24" s="33" t="s">
        <v>34</v>
      </c>
      <c r="B24" s="39"/>
      <c r="C24" s="44"/>
      <c r="D24" s="44"/>
      <c r="E24" s="32"/>
      <c r="F24" s="32"/>
    </row>
    <row r="25" spans="1:6" x14ac:dyDescent="0.25">
      <c r="A25" s="29" t="s">
        <v>33</v>
      </c>
      <c r="B25" s="39"/>
      <c r="C25" s="144">
        <v>35</v>
      </c>
      <c r="D25" s="3">
        <v>33</v>
      </c>
      <c r="E25" s="32">
        <v>776064.15</v>
      </c>
      <c r="F25" s="32">
        <v>208</v>
      </c>
    </row>
    <row r="26" spans="1:6" x14ac:dyDescent="0.25">
      <c r="A26" s="29" t="s">
        <v>32</v>
      </c>
      <c r="B26" s="39"/>
      <c r="C26" s="147">
        <v>98</v>
      </c>
      <c r="D26" s="48">
        <f>14-15</f>
        <v>-1</v>
      </c>
      <c r="E26" s="49">
        <v>147135.1</v>
      </c>
      <c r="F26" s="50">
        <v>-18</v>
      </c>
    </row>
    <row r="27" spans="1:6" x14ac:dyDescent="0.25">
      <c r="A27" s="29" t="s">
        <v>31</v>
      </c>
      <c r="B27" s="39"/>
      <c r="C27" s="147">
        <v>-1</v>
      </c>
      <c r="D27" s="48">
        <v>-1</v>
      </c>
      <c r="E27" s="51">
        <v>-6780.95</v>
      </c>
      <c r="F27" s="52">
        <v>-9</v>
      </c>
    </row>
    <row r="28" spans="1:6" x14ac:dyDescent="0.25">
      <c r="A28" s="33" t="s">
        <v>30</v>
      </c>
      <c r="B28" s="46"/>
      <c r="C28" s="145">
        <f>SUM(C25:C27)</f>
        <v>132</v>
      </c>
      <c r="D28" s="42">
        <f>SUM(D25:D27)</f>
        <v>31</v>
      </c>
      <c r="E28" s="47">
        <f>SUM(E25:E27)</f>
        <v>916418.3</v>
      </c>
      <c r="F28" s="43">
        <f>SUM(F25:F27)</f>
        <v>181</v>
      </c>
    </row>
    <row r="29" spans="1:6" ht="13.5" customHeight="1" x14ac:dyDescent="0.25">
      <c r="A29" s="33"/>
      <c r="B29" s="46"/>
      <c r="C29" s="53"/>
      <c r="D29" s="53"/>
      <c r="E29" s="54"/>
      <c r="F29" s="54"/>
    </row>
    <row r="30" spans="1:6" x14ac:dyDescent="0.25">
      <c r="A30" s="33" t="s">
        <v>29</v>
      </c>
      <c r="B30" s="39"/>
      <c r="C30" s="55"/>
      <c r="D30" s="55">
        <v>1</v>
      </c>
      <c r="E30" s="43">
        <v>9994.98</v>
      </c>
      <c r="F30" s="43">
        <v>14</v>
      </c>
    </row>
    <row r="31" spans="1:6" ht="13.5" customHeight="1" x14ac:dyDescent="0.25">
      <c r="A31" s="29"/>
      <c r="B31" s="39"/>
      <c r="C31" s="44"/>
      <c r="D31" s="44"/>
      <c r="E31" s="32"/>
      <c r="F31" s="32"/>
    </row>
    <row r="32" spans="1:6" x14ac:dyDescent="0.25">
      <c r="A32" s="33" t="s">
        <v>28</v>
      </c>
      <c r="B32" s="46"/>
      <c r="C32" s="148">
        <f>C30+C28+C13-C22</f>
        <v>697</v>
      </c>
      <c r="D32" s="55">
        <f>D30+D28+D13-D22</f>
        <v>587</v>
      </c>
      <c r="E32" s="43">
        <f>E30+E28+E13-E22</f>
        <v>3856951.4800000004</v>
      </c>
      <c r="F32" s="43">
        <f>F13-F22+F28+F30</f>
        <v>6991</v>
      </c>
    </row>
    <row r="33" spans="1:8" x14ac:dyDescent="0.25">
      <c r="A33" s="33" t="s">
        <v>27</v>
      </c>
      <c r="B33" s="39"/>
      <c r="C33" s="149">
        <v>54</v>
      </c>
      <c r="D33" s="55">
        <v>59</v>
      </c>
      <c r="E33" s="43">
        <v>374811.82</v>
      </c>
      <c r="F33" s="47">
        <v>492</v>
      </c>
    </row>
    <row r="34" spans="1:8" ht="15" thickBot="1" x14ac:dyDescent="0.3">
      <c r="A34" s="33" t="s">
        <v>26</v>
      </c>
      <c r="B34" s="46"/>
      <c r="C34" s="150">
        <f>C32-C33</f>
        <v>643</v>
      </c>
      <c r="D34" s="56">
        <f>D32-D33</f>
        <v>528</v>
      </c>
      <c r="E34" s="57">
        <f>E32-E33</f>
        <v>3482139.6600000006</v>
      </c>
      <c r="F34" s="57">
        <f>F32-F33</f>
        <v>6499</v>
      </c>
      <c r="H34" s="132"/>
    </row>
    <row r="35" spans="1:8" ht="15.75" customHeight="1" thickTop="1" x14ac:dyDescent="0.25">
      <c r="A35" s="33"/>
      <c r="B35" s="58"/>
      <c r="C35" s="59"/>
      <c r="D35" s="59"/>
      <c r="E35" s="60"/>
      <c r="F35" s="60"/>
    </row>
    <row r="36" spans="1:8" ht="13.5" customHeight="1" x14ac:dyDescent="0.25">
      <c r="E36" s="28"/>
      <c r="F36" s="28"/>
    </row>
    <row r="37" spans="1:8" x14ac:dyDescent="0.25">
      <c r="E37" s="32"/>
      <c r="F37" s="32"/>
    </row>
    <row r="38" spans="1:8" s="66" customFormat="1" x14ac:dyDescent="0.25">
      <c r="A38" s="63" t="s">
        <v>1</v>
      </c>
      <c r="B38" s="64"/>
      <c r="C38" s="65"/>
      <c r="D38" s="65"/>
      <c r="E38" s="4"/>
    </row>
    <row r="39" spans="1:8" s="66" customFormat="1" x14ac:dyDescent="0.25">
      <c r="A39" s="63" t="s">
        <v>89</v>
      </c>
      <c r="B39" s="67"/>
      <c r="C39" s="65"/>
      <c r="D39" s="65"/>
      <c r="E39" s="4"/>
    </row>
    <row r="40" spans="1:8" s="66" customFormat="1" x14ac:dyDescent="0.25">
      <c r="A40" s="63"/>
      <c r="B40" s="67"/>
      <c r="C40" s="68"/>
      <c r="D40" s="68"/>
      <c r="E40" s="4"/>
    </row>
    <row r="41" spans="1:8" s="66" customFormat="1" x14ac:dyDescent="0.25">
      <c r="B41" s="69"/>
      <c r="C41" s="68"/>
      <c r="D41" s="68"/>
      <c r="E41" s="23"/>
    </row>
    <row r="42" spans="1:8" s="66" customFormat="1" ht="12.75" x14ac:dyDescent="0.25">
      <c r="B42" s="67"/>
      <c r="C42" s="68"/>
      <c r="D42" s="68"/>
    </row>
    <row r="43" spans="1:8" s="66" customFormat="1" x14ac:dyDescent="0.25">
      <c r="A43" s="63" t="s">
        <v>0</v>
      </c>
      <c r="B43" s="67"/>
      <c r="C43" s="65"/>
      <c r="D43" s="65"/>
      <c r="E43" s="23"/>
    </row>
    <row r="44" spans="1:8" s="66" customFormat="1" x14ac:dyDescent="0.25">
      <c r="A44" s="63" t="s">
        <v>88</v>
      </c>
      <c r="B44" s="69"/>
      <c r="C44" s="70"/>
      <c r="D44" s="70"/>
      <c r="E44" s="63"/>
    </row>
    <row r="45" spans="1:8" s="66" customFormat="1" x14ac:dyDescent="0.25">
      <c r="B45" s="69"/>
      <c r="C45" s="70"/>
      <c r="D45" s="70"/>
      <c r="E45" s="63"/>
    </row>
    <row r="46" spans="1:8" s="66" customFormat="1" ht="12.75" x14ac:dyDescent="0.2">
      <c r="A46" s="26" t="s">
        <v>105</v>
      </c>
      <c r="B46" s="67"/>
      <c r="C46" s="68"/>
      <c r="D46" s="68"/>
      <c r="E46" s="23"/>
    </row>
    <row r="48" spans="1:8" x14ac:dyDescent="0.2">
      <c r="A48" s="26"/>
    </row>
  </sheetData>
  <mergeCells count="2">
    <mergeCell ref="A2:F2"/>
    <mergeCell ref="A3:F3"/>
  </mergeCells>
  <phoneticPr fontId="8" type="noConversion"/>
  <printOptions horizontalCentered="1" verticalCentered="1"/>
  <pageMargins left="0.74803149606299213" right="0.74803149606299213" top="0.74803149606299213" bottom="0.74803149606299213" header="0.31496062992125984" footer="0.31496062992125984"/>
  <pageSetup paperSize="9" orientation="portrait" r:id="rId1"/>
  <headerFooter alignWithMargins="0">
    <oddHeader>&amp;C&amp;"Cambria,Bold"&amp;12АГЕНЦИЯ ДИПЛОМАТИЧЕСКИ ИМОТИ В СТРАНАТА  ЕООД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topLeftCell="A14" workbookViewId="0">
      <selection activeCell="B39" sqref="B39"/>
    </sheetView>
  </sheetViews>
  <sheetFormatPr defaultRowHeight="12.75" x14ac:dyDescent="0.25"/>
  <cols>
    <col min="1" max="1" width="30.28515625" style="74" customWidth="1"/>
    <col min="2" max="2" width="9.85546875" style="75" customWidth="1"/>
    <col min="3" max="3" width="12.7109375" style="75" customWidth="1"/>
    <col min="4" max="4" width="11.42578125" style="75" customWidth="1"/>
    <col min="5" max="5" width="12.7109375" style="76" customWidth="1"/>
    <col min="6" max="7" width="9.140625" style="74" customWidth="1"/>
    <col min="8" max="8" width="10.7109375" style="74" bestFit="1" customWidth="1"/>
    <col min="9" max="16384" width="9.140625" style="74"/>
  </cols>
  <sheetData>
    <row r="1" spans="1:7" ht="21" customHeight="1" x14ac:dyDescent="0.25"/>
    <row r="2" spans="1:7" ht="15.75" x14ac:dyDescent="0.25">
      <c r="A2" s="182" t="s">
        <v>57</v>
      </c>
      <c r="B2" s="182"/>
      <c r="C2" s="182"/>
      <c r="D2" s="182"/>
      <c r="E2" s="182"/>
    </row>
    <row r="3" spans="1:7" s="5" customFormat="1" ht="15.75" x14ac:dyDescent="0.25">
      <c r="A3" s="180" t="s">
        <v>98</v>
      </c>
      <c r="B3" s="180"/>
      <c r="C3" s="180"/>
      <c r="D3" s="180"/>
      <c r="E3" s="180"/>
    </row>
    <row r="4" spans="1:7" ht="15.75" x14ac:dyDescent="0.25">
      <c r="A4" s="77"/>
      <c r="B4" s="78"/>
      <c r="C4" s="78"/>
      <c r="D4" s="78"/>
      <c r="E4" s="78"/>
      <c r="F4" s="79"/>
      <c r="G4" s="79"/>
    </row>
    <row r="5" spans="1:7" ht="15.75" customHeight="1" x14ac:dyDescent="0.25"/>
    <row r="6" spans="1:7" s="66" customFormat="1" ht="17.25" customHeight="1" x14ac:dyDescent="0.25">
      <c r="A6" s="80"/>
      <c r="B6" s="81" t="s">
        <v>56</v>
      </c>
      <c r="C6" s="81" t="s">
        <v>82</v>
      </c>
      <c r="D6" s="82" t="s">
        <v>62</v>
      </c>
      <c r="E6" s="82" t="s">
        <v>55</v>
      </c>
    </row>
    <row r="7" spans="1:7" x14ac:dyDescent="0.25">
      <c r="A7" s="83"/>
      <c r="B7" s="84" t="s">
        <v>54</v>
      </c>
      <c r="C7" s="84"/>
      <c r="D7" s="76" t="s">
        <v>53</v>
      </c>
    </row>
    <row r="8" spans="1:7" x14ac:dyDescent="0.25">
      <c r="A8" s="83"/>
      <c r="B8" s="76" t="s">
        <v>24</v>
      </c>
      <c r="C8" s="76" t="s">
        <v>24</v>
      </c>
      <c r="D8" s="76" t="s">
        <v>24</v>
      </c>
      <c r="E8" s="76" t="s">
        <v>24</v>
      </c>
    </row>
    <row r="9" spans="1:7" ht="11.25" customHeight="1" x14ac:dyDescent="0.25">
      <c r="A9" s="85"/>
      <c r="B9" s="86"/>
      <c r="C9" s="86"/>
      <c r="D9" s="86"/>
      <c r="E9" s="87"/>
    </row>
    <row r="10" spans="1:7" s="85" customFormat="1" ht="15" thickBot="1" x14ac:dyDescent="0.3">
      <c r="A10" s="88" t="s">
        <v>97</v>
      </c>
      <c r="B10" s="95">
        <v>71948</v>
      </c>
      <c r="C10" s="95">
        <v>2753</v>
      </c>
      <c r="D10" s="95">
        <v>2496</v>
      </c>
      <c r="E10" s="95">
        <v>77197</v>
      </c>
    </row>
    <row r="11" spans="1:7" s="85" customFormat="1" ht="15" thickTop="1" x14ac:dyDescent="0.25">
      <c r="A11" s="88"/>
      <c r="B11" s="89"/>
      <c r="C11" s="89"/>
      <c r="D11" s="89"/>
      <c r="E11" s="89"/>
    </row>
    <row r="12" spans="1:7" s="85" customFormat="1" ht="14.25" x14ac:dyDescent="0.25">
      <c r="A12" s="85" t="s">
        <v>61</v>
      </c>
      <c r="B12" s="163">
        <f>-38+155</f>
        <v>117</v>
      </c>
      <c r="C12" s="163"/>
      <c r="D12" s="163"/>
      <c r="E12" s="164">
        <f>SUM(B12:D12)</f>
        <v>117</v>
      </c>
    </row>
    <row r="13" spans="1:7" s="85" customFormat="1" ht="14.25" x14ac:dyDescent="0.25">
      <c r="A13" s="85" t="s">
        <v>52</v>
      </c>
      <c r="B13" s="163"/>
      <c r="C13" s="163">
        <v>2496</v>
      </c>
      <c r="D13" s="163">
        <v>-2496</v>
      </c>
      <c r="E13" s="165">
        <f>SUM(B13:D13)</f>
        <v>0</v>
      </c>
    </row>
    <row r="14" spans="1:7" s="85" customFormat="1" ht="14.25" x14ac:dyDescent="0.25">
      <c r="A14" s="85" t="s">
        <v>58</v>
      </c>
      <c r="B14" s="163"/>
      <c r="C14" s="163">
        <v>-1748</v>
      </c>
      <c r="D14" s="163"/>
      <c r="E14" s="164">
        <f>SUM(B14:D14)</f>
        <v>-1748</v>
      </c>
    </row>
    <row r="15" spans="1:7" s="85" customFormat="1" ht="14.25" x14ac:dyDescent="0.25">
      <c r="A15" s="85" t="s">
        <v>59</v>
      </c>
      <c r="B15" s="166"/>
      <c r="C15" s="167"/>
      <c r="D15" s="166"/>
      <c r="E15" s="165">
        <f>SUM(B15:D15)</f>
        <v>0</v>
      </c>
    </row>
    <row r="16" spans="1:7" s="85" customFormat="1" ht="14.25" x14ac:dyDescent="0.25">
      <c r="A16" s="85" t="s">
        <v>60</v>
      </c>
      <c r="B16" s="163"/>
      <c r="C16" s="163"/>
      <c r="D16" s="163">
        <v>2508</v>
      </c>
      <c r="E16" s="149">
        <f>SUM(B16:D16)</f>
        <v>2508</v>
      </c>
    </row>
    <row r="17" spans="1:5" s="85" customFormat="1" ht="15" thickBot="1" x14ac:dyDescent="0.3">
      <c r="A17" s="88" t="s">
        <v>102</v>
      </c>
      <c r="B17" s="95">
        <f>SUM(B10:B16)</f>
        <v>72065</v>
      </c>
      <c r="C17" s="95">
        <f>SUM(C10:C16)</f>
        <v>3501</v>
      </c>
      <c r="D17" s="95">
        <f>SUM(D10:D16)</f>
        <v>2508</v>
      </c>
      <c r="E17" s="95">
        <f>SUM(E10:E16)</f>
        <v>78074</v>
      </c>
    </row>
    <row r="18" spans="1:5" s="85" customFormat="1" ht="15" thickTop="1" x14ac:dyDescent="0.25">
      <c r="A18" s="88"/>
      <c r="B18" s="89"/>
      <c r="C18" s="89"/>
      <c r="D18" s="89"/>
      <c r="E18" s="89"/>
    </row>
    <row r="19" spans="1:5" s="85" customFormat="1" ht="14.25" x14ac:dyDescent="0.25">
      <c r="A19" s="85" t="s">
        <v>61</v>
      </c>
      <c r="B19" s="96"/>
      <c r="C19" s="96" t="s">
        <v>6</v>
      </c>
      <c r="D19" s="96" t="s">
        <v>6</v>
      </c>
      <c r="E19" s="133">
        <f>SUM(B19:D19)</f>
        <v>0</v>
      </c>
    </row>
    <row r="20" spans="1:5" s="85" customFormat="1" ht="14.25" customHeight="1" x14ac:dyDescent="0.25">
      <c r="A20" s="85" t="s">
        <v>52</v>
      </c>
      <c r="B20" s="96" t="s">
        <v>6</v>
      </c>
      <c r="C20" s="96">
        <v>2508</v>
      </c>
      <c r="D20" s="96">
        <v>-2508</v>
      </c>
      <c r="E20" s="133" t="s">
        <v>6</v>
      </c>
    </row>
    <row r="21" spans="1:5" s="85" customFormat="1" ht="14.25" customHeight="1" x14ac:dyDescent="0.25">
      <c r="A21" s="85" t="s">
        <v>58</v>
      </c>
      <c r="B21" s="96" t="s">
        <v>6</v>
      </c>
      <c r="C21" s="96"/>
      <c r="D21" s="96" t="s">
        <v>6</v>
      </c>
      <c r="E21" s="133">
        <f>SUM(B21:D21)</f>
        <v>0</v>
      </c>
    </row>
    <row r="22" spans="1:5" s="85" customFormat="1" ht="14.25" x14ac:dyDescent="0.25">
      <c r="A22" s="85" t="s">
        <v>59</v>
      </c>
      <c r="B22" s="97" t="s">
        <v>6</v>
      </c>
      <c r="C22" s="98"/>
      <c r="D22" s="97" t="s">
        <v>6</v>
      </c>
      <c r="E22" s="133">
        <f>SUM(B22:D22)</f>
        <v>0</v>
      </c>
    </row>
    <row r="23" spans="1:5" s="85" customFormat="1" ht="14.25" x14ac:dyDescent="0.25">
      <c r="A23" s="85" t="s">
        <v>60</v>
      </c>
      <c r="B23" s="96" t="s">
        <v>6</v>
      </c>
      <c r="C23" s="96" t="s">
        <v>6</v>
      </c>
      <c r="D23" s="96">
        <v>643</v>
      </c>
      <c r="E23" s="89">
        <f>SUM(B23:D23)</f>
        <v>643</v>
      </c>
    </row>
    <row r="24" spans="1:5" ht="18.75" customHeight="1" thickBot="1" x14ac:dyDescent="0.3">
      <c r="A24" s="88" t="s">
        <v>103</v>
      </c>
      <c r="B24" s="95">
        <f>SUM(B17:B23)</f>
        <v>72065</v>
      </c>
      <c r="C24" s="95">
        <f>SUM(C17:C23)</f>
        <v>6009</v>
      </c>
      <c r="D24" s="95">
        <f>SUM(D17:D23)</f>
        <v>643</v>
      </c>
      <c r="E24" s="95">
        <f>SUM(E17:E23)</f>
        <v>78717</v>
      </c>
    </row>
    <row r="25" spans="1:5" ht="15" thickTop="1" x14ac:dyDescent="0.25">
      <c r="A25" s="88"/>
      <c r="B25" s="90"/>
      <c r="C25" s="90"/>
      <c r="D25" s="90"/>
      <c r="E25" s="90"/>
    </row>
    <row r="26" spans="1:5" ht="14.25" x14ac:dyDescent="0.25">
      <c r="A26" s="85"/>
      <c r="B26" s="86"/>
      <c r="C26" s="86"/>
      <c r="D26" s="86"/>
      <c r="E26" s="87"/>
    </row>
    <row r="27" spans="1:5" ht="14.25" x14ac:dyDescent="0.25">
      <c r="A27" s="85"/>
      <c r="B27" s="86"/>
      <c r="C27" s="86"/>
      <c r="D27" s="86"/>
      <c r="E27" s="87"/>
    </row>
    <row r="29" spans="1:5" s="5" customFormat="1" ht="14.25" x14ac:dyDescent="0.2">
      <c r="A29" s="1" t="s">
        <v>1</v>
      </c>
      <c r="B29" s="13"/>
      <c r="C29" s="1"/>
      <c r="D29" s="23"/>
      <c r="E29" s="4"/>
    </row>
    <row r="30" spans="1:5" s="5" customFormat="1" ht="14.25" x14ac:dyDescent="0.2">
      <c r="A30" s="1" t="s">
        <v>89</v>
      </c>
      <c r="D30" s="91"/>
      <c r="E30" s="4"/>
    </row>
    <row r="31" spans="1:5" s="5" customFormat="1" ht="14.25" x14ac:dyDescent="0.2">
      <c r="A31" s="1"/>
      <c r="B31" s="20"/>
      <c r="C31" s="20"/>
      <c r="D31" s="91"/>
      <c r="E31" s="4"/>
    </row>
    <row r="32" spans="1:5" s="5" customFormat="1" ht="14.25" x14ac:dyDescent="0.2">
      <c r="B32" s="20"/>
      <c r="C32" s="20"/>
      <c r="D32" s="91"/>
    </row>
    <row r="33" spans="1:29" s="92" customFormat="1" x14ac:dyDescent="0.2">
      <c r="A33" s="5"/>
      <c r="B33" s="5"/>
      <c r="C33" s="5"/>
      <c r="D33" s="23"/>
      <c r="E33" s="23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</row>
    <row r="34" spans="1:29" s="92" customFormat="1" ht="14.25" x14ac:dyDescent="0.2">
      <c r="A34" s="1" t="s">
        <v>0</v>
      </c>
      <c r="B34" s="1"/>
      <c r="C34" s="1"/>
      <c r="D34" s="1"/>
      <c r="E34" s="1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</row>
    <row r="35" spans="1:29" s="92" customFormat="1" ht="14.25" x14ac:dyDescent="0.2">
      <c r="A35" s="1" t="s">
        <v>88</v>
      </c>
      <c r="B35" s="1"/>
      <c r="C35" s="1"/>
      <c r="D35" s="1"/>
      <c r="E35" s="1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</row>
    <row r="36" spans="1:29" s="92" customFormat="1" x14ac:dyDescent="0.2">
      <c r="A36" s="5"/>
      <c r="B36" s="5"/>
      <c r="C36" s="99"/>
      <c r="D36" s="23"/>
      <c r="E36" s="23"/>
      <c r="F36" s="23"/>
      <c r="G36" s="100"/>
      <c r="H36" s="5"/>
      <c r="I36" s="101"/>
      <c r="J36" s="101"/>
      <c r="K36" s="5"/>
    </row>
    <row r="37" spans="1:29" s="5" customFormat="1" x14ac:dyDescent="0.2">
      <c r="A37" s="26" t="s">
        <v>105</v>
      </c>
      <c r="B37" s="20"/>
      <c r="C37" s="20"/>
      <c r="D37" s="23"/>
      <c r="E37" s="23"/>
    </row>
    <row r="38" spans="1:29" s="100" customFormat="1" x14ac:dyDescent="0.2">
      <c r="A38" s="102"/>
      <c r="B38" s="5"/>
      <c r="C38" s="99"/>
      <c r="D38" s="23"/>
      <c r="E38" s="23"/>
      <c r="F38" s="23"/>
      <c r="I38" s="103"/>
      <c r="J38" s="103"/>
    </row>
    <row r="39" spans="1:29" x14ac:dyDescent="0.2">
      <c r="A39" s="26"/>
      <c r="E39" s="75"/>
    </row>
    <row r="40" spans="1:29" x14ac:dyDescent="0.25">
      <c r="E40" s="75"/>
    </row>
    <row r="41" spans="1:29" x14ac:dyDescent="0.25">
      <c r="E41" s="75"/>
    </row>
    <row r="42" spans="1:29" x14ac:dyDescent="0.25">
      <c r="E42" s="75"/>
    </row>
    <row r="43" spans="1:29" x14ac:dyDescent="0.2">
      <c r="B43" s="104"/>
      <c r="C43" s="23"/>
      <c r="D43" s="23"/>
      <c r="E43" s="23"/>
    </row>
    <row r="44" spans="1:29" x14ac:dyDescent="0.2">
      <c r="B44" s="104"/>
      <c r="C44" s="23"/>
      <c r="D44" s="23"/>
      <c r="E44" s="23"/>
    </row>
    <row r="45" spans="1:29" x14ac:dyDescent="0.2">
      <c r="B45" s="104"/>
      <c r="C45" s="23"/>
      <c r="D45" s="23"/>
      <c r="E45" s="23"/>
    </row>
  </sheetData>
  <mergeCells count="2">
    <mergeCell ref="A2:E2"/>
    <mergeCell ref="A3:E3"/>
  </mergeCells>
  <printOptions horizontalCentered="1" verticalCentered="1"/>
  <pageMargins left="0.70866141732283472" right="0.70866141732283472" top="0.78740157480314965" bottom="0.78740157480314965" header="0.51181102362204722" footer="0.51181102362204722"/>
  <pageSetup paperSize="9" orientation="portrait" r:id="rId1"/>
  <headerFooter alignWithMargins="0">
    <oddHeader>&amp;C&amp;"Cambria,Bold"&amp;12АГЕНЦИЯ ДИПЛОМАТИЧЕСКИ ИМОТИ В СТРАНАТА  ЕООД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48"/>
  <sheetViews>
    <sheetView tabSelected="1" zoomScale="115" zoomScaleNormal="115" workbookViewId="0">
      <pane ySplit="9" topLeftCell="A10" activePane="bottomLeft" state="frozen"/>
      <selection pane="bottomLeft" activeCell="H14" sqref="H14"/>
    </sheetView>
  </sheetViews>
  <sheetFormatPr defaultRowHeight="12.75" x14ac:dyDescent="0.25"/>
  <cols>
    <col min="1" max="1" width="53.140625" style="105" customWidth="1"/>
    <col min="2" max="2" width="14.5703125" style="143" customWidth="1"/>
    <col min="3" max="3" width="12.5703125" style="105" customWidth="1"/>
    <col min="4" max="4" width="12.7109375" style="126" hidden="1" customWidth="1"/>
    <col min="5" max="6" width="12.42578125" style="121" hidden="1" customWidth="1"/>
    <col min="7" max="7" width="10.42578125" style="105" bestFit="1" customWidth="1"/>
    <col min="8" max="8" width="14.140625" style="105" customWidth="1"/>
    <col min="9" max="9" width="10.140625" style="105" bestFit="1" customWidth="1"/>
    <col min="10" max="16384" width="9.140625" style="105"/>
  </cols>
  <sheetData>
    <row r="1" spans="1:8" ht="15.75" x14ac:dyDescent="0.25">
      <c r="A1" s="168" t="s">
        <v>80</v>
      </c>
      <c r="B1" s="170"/>
      <c r="C1" s="168"/>
      <c r="D1" s="168"/>
      <c r="E1" s="168"/>
      <c r="F1" s="168"/>
      <c r="G1" s="85"/>
      <c r="H1" s="74"/>
    </row>
    <row r="2" spans="1:8" s="127" customFormat="1" ht="15.75" x14ac:dyDescent="0.25">
      <c r="A2" s="169" t="s">
        <v>98</v>
      </c>
      <c r="B2" s="171"/>
      <c r="C2" s="169"/>
      <c r="D2" s="169"/>
      <c r="E2" s="169"/>
      <c r="F2" s="169"/>
      <c r="G2" s="106"/>
      <c r="H2" s="106"/>
    </row>
    <row r="3" spans="1:8" s="127" customFormat="1" ht="15.75" x14ac:dyDescent="0.25">
      <c r="A3" s="122"/>
      <c r="B3" s="172"/>
      <c r="C3" s="122"/>
      <c r="D3" s="122"/>
      <c r="E3" s="122"/>
      <c r="F3" s="122"/>
      <c r="G3" s="106"/>
      <c r="H3" s="106"/>
    </row>
    <row r="4" spans="1:8" ht="14.25" x14ac:dyDescent="0.25">
      <c r="A4" s="107"/>
      <c r="B4" s="173" t="s">
        <v>91</v>
      </c>
      <c r="C4" s="124" t="s">
        <v>91</v>
      </c>
      <c r="D4" s="124" t="s">
        <v>91</v>
      </c>
      <c r="E4" s="124" t="s">
        <v>50</v>
      </c>
      <c r="F4" s="124" t="s">
        <v>50</v>
      </c>
      <c r="G4" s="85"/>
      <c r="H4" s="74"/>
    </row>
    <row r="5" spans="1:8" ht="14.25" x14ac:dyDescent="0.25">
      <c r="A5" s="85"/>
      <c r="B5" s="173" t="s">
        <v>92</v>
      </c>
      <c r="C5" s="124" t="s">
        <v>92</v>
      </c>
      <c r="D5" s="124" t="s">
        <v>92</v>
      </c>
      <c r="E5" s="124" t="s">
        <v>49</v>
      </c>
      <c r="F5" s="124" t="s">
        <v>49</v>
      </c>
      <c r="G5" s="85"/>
      <c r="H5" s="74"/>
    </row>
    <row r="6" spans="1:8" ht="14.25" x14ac:dyDescent="0.25">
      <c r="A6" s="85"/>
      <c r="B6" s="173" t="s">
        <v>104</v>
      </c>
      <c r="C6" s="124" t="s">
        <v>96</v>
      </c>
      <c r="D6" s="124" t="s">
        <v>95</v>
      </c>
      <c r="E6" s="124" t="s">
        <v>87</v>
      </c>
      <c r="F6" s="124" t="s">
        <v>85</v>
      </c>
      <c r="G6" s="85"/>
    </row>
    <row r="7" spans="1:8" s="108" customFormat="1" ht="14.25" x14ac:dyDescent="0.25">
      <c r="A7" s="63"/>
      <c r="B7" s="173" t="s">
        <v>24</v>
      </c>
      <c r="C7" s="124" t="s">
        <v>24</v>
      </c>
      <c r="D7" s="124" t="s">
        <v>24</v>
      </c>
      <c r="E7" s="124" t="s">
        <v>24</v>
      </c>
      <c r="F7" s="124" t="s">
        <v>24</v>
      </c>
      <c r="G7" s="63"/>
    </row>
    <row r="8" spans="1:8" s="108" customFormat="1" ht="11.25" customHeight="1" x14ac:dyDescent="0.25">
      <c r="A8" s="63"/>
      <c r="B8" s="174"/>
      <c r="C8" s="109"/>
      <c r="D8" s="109"/>
      <c r="E8" s="109"/>
      <c r="F8" s="109"/>
      <c r="G8" s="63"/>
    </row>
    <row r="9" spans="1:8" s="108" customFormat="1" ht="14.25" x14ac:dyDescent="0.25">
      <c r="A9" s="106" t="s">
        <v>79</v>
      </c>
      <c r="B9" s="175">
        <v>11429</v>
      </c>
      <c r="C9" s="110">
        <v>9836</v>
      </c>
      <c r="D9" s="110">
        <v>20434</v>
      </c>
      <c r="E9" s="110">
        <f>F32</f>
        <v>17828</v>
      </c>
      <c r="F9" s="110">
        <v>15720</v>
      </c>
      <c r="G9" s="63"/>
    </row>
    <row r="10" spans="1:8" s="108" customFormat="1" ht="12" customHeight="1" x14ac:dyDescent="0.25">
      <c r="A10" s="63"/>
      <c r="B10" s="176"/>
      <c r="C10" s="111"/>
      <c r="D10" s="111"/>
      <c r="E10" s="111"/>
      <c r="F10" s="111"/>
      <c r="G10" s="63"/>
      <c r="H10" s="66"/>
    </row>
    <row r="11" spans="1:8" ht="14.25" x14ac:dyDescent="0.25">
      <c r="A11" s="88" t="s">
        <v>78</v>
      </c>
      <c r="B11" s="48"/>
      <c r="C11" s="48"/>
      <c r="D11" s="48"/>
      <c r="E11" s="48"/>
      <c r="F11" s="48"/>
      <c r="G11" s="142"/>
      <c r="H11" s="143"/>
    </row>
    <row r="12" spans="1:8" ht="14.25" x14ac:dyDescent="0.25">
      <c r="A12" s="63" t="s">
        <v>77</v>
      </c>
      <c r="B12" s="3">
        <v>2355</v>
      </c>
      <c r="C12" s="3">
        <f>2387+1+11+16+8</f>
        <v>2423</v>
      </c>
      <c r="D12" s="3">
        <f>2317+17+12+1+2+8+49+7</f>
        <v>2413</v>
      </c>
      <c r="E12" s="3">
        <v>11602</v>
      </c>
      <c r="F12" s="3">
        <f>11639+27-294+16</f>
        <v>11388</v>
      </c>
      <c r="G12" s="142"/>
      <c r="H12" s="143"/>
    </row>
    <row r="13" spans="1:8" ht="14.25" x14ac:dyDescent="0.25">
      <c r="A13" s="63" t="s">
        <v>76</v>
      </c>
      <c r="B13" s="131">
        <f>-1174+12+4</f>
        <v>-1158</v>
      </c>
      <c r="C13" s="131">
        <f>-1805+12-6</f>
        <v>-1799</v>
      </c>
      <c r="D13" s="131">
        <f>-(3811+2+52+297+6+1)</f>
        <v>-4169</v>
      </c>
      <c r="E13" s="131">
        <f>-3746+111-1276</f>
        <v>-4911</v>
      </c>
      <c r="F13" s="131">
        <f>-4824+1771-651</f>
        <v>-3704</v>
      </c>
      <c r="G13" s="142"/>
      <c r="H13" s="143"/>
    </row>
    <row r="14" spans="1:8" ht="14.25" x14ac:dyDescent="0.25">
      <c r="A14" s="63" t="s">
        <v>75</v>
      </c>
      <c r="B14" s="131">
        <f>-275-37-124-2</f>
        <v>-438</v>
      </c>
      <c r="C14" s="131">
        <v>-362</v>
      </c>
      <c r="D14" s="131">
        <f>-(196+2+19+67)</f>
        <v>-284</v>
      </c>
      <c r="E14" s="131">
        <v>-1865</v>
      </c>
      <c r="F14" s="131">
        <v>-1831</v>
      </c>
      <c r="G14" s="142"/>
      <c r="H14" s="143"/>
    </row>
    <row r="15" spans="1:8" ht="14.25" x14ac:dyDescent="0.25">
      <c r="A15" s="63" t="s">
        <v>74</v>
      </c>
      <c r="B15" s="135">
        <v>-36</v>
      </c>
      <c r="C15" s="135">
        <f>-(3+73)</f>
        <v>-76</v>
      </c>
      <c r="D15" s="135"/>
      <c r="E15" s="135">
        <f>-2016-3+1276</f>
        <v>-743</v>
      </c>
      <c r="F15" s="135">
        <f>-1764</f>
        <v>-1764</v>
      </c>
      <c r="G15" s="135"/>
      <c r="H15" s="65"/>
    </row>
    <row r="16" spans="1:8" ht="14.25" x14ac:dyDescent="0.25">
      <c r="A16" s="85" t="s">
        <v>73</v>
      </c>
      <c r="B16" s="48">
        <v>1</v>
      </c>
      <c r="C16" s="48">
        <v>2</v>
      </c>
      <c r="D16" s="48">
        <f>5-6</f>
        <v>-1</v>
      </c>
      <c r="E16" s="48">
        <v>20</v>
      </c>
      <c r="F16" s="48">
        <v>7</v>
      </c>
      <c r="G16" s="142"/>
      <c r="H16" s="143"/>
    </row>
    <row r="17" spans="1:8" ht="17.25" customHeight="1" x14ac:dyDescent="0.25">
      <c r="A17" s="123" t="s">
        <v>72</v>
      </c>
      <c r="B17" s="136">
        <f>SUM(B12:B16)</f>
        <v>724</v>
      </c>
      <c r="C17" s="136">
        <f>SUM(C12:C16)</f>
        <v>188</v>
      </c>
      <c r="D17" s="136">
        <f>SUM(D12:D16)</f>
        <v>-2041</v>
      </c>
      <c r="E17" s="136">
        <f>SUM(E12:E16)</f>
        <v>4103</v>
      </c>
      <c r="F17" s="136">
        <f>SUM(F12:F16)</f>
        <v>4096</v>
      </c>
      <c r="G17" s="142"/>
      <c r="H17" s="143"/>
    </row>
    <row r="18" spans="1:8" ht="14.25" x14ac:dyDescent="0.25">
      <c r="A18" s="85"/>
      <c r="B18" s="48"/>
      <c r="C18" s="48"/>
      <c r="D18" s="48"/>
      <c r="E18" s="48"/>
      <c r="F18" s="48"/>
      <c r="G18" s="142"/>
      <c r="H18" s="143"/>
    </row>
    <row r="19" spans="1:8" ht="14.25" x14ac:dyDescent="0.25">
      <c r="A19" s="106" t="s">
        <v>86</v>
      </c>
      <c r="B19" s="48"/>
      <c r="C19" s="48"/>
      <c r="D19" s="48"/>
      <c r="E19" s="48"/>
      <c r="F19" s="48"/>
      <c r="G19" s="142"/>
      <c r="H19" s="143"/>
    </row>
    <row r="20" spans="1:8" ht="14.25" x14ac:dyDescent="0.25">
      <c r="A20" s="85" t="s">
        <v>71</v>
      </c>
      <c r="B20" s="131">
        <v>-12</v>
      </c>
      <c r="C20" s="131">
        <v>-12</v>
      </c>
      <c r="D20" s="131">
        <v>-7</v>
      </c>
      <c r="E20" s="131">
        <v>-111</v>
      </c>
      <c r="F20" s="131">
        <v>-121</v>
      </c>
      <c r="G20" s="142"/>
      <c r="H20" s="143"/>
    </row>
    <row r="21" spans="1:8" ht="14.25" x14ac:dyDescent="0.25">
      <c r="A21" s="123" t="s">
        <v>70</v>
      </c>
      <c r="B21" s="136">
        <f>SUM(B20:B20)</f>
        <v>-12</v>
      </c>
      <c r="C21" s="136">
        <f>SUM(C20:C20)</f>
        <v>-12</v>
      </c>
      <c r="D21" s="136">
        <f>SUM(D20:D20)</f>
        <v>-7</v>
      </c>
      <c r="E21" s="136">
        <f>SUM(E20:E20)</f>
        <v>-111</v>
      </c>
      <c r="F21" s="136">
        <f>SUM(F20:F20)</f>
        <v>-121</v>
      </c>
      <c r="G21" s="142"/>
      <c r="H21" s="143"/>
    </row>
    <row r="22" spans="1:8" ht="14.25" x14ac:dyDescent="0.25">
      <c r="A22" s="85"/>
      <c r="B22" s="131"/>
      <c r="C22" s="131"/>
      <c r="D22" s="131"/>
      <c r="E22" s="131"/>
      <c r="F22" s="131"/>
      <c r="G22" s="142"/>
      <c r="H22" s="143"/>
    </row>
    <row r="23" spans="1:8" ht="14.25" x14ac:dyDescent="0.25">
      <c r="A23" s="88" t="s">
        <v>69</v>
      </c>
      <c r="B23" s="48"/>
      <c r="C23" s="48"/>
      <c r="D23" s="48"/>
      <c r="E23" s="48"/>
      <c r="F23" s="48"/>
      <c r="G23" s="142"/>
      <c r="H23" s="143"/>
    </row>
    <row r="24" spans="1:8" ht="14.25" x14ac:dyDescent="0.25">
      <c r="A24" s="85" t="s">
        <v>68</v>
      </c>
      <c r="B24" s="48">
        <v>-259</v>
      </c>
      <c r="C24" s="48"/>
      <c r="D24" s="48"/>
      <c r="E24" s="48">
        <v>-2496</v>
      </c>
      <c r="F24" s="48">
        <v>-2701</v>
      </c>
      <c r="G24" s="142"/>
      <c r="H24" s="143"/>
    </row>
    <row r="25" spans="1:8" ht="14.25" x14ac:dyDescent="0.25">
      <c r="A25" s="85" t="s">
        <v>67</v>
      </c>
      <c r="B25" s="3">
        <f>35-1</f>
        <v>34</v>
      </c>
      <c r="C25" s="3">
        <f>32-1+6</f>
        <v>37</v>
      </c>
      <c r="D25" s="3">
        <f>171-1</f>
        <v>170</v>
      </c>
      <c r="E25" s="3">
        <v>900</v>
      </c>
      <c r="F25" s="3">
        <v>812</v>
      </c>
      <c r="G25" s="142"/>
      <c r="H25" s="143"/>
    </row>
    <row r="26" spans="1:8" ht="14.25" x14ac:dyDescent="0.25">
      <c r="A26" s="123" t="s">
        <v>66</v>
      </c>
      <c r="B26" s="136">
        <f>SUM(B24:B25)</f>
        <v>-225</v>
      </c>
      <c r="C26" s="136">
        <f>SUM(C24:C25)</f>
        <v>37</v>
      </c>
      <c r="D26" s="136">
        <f>SUM(D24:D25)</f>
        <v>170</v>
      </c>
      <c r="E26" s="136">
        <f>SUM(E24:E25)</f>
        <v>-1596</v>
      </c>
      <c r="F26" s="136">
        <f>SUM(F24:F25)</f>
        <v>-1889</v>
      </c>
      <c r="G26" s="142"/>
      <c r="H26" s="143"/>
    </row>
    <row r="27" spans="1:8" ht="12.75" customHeight="1" x14ac:dyDescent="0.25">
      <c r="A27" s="88"/>
      <c r="B27" s="137"/>
      <c r="C27" s="112"/>
      <c r="D27" s="137"/>
      <c r="E27" s="112"/>
      <c r="F27" s="112"/>
      <c r="G27" s="85"/>
      <c r="H27" s="74"/>
    </row>
    <row r="28" spans="1:8" ht="14.25" x14ac:dyDescent="0.25">
      <c r="A28" s="123" t="s">
        <v>65</v>
      </c>
      <c r="B28" s="138">
        <f>+B17+B21+B26</f>
        <v>487</v>
      </c>
      <c r="C28" s="138">
        <f>+C17+C21+C26</f>
        <v>213</v>
      </c>
      <c r="D28" s="138">
        <f>+D17+D21+D26</f>
        <v>-1878</v>
      </c>
      <c r="E28" s="113">
        <f>+E17+E21+E26</f>
        <v>2396</v>
      </c>
      <c r="F28" s="113">
        <f>+F17+F21+F26</f>
        <v>2086</v>
      </c>
      <c r="G28" s="85"/>
      <c r="H28" s="74"/>
    </row>
    <row r="29" spans="1:8" ht="12" customHeight="1" x14ac:dyDescent="0.25">
      <c r="A29" s="88"/>
      <c r="B29" s="139"/>
      <c r="C29" s="114"/>
      <c r="D29" s="139"/>
      <c r="E29" s="114"/>
      <c r="F29" s="114"/>
      <c r="G29" s="85"/>
      <c r="H29" s="159"/>
    </row>
    <row r="30" spans="1:8" s="118" customFormat="1" ht="15.75" customHeight="1" x14ac:dyDescent="0.25">
      <c r="A30" s="123" t="s">
        <v>64</v>
      </c>
      <c r="B30" s="138">
        <v>98</v>
      </c>
      <c r="C30" s="115">
        <f>14-15</f>
        <v>-1</v>
      </c>
      <c r="D30" s="138">
        <f>63-31</f>
        <v>32</v>
      </c>
      <c r="E30" s="115">
        <v>-19</v>
      </c>
      <c r="F30" s="113">
        <v>22</v>
      </c>
      <c r="G30" s="116"/>
      <c r="H30" s="117"/>
    </row>
    <row r="31" spans="1:8" ht="12" customHeight="1" x14ac:dyDescent="0.25">
      <c r="A31" s="88"/>
      <c r="B31" s="140"/>
      <c r="C31" s="119"/>
      <c r="D31" s="140"/>
      <c r="E31" s="119"/>
      <c r="F31" s="119"/>
      <c r="G31" s="85"/>
      <c r="H31" s="74"/>
    </row>
    <row r="32" spans="1:8" ht="15" customHeight="1" thickBot="1" x14ac:dyDescent="0.3">
      <c r="A32" s="128" t="s">
        <v>63</v>
      </c>
      <c r="B32" s="141">
        <f>+B30+B28+B9</f>
        <v>12014</v>
      </c>
      <c r="C32" s="141">
        <f>+C30+C28+C9</f>
        <v>10048</v>
      </c>
      <c r="D32" s="141">
        <f>+D30+D28+D9</f>
        <v>18588</v>
      </c>
      <c r="E32" s="120">
        <f>+E30+E28+E9+E31</f>
        <v>20205</v>
      </c>
      <c r="F32" s="120">
        <f>+F30+F28+F9</f>
        <v>17828</v>
      </c>
      <c r="G32" s="85"/>
      <c r="H32" s="74"/>
    </row>
    <row r="33" spans="1:29" ht="15" thickTop="1" x14ac:dyDescent="0.25">
      <c r="A33" s="85"/>
      <c r="B33" s="142"/>
      <c r="C33" s="86"/>
      <c r="D33" s="86"/>
      <c r="E33" s="86"/>
      <c r="F33" s="86"/>
      <c r="G33" s="85"/>
      <c r="H33" s="74"/>
    </row>
    <row r="34" spans="1:29" x14ac:dyDescent="0.25">
      <c r="A34" s="74"/>
      <c r="C34" s="74"/>
      <c r="D34" s="99"/>
      <c r="E34" s="75"/>
      <c r="F34" s="75"/>
      <c r="G34" s="74"/>
      <c r="H34" s="74"/>
    </row>
    <row r="35" spans="1:29" x14ac:dyDescent="0.25">
      <c r="A35" s="74"/>
      <c r="C35" s="74"/>
      <c r="D35" s="99"/>
      <c r="E35" s="75"/>
      <c r="F35" s="75"/>
      <c r="G35" s="74"/>
      <c r="H35" s="74"/>
    </row>
    <row r="36" spans="1:29" s="66" customFormat="1" ht="14.25" x14ac:dyDescent="0.25">
      <c r="A36" s="63" t="s">
        <v>1</v>
      </c>
      <c r="B36" s="70"/>
      <c r="C36" s="63"/>
      <c r="D36" s="69"/>
      <c r="G36" s="23"/>
      <c r="H36" s="4"/>
    </row>
    <row r="37" spans="1:29" s="66" customFormat="1" ht="14.25" x14ac:dyDescent="0.25">
      <c r="A37" s="63" t="s">
        <v>89</v>
      </c>
      <c r="B37" s="70"/>
      <c r="C37" s="63"/>
      <c r="D37" s="69"/>
      <c r="G37" s="91"/>
      <c r="H37" s="4"/>
    </row>
    <row r="38" spans="1:29" s="66" customFormat="1" ht="14.25" x14ac:dyDescent="0.25">
      <c r="A38" s="63"/>
      <c r="B38" s="70"/>
      <c r="C38" s="63"/>
      <c r="D38" s="69"/>
      <c r="E38" s="67"/>
      <c r="F38" s="67"/>
      <c r="G38" s="91"/>
      <c r="H38" s="4"/>
    </row>
    <row r="39" spans="1:29" s="66" customFormat="1" ht="14.25" x14ac:dyDescent="0.25">
      <c r="B39" s="65"/>
      <c r="D39" s="67"/>
      <c r="E39" s="67"/>
      <c r="F39" s="67"/>
      <c r="G39" s="91"/>
    </row>
    <row r="40" spans="1:29" s="108" customFormat="1" ht="14.25" x14ac:dyDescent="0.25">
      <c r="A40" s="63" t="s">
        <v>0</v>
      </c>
      <c r="B40" s="70"/>
      <c r="C40" s="63"/>
      <c r="D40" s="69"/>
      <c r="E40" s="66"/>
      <c r="F40" s="66"/>
      <c r="G40" s="23"/>
      <c r="H40" s="23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</row>
    <row r="41" spans="1:29" s="108" customFormat="1" ht="14.25" x14ac:dyDescent="0.25">
      <c r="A41" s="63" t="s">
        <v>88</v>
      </c>
      <c r="B41" s="70"/>
      <c r="C41" s="63"/>
      <c r="D41" s="69"/>
      <c r="E41" s="63"/>
      <c r="F41" s="63"/>
      <c r="G41" s="63"/>
      <c r="H41" s="63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</row>
    <row r="42" spans="1:29" s="108" customFormat="1" ht="14.25" x14ac:dyDescent="0.25">
      <c r="A42" s="66"/>
      <c r="B42" s="65"/>
      <c r="C42" s="66"/>
      <c r="D42" s="67"/>
      <c r="E42" s="63"/>
      <c r="F42" s="63"/>
      <c r="G42" s="63"/>
      <c r="H42" s="63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</row>
    <row r="43" spans="1:29" s="130" customFormat="1" x14ac:dyDescent="0.25">
      <c r="A43" s="28"/>
      <c r="B43" s="65"/>
      <c r="C43" s="28"/>
      <c r="D43" s="61"/>
      <c r="E43" s="28"/>
      <c r="F43" s="37"/>
      <c r="G43" s="71"/>
      <c r="H43" s="71"/>
      <c r="I43" s="71"/>
      <c r="J43" s="93"/>
      <c r="K43" s="28"/>
    </row>
    <row r="44" spans="1:29" s="66" customFormat="1" x14ac:dyDescent="0.2">
      <c r="A44" s="26" t="s">
        <v>105</v>
      </c>
      <c r="B44" s="177"/>
      <c r="C44" s="72"/>
      <c r="D44" s="64"/>
      <c r="E44" s="67"/>
      <c r="F44" s="67"/>
      <c r="G44" s="23"/>
      <c r="H44" s="23"/>
    </row>
    <row r="45" spans="1:29" s="129" customFormat="1" x14ac:dyDescent="0.25">
      <c r="A45" s="125"/>
      <c r="B45" s="179"/>
      <c r="C45" s="125"/>
      <c r="D45" s="61"/>
      <c r="E45" s="28"/>
      <c r="F45" s="37"/>
      <c r="G45" s="71"/>
      <c r="H45" s="71"/>
      <c r="I45" s="71"/>
      <c r="J45" s="94"/>
    </row>
    <row r="46" spans="1:29" s="129" customFormat="1" x14ac:dyDescent="0.25">
      <c r="A46" s="72"/>
      <c r="B46" s="178"/>
      <c r="C46" s="72"/>
      <c r="D46" s="64"/>
      <c r="E46" s="28"/>
      <c r="F46" s="37"/>
      <c r="G46" s="71"/>
      <c r="H46" s="71"/>
      <c r="I46" s="71"/>
      <c r="J46" s="94"/>
    </row>
    <row r="47" spans="1:29" x14ac:dyDescent="0.25">
      <c r="A47" s="74"/>
      <c r="C47" s="74"/>
      <c r="D47" s="99"/>
      <c r="E47" s="75"/>
      <c r="F47" s="75"/>
      <c r="G47" s="74"/>
      <c r="H47" s="74"/>
    </row>
    <row r="48" spans="1:29" x14ac:dyDescent="0.25">
      <c r="A48" s="74"/>
      <c r="C48" s="74"/>
      <c r="D48" s="99"/>
      <c r="E48" s="75"/>
      <c r="F48" s="75"/>
      <c r="G48" s="74"/>
      <c r="H48" s="74"/>
    </row>
  </sheetData>
  <phoneticPr fontId="8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&amp;C&amp;"+,Bold"&amp;12АГЕНЦИЯ ДИПЛОМАТИЧЕСКИ ИМОТИ В СТРАНАТА  ЕООД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Balance Sheet</vt:lpstr>
      <vt:lpstr>P&amp;L</vt:lpstr>
      <vt:lpstr>Equity </vt:lpstr>
      <vt:lpstr>Cashflow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report 30062013</dc:title>
  <dc:subject>Balnce, P&amp;L</dc:subject>
  <dc:creator>SNEJANA BRATOEVA</dc:creator>
  <cp:lastModifiedBy>S Bratoeva</cp:lastModifiedBy>
  <cp:lastPrinted>2015-04-15T12:20:47Z</cp:lastPrinted>
  <dcterms:created xsi:type="dcterms:W3CDTF">2011-03-21T08:22:00Z</dcterms:created>
  <dcterms:modified xsi:type="dcterms:W3CDTF">2015-04-17T09:18:24Z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