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1980" windowWidth="13515" windowHeight="7485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calcChain.xml><?xml version="1.0" encoding="utf-8"?>
<calcChain xmlns="http://schemas.openxmlformats.org/spreadsheetml/2006/main">
  <c r="L18" i="5" l="1"/>
  <c r="L10" i="5"/>
  <c r="L9" i="5"/>
  <c r="G13" i="5"/>
  <c r="G10" i="5"/>
  <c r="G9" i="5"/>
  <c r="J18" i="5"/>
  <c r="I18" i="5"/>
  <c r="J16" i="5"/>
  <c r="I16" i="5"/>
  <c r="J14" i="5"/>
  <c r="I14" i="5" s="1"/>
  <c r="J13" i="5"/>
  <c r="I13" i="5"/>
  <c r="J12" i="5"/>
  <c r="I12" i="5"/>
  <c r="J10" i="5"/>
  <c r="I10" i="5"/>
  <c r="J9" i="5"/>
  <c r="I9" i="5"/>
  <c r="J7" i="5"/>
  <c r="I7" i="5"/>
  <c r="L15" i="5" l="1"/>
  <c r="L6" i="5"/>
  <c r="L19" i="5"/>
  <c r="L7" i="5"/>
  <c r="L14" i="5"/>
  <c r="C18" i="5" l="1"/>
  <c r="L16" i="5" l="1"/>
  <c r="L17" i="5" l="1"/>
  <c r="H13" i="5" l="1"/>
  <c r="H12" i="5"/>
  <c r="H10" i="5"/>
  <c r="H9" i="5"/>
  <c r="H7" i="5"/>
  <c r="H6" i="5"/>
  <c r="H5" i="5" s="1"/>
  <c r="H15" i="5"/>
  <c r="H16" i="5"/>
  <c r="H17" i="5"/>
  <c r="H18" i="5"/>
  <c r="H19" i="5"/>
  <c r="H14" i="5"/>
  <c r="I5" i="5" l="1"/>
  <c r="K17" i="5" l="1"/>
  <c r="M20" i="5" l="1"/>
  <c r="D20" i="5" l="1"/>
  <c r="D11" i="5"/>
  <c r="E11" i="5"/>
  <c r="F11" i="5"/>
  <c r="G11" i="5"/>
  <c r="I11" i="5"/>
  <c r="J11" i="5"/>
  <c r="K11" i="5"/>
  <c r="L11" i="5"/>
  <c r="M11" i="5"/>
  <c r="D8" i="5"/>
  <c r="E8" i="5"/>
  <c r="F8" i="5"/>
  <c r="G8" i="5"/>
  <c r="H8" i="5" s="1"/>
  <c r="L8" i="5"/>
  <c r="M8" i="5"/>
  <c r="E5" i="5"/>
  <c r="F5" i="5"/>
  <c r="G5" i="5"/>
  <c r="J5" i="5"/>
  <c r="K5" i="5"/>
  <c r="L5" i="5"/>
  <c r="M5" i="5"/>
  <c r="L20" i="5" l="1"/>
  <c r="H11" i="5"/>
  <c r="H20" i="5" s="1"/>
  <c r="G20" i="5"/>
  <c r="F20" i="5"/>
  <c r="E19" i="5"/>
  <c r="E18" i="5"/>
  <c r="E17" i="5"/>
  <c r="E16" i="5"/>
  <c r="E15" i="5"/>
  <c r="E13" i="5"/>
  <c r="E12" i="5"/>
  <c r="C11" i="5"/>
  <c r="E10" i="5"/>
  <c r="E9" i="5"/>
  <c r="C8" i="5"/>
  <c r="E7" i="5"/>
  <c r="E6" i="5"/>
  <c r="D5" i="5"/>
  <c r="C5" i="5"/>
  <c r="C20" i="5" s="1"/>
  <c r="E20" i="5" s="1"/>
  <c r="I8" i="5" l="1"/>
  <c r="I20" i="5" s="1"/>
  <c r="J8" i="5"/>
  <c r="J20" i="5" s="1"/>
  <c r="K8" i="5" l="1"/>
  <c r="K20" i="5" s="1"/>
</calcChain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<sst xmlns="http://schemas.openxmlformats.org/spreadsheetml/2006/main" count="45" uniqueCount="28">
  <si>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</si>
  <si>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</si>
  <si>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</si>
  <si>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</si>
  <si>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</si>
  <si>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</si>
  <si>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</si>
  <si>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</si>
  <si>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</si>
  <si>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</si>
  <si>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</si>
  <si>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</si>
  <si>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</si>
  <si>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</si>
  <si>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</si>
  <si>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</si>
  <si>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</si>
  <si>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</si>
  <si>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</si>
  <si>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</si>
  <si>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</si>
  <si>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30.09.2018</t>
  </si>
  <si>
    <t>Получени средства от ЕК на основание изпратени заявления за плащане към 30.09.2018</t>
  </si>
  <si>
    <t>Общо получени средства от ЕК към 30.09.2018</t>
  </si>
  <si>
    <t>Платено към  30.09.2018</t>
  </si>
  <si>
    <t>Общо платено към  30.09.2018</t>
  </si>
  <si>
    <t>Обща сума на публичните разходи, декларирани пред ЕК със Заявления за плащане 
към 30.09.2018</t>
  </si>
  <si>
    <t>Обща сума на публичните разходи, сертифицрани пред ЕК с Годишни счетоводни отчети 
към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</si>
</sst>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171" fontId="4" fillId="3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3" fontId="6" fillId="2" borderId="0" xfId="2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70" fontId="5" fillId="2" borderId="1" xfId="1" applyNumberFormat="1" applyFont="1" applyFill="1" applyBorder="1" applyAlignment="1">
      <alignment horizontal="right" vertical="center"/>
    </xf>
    <xf numFmtId="168" fontId="3" fillId="2" borderId="0" xfId="2" applyNumberFormat="1" applyFont="1" applyFill="1" applyBorder="1" applyAlignment="1">
      <alignment horizontal="center" vertical="center" wrapText="1"/>
    </xf>
    <xf numFmtId="3" fontId="3" fillId="2" borderId="0" xfId="2" applyNumberFormat="1" applyFont="1" applyFill="1" applyBorder="1" applyAlignment="1">
      <alignment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8" fontId="7" fillId="3" borderId="0" xfId="2" applyNumberFormat="1" applyFont="1" applyFill="1" applyBorder="1" applyAlignment="1">
      <alignment horizontal="center" vertical="center" wrapText="1"/>
    </xf>
    <xf numFmtId="165" fontId="3" fillId="2" borderId="0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vertical="center" wrapText="1"/>
    </xf>
    <xf numFmtId="167" fontId="1" fillId="2" borderId="1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3" fillId="2" borderId="3" xfId="0" applyNumberFormat="1" applyFont="1" applyFill="1" applyBorder="1" applyAlignment="1">
      <alignment horizontal="center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170" fontId="3" fillId="2" borderId="1" xfId="1" applyNumberFormat="1" applyFont="1" applyFill="1" applyBorder="1" applyAlignment="1">
      <alignment horizontal="right" vertical="center"/>
    </xf>
  </cellXfs>
  <cellStyles count="6">
    <cellStyle name="Comma 2" xfId="4"/>
    <cellStyle name="Currency 4" xfId="5"/>
    <cellStyle name="Normal 3" xfId="3"/>
    <cellStyle name="Валута" xfId="2" builtinId="4"/>
    <cellStyle name="Запетая" xfId="1" builtinId="3"/>
    <cellStyle name="Нормален" xfId="0" builtinId="0"/>
  </cellStyles>
  <dxfs count="0"/>
  <tableStyles count="0" defaultTableStyle="TableStyleMedium9" defaultPivotStyle="PivotStyleLight16"/>
  <colors>
    <mruColors>
      <color rgb="FFBA8CDC"/>
      <color rgb="FF9966FF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Normal="9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4" sqref="N14"/>
    </sheetView>
  </sheetViews>
  <sheetFormatPr defaultColWidth="9.140625" defaultRowHeight="15" outlineLevelRow="1" x14ac:dyDescent="0.25"/>
  <cols>
    <col min="1" max="1" width="43" style="18" customWidth="1"/>
    <col min="2" max="2" width="7.85546875" style="5" customWidth="1"/>
    <col min="3" max="3" width="17" style="5" customWidth="1"/>
    <col min="4" max="4" width="18.140625" style="5" customWidth="1"/>
    <col min="5" max="5" width="16.7109375" style="5" customWidth="1"/>
    <col min="6" max="6" width="17.140625" style="49" customWidth="1"/>
    <col min="7" max="7" width="18.140625" style="49" customWidth="1"/>
    <col min="8" max="8" width="19.42578125" style="5" customWidth="1"/>
    <col min="9" max="9" width="17.42578125" style="18" customWidth="1"/>
    <col min="10" max="10" width="17.140625" style="18" customWidth="1"/>
    <col min="11" max="11" width="18.28515625" style="18" customWidth="1"/>
    <col min="12" max="12" width="18.42578125" style="27" customWidth="1"/>
    <col min="13" max="13" width="20.85546875" style="7" customWidth="1"/>
    <col min="14" max="15" width="28.42578125" style="18" customWidth="1"/>
    <col min="16" max="16" width="18.140625" style="18" customWidth="1"/>
    <col min="17" max="17" width="14.28515625" style="18" bestFit="1" customWidth="1"/>
    <col min="18" max="18" width="14.5703125" style="18" customWidth="1"/>
    <col min="19" max="16384" width="9.140625" style="18"/>
  </cols>
  <sheetData>
    <row r="1" spans="1:20" s="9" customFormat="1" ht="11.25" customHeight="1" x14ac:dyDescent="0.2">
      <c r="A1" s="1"/>
      <c r="B1" s="1"/>
      <c r="C1" s="2"/>
      <c r="D1" s="2"/>
      <c r="E1" s="2"/>
      <c r="F1" s="33"/>
      <c r="G1" s="33"/>
      <c r="H1" s="33"/>
      <c r="I1" s="34"/>
      <c r="J1" s="34"/>
      <c r="K1" s="34"/>
      <c r="L1" s="35"/>
      <c r="M1" s="35"/>
    </row>
    <row r="2" spans="1:20" s="10" customFormat="1" ht="12.75" customHeight="1" x14ac:dyDescent="0.2">
      <c r="A2" s="58" t="s">
        <v>0</v>
      </c>
      <c r="B2" s="58" t="s">
        <v>1</v>
      </c>
      <c r="C2" s="60" t="s">
        <v>18</v>
      </c>
      <c r="D2" s="62" t="s">
        <v>19</v>
      </c>
      <c r="E2" s="60" t="s">
        <v>20</v>
      </c>
      <c r="F2" s="54" t="s">
        <v>21</v>
      </c>
      <c r="G2" s="54" t="s">
        <v>22</v>
      </c>
      <c r="H2" s="54" t="s">
        <v>23</v>
      </c>
      <c r="I2" s="64" t="s">
        <v>24</v>
      </c>
      <c r="J2" s="65"/>
      <c r="K2" s="54" t="s">
        <v>25</v>
      </c>
      <c r="L2" s="54" t="s">
        <v>26</v>
      </c>
      <c r="M2" s="54" t="s">
        <v>27</v>
      </c>
    </row>
    <row r="3" spans="1:20" s="10" customFormat="1" ht="98.25" customHeight="1" x14ac:dyDescent="0.2">
      <c r="A3" s="59"/>
      <c r="B3" s="59"/>
      <c r="C3" s="61"/>
      <c r="D3" s="63"/>
      <c r="E3" s="61"/>
      <c r="F3" s="66"/>
      <c r="G3" s="66"/>
      <c r="H3" s="66"/>
      <c r="I3" s="36" t="s">
        <v>2</v>
      </c>
      <c r="J3" s="36" t="s">
        <v>5</v>
      </c>
      <c r="K3" s="55"/>
      <c r="L3" s="55"/>
      <c r="M3" s="55"/>
    </row>
    <row r="4" spans="1:20" s="10" customFormat="1" ht="18.75" customHeight="1" x14ac:dyDescent="0.2">
      <c r="A4" s="11">
        <v>1</v>
      </c>
      <c r="B4" s="44">
        <v>2</v>
      </c>
      <c r="C4" s="8">
        <v>3</v>
      </c>
      <c r="D4" s="3">
        <v>4</v>
      </c>
      <c r="E4" s="3">
        <v>5</v>
      </c>
      <c r="F4" s="37">
        <v>6</v>
      </c>
      <c r="G4" s="37">
        <v>7</v>
      </c>
      <c r="H4" s="37">
        <v>8</v>
      </c>
      <c r="I4" s="37">
        <v>9</v>
      </c>
      <c r="J4" s="28">
        <v>10</v>
      </c>
      <c r="K4" s="28">
        <v>11</v>
      </c>
      <c r="L4" s="28">
        <v>12</v>
      </c>
      <c r="M4" s="28">
        <v>13</v>
      </c>
    </row>
    <row r="5" spans="1:20" s="15" customFormat="1" ht="29.25" customHeight="1" x14ac:dyDescent="0.2">
      <c r="A5" s="12" t="s">
        <v>6</v>
      </c>
      <c r="B5" s="13" t="s">
        <v>3</v>
      </c>
      <c r="C5" s="29">
        <f>C6+C7</f>
        <v>1604449168</v>
      </c>
      <c r="D5" s="29">
        <f>D6+D7</f>
        <v>283138092</v>
      </c>
      <c r="E5" s="29">
        <f t="shared" ref="E5:M5" si="0">E6+E7</f>
        <v>1887587260</v>
      </c>
      <c r="F5" s="29">
        <f t="shared" si="0"/>
        <v>99165878.049999997</v>
      </c>
      <c r="G5" s="29">
        <f t="shared" si="0"/>
        <v>255459446.43000001</v>
      </c>
      <c r="H5" s="29">
        <f>+H6+H7</f>
        <v>354625324.48000002</v>
      </c>
      <c r="I5" s="29">
        <f>I6+I7</f>
        <v>408935580.83602226</v>
      </c>
      <c r="J5" s="29">
        <f t="shared" si="0"/>
        <v>72165102.500474513</v>
      </c>
      <c r="K5" s="29">
        <f t="shared" si="0"/>
        <v>481100683.33649677</v>
      </c>
      <c r="L5" s="29">
        <f t="shared" si="0"/>
        <v>331860612.972983</v>
      </c>
      <c r="M5" s="29">
        <f t="shared" si="0"/>
        <v>165076218.31</v>
      </c>
      <c r="N5" s="14"/>
      <c r="O5" s="14"/>
      <c r="P5" s="14"/>
      <c r="Q5" s="14"/>
    </row>
    <row r="6" spans="1:20" ht="29.25" customHeight="1" outlineLevel="1" x14ac:dyDescent="0.25">
      <c r="A6" s="16" t="s">
        <v>9</v>
      </c>
      <c r="B6" s="17" t="s">
        <v>3</v>
      </c>
      <c r="C6" s="52">
        <v>459761907</v>
      </c>
      <c r="D6" s="52">
        <v>81134456</v>
      </c>
      <c r="E6" s="38">
        <f>+C6+D6</f>
        <v>540896363</v>
      </c>
      <c r="F6" s="38">
        <v>33105127.969999999</v>
      </c>
      <c r="G6" s="38">
        <v>147769895.88</v>
      </c>
      <c r="H6" s="38">
        <f>+F6+G6</f>
        <v>180875023.84999999</v>
      </c>
      <c r="I6" s="38">
        <v>217509565.10835493</v>
      </c>
      <c r="J6" s="67">
        <v>38384040.901474401</v>
      </c>
      <c r="K6" s="38">
        <v>255893606.00982934</v>
      </c>
      <c r="L6" s="38">
        <f>157293274.034206+12722429.95+22976567.92</f>
        <v>192992271.90420598</v>
      </c>
      <c r="M6" s="38">
        <v>98656531.129999995</v>
      </c>
      <c r="N6" s="14"/>
      <c r="O6" s="14"/>
      <c r="P6" s="14"/>
      <c r="Q6" s="14"/>
      <c r="R6" s="31"/>
    </row>
    <row r="7" spans="1:20" ht="29.25" customHeight="1" outlineLevel="1" x14ac:dyDescent="0.25">
      <c r="A7" s="16" t="s">
        <v>10</v>
      </c>
      <c r="B7" s="17" t="s">
        <v>3</v>
      </c>
      <c r="C7" s="52">
        <v>1144687261</v>
      </c>
      <c r="D7" s="52">
        <v>202003636</v>
      </c>
      <c r="E7" s="38">
        <f>+C7+D7</f>
        <v>1346690897</v>
      </c>
      <c r="F7" s="38">
        <v>66060750.079999998</v>
      </c>
      <c r="G7" s="38">
        <v>107689550.55</v>
      </c>
      <c r="H7" s="38">
        <f>+F7+G7</f>
        <v>173750300.63</v>
      </c>
      <c r="I7" s="38">
        <f t="shared" ref="I7" si="1">K7-J7</f>
        <v>191426015.72766733</v>
      </c>
      <c r="J7" s="67">
        <f>K7*15%</f>
        <v>33781061.599000111</v>
      </c>
      <c r="K7" s="38">
        <v>225207077.32666743</v>
      </c>
      <c r="L7" s="38">
        <f>128025864.608777+10842476.46</f>
        <v>138868341.06877699</v>
      </c>
      <c r="M7" s="38">
        <v>66419687.18</v>
      </c>
      <c r="N7" s="14"/>
      <c r="O7" s="14"/>
      <c r="P7" s="14"/>
      <c r="Q7" s="14"/>
      <c r="R7" s="31"/>
    </row>
    <row r="8" spans="1:20" s="15" customFormat="1" ht="29.25" customHeight="1" x14ac:dyDescent="0.25">
      <c r="A8" s="12" t="s">
        <v>7</v>
      </c>
      <c r="B8" s="13" t="s">
        <v>3</v>
      </c>
      <c r="C8" s="29">
        <f>C9+C10</f>
        <v>1504824141</v>
      </c>
      <c r="D8" s="29">
        <f t="shared" ref="D8:M8" si="2">D9+D10</f>
        <v>265557204</v>
      </c>
      <c r="E8" s="29">
        <f t="shared" si="2"/>
        <v>1770381345</v>
      </c>
      <c r="F8" s="29">
        <f t="shared" si="2"/>
        <v>84058553.150000006</v>
      </c>
      <c r="G8" s="29">
        <f t="shared" si="2"/>
        <v>85527531.370000005</v>
      </c>
      <c r="H8" s="29">
        <f>+F8+G8</f>
        <v>169586084.52000001</v>
      </c>
      <c r="I8" s="29">
        <f t="shared" si="2"/>
        <v>135653819.93260852</v>
      </c>
      <c r="J8" s="29">
        <f t="shared" si="2"/>
        <v>23938909.399872094</v>
      </c>
      <c r="K8" s="29">
        <f t="shared" si="2"/>
        <v>159592729.33248061</v>
      </c>
      <c r="L8" s="29">
        <f t="shared" si="2"/>
        <v>111522288.88792515</v>
      </c>
      <c r="M8" s="29">
        <f t="shared" si="2"/>
        <v>34538692.020000003</v>
      </c>
      <c r="N8" s="14"/>
      <c r="O8" s="14"/>
      <c r="P8" s="14"/>
      <c r="Q8" s="14"/>
      <c r="R8" s="31"/>
    </row>
    <row r="9" spans="1:20" ht="29.25" customHeight="1" outlineLevel="1" x14ac:dyDescent="0.25">
      <c r="A9" s="16" t="s">
        <v>9</v>
      </c>
      <c r="B9" s="17" t="s">
        <v>3</v>
      </c>
      <c r="C9" s="52">
        <v>371204258</v>
      </c>
      <c r="D9" s="52">
        <v>65506635</v>
      </c>
      <c r="E9" s="38">
        <f t="shared" ref="E9:E10" si="3">+C9+D9</f>
        <v>436710893</v>
      </c>
      <c r="F9" s="38">
        <v>21007511.390000001</v>
      </c>
      <c r="G9" s="53">
        <f>839941.48+21916.39+621560+582034.1+128832.09+6196816.73+105910.15+595043.07+362718.7+400160.05+371797.82+517349.51+785307.25+524409.22</f>
        <v>12053796.560000002</v>
      </c>
      <c r="H9" s="38">
        <f t="shared" ref="H9:H13" si="4">+F9+G9</f>
        <v>33061307.950000003</v>
      </c>
      <c r="I9" s="38">
        <f t="shared" ref="I9:I10" si="5">K9-J9</f>
        <v>17200315.59596286</v>
      </c>
      <c r="J9" s="67">
        <f t="shared" ref="J9:J10" si="6">K9*15%</f>
        <v>3035349.8110522693</v>
      </c>
      <c r="K9" s="38">
        <v>20235665.40701513</v>
      </c>
      <c r="L9" s="38">
        <f>14044324.41+1026545.43+1340705.31/1.9558</f>
        <v>15756372.094831781</v>
      </c>
      <c r="M9" s="38">
        <v>11106979.35</v>
      </c>
      <c r="N9" s="14"/>
      <c r="O9" s="14"/>
      <c r="P9" s="14"/>
      <c r="Q9" s="14"/>
      <c r="R9" s="31"/>
      <c r="S9" s="19"/>
    </row>
    <row r="10" spans="1:20" ht="29.25" customHeight="1" outlineLevel="1" x14ac:dyDescent="0.25">
      <c r="A10" s="16" t="s">
        <v>10</v>
      </c>
      <c r="B10" s="17" t="s">
        <v>3</v>
      </c>
      <c r="C10" s="52">
        <v>1133619883</v>
      </c>
      <c r="D10" s="52">
        <v>200050569</v>
      </c>
      <c r="E10" s="38">
        <f t="shared" si="3"/>
        <v>1333670452</v>
      </c>
      <c r="F10" s="38">
        <v>63051041.759999998</v>
      </c>
      <c r="G10" s="53">
        <f>684180.49+47025.8+9288002.02+2525970.46+5332700.24+260189.68+4033082.73+4653251.28+9554930.2+8813530.65+7497400.47+10786660.99+9996809.8</f>
        <v>73473734.810000002</v>
      </c>
      <c r="H10" s="38">
        <f t="shared" si="4"/>
        <v>136524776.56999999</v>
      </c>
      <c r="I10" s="38">
        <f t="shared" si="5"/>
        <v>118453504.33664566</v>
      </c>
      <c r="J10" s="67">
        <f t="shared" si="6"/>
        <v>20903559.588819824</v>
      </c>
      <c r="K10" s="38">
        <v>139357063.92546549</v>
      </c>
      <c r="L10" s="38">
        <f>68597981.09+14100210.45+25557857.05/1.9558</f>
        <v>95765916.793093368</v>
      </c>
      <c r="M10" s="38">
        <v>23431712.670000002</v>
      </c>
      <c r="N10" s="14"/>
      <c r="O10" s="14"/>
      <c r="P10" s="14"/>
      <c r="Q10" s="14"/>
      <c r="R10" s="31"/>
      <c r="S10" s="19"/>
    </row>
    <row r="11" spans="1:20" s="15" customFormat="1" ht="29.25" customHeight="1" x14ac:dyDescent="0.25">
      <c r="A11" s="12" t="s">
        <v>13</v>
      </c>
      <c r="B11" s="13" t="s">
        <v>3</v>
      </c>
      <c r="C11" s="29">
        <f>C12+C13</f>
        <v>596000681</v>
      </c>
      <c r="D11" s="29">
        <f t="shared" ref="D11:M11" si="7">D12+D13</f>
        <v>105176593</v>
      </c>
      <c r="E11" s="29">
        <f t="shared" si="7"/>
        <v>701177274</v>
      </c>
      <c r="F11" s="29">
        <f t="shared" si="7"/>
        <v>32214502.939999998</v>
      </c>
      <c r="G11" s="29">
        <f t="shared" si="7"/>
        <v>19591396.489999998</v>
      </c>
      <c r="H11" s="29">
        <f>+F11+G11</f>
        <v>51805899.429999992</v>
      </c>
      <c r="I11" s="29">
        <f t="shared" si="7"/>
        <v>114984184.8674334</v>
      </c>
      <c r="J11" s="29">
        <f t="shared" si="7"/>
        <v>20291326.741311774</v>
      </c>
      <c r="K11" s="29">
        <f t="shared" si="7"/>
        <v>135275511.60874516</v>
      </c>
      <c r="L11" s="29">
        <f t="shared" si="7"/>
        <v>25609668.670000002</v>
      </c>
      <c r="M11" s="29">
        <f t="shared" si="7"/>
        <v>0</v>
      </c>
      <c r="N11" s="14"/>
      <c r="O11" s="14"/>
      <c r="P11" s="14"/>
      <c r="Q11" s="14"/>
      <c r="R11" s="31"/>
      <c r="S11" s="19"/>
    </row>
    <row r="12" spans="1:20" s="20" customFormat="1" ht="29.25" customHeight="1" x14ac:dyDescent="0.25">
      <c r="A12" s="16" t="s">
        <v>9</v>
      </c>
      <c r="B12" s="17" t="s">
        <v>3</v>
      </c>
      <c r="C12" s="52">
        <v>243381138</v>
      </c>
      <c r="D12" s="52">
        <v>42949613</v>
      </c>
      <c r="E12" s="38">
        <f t="shared" ref="E12:E20" si="8">+C12+D12</f>
        <v>286330751</v>
      </c>
      <c r="F12" s="38">
        <v>13154750.529999999</v>
      </c>
      <c r="G12" s="53">
        <v>0</v>
      </c>
      <c r="H12" s="38">
        <f t="shared" si="4"/>
        <v>13154750.529999999</v>
      </c>
      <c r="I12" s="38">
        <f t="shared" ref="I12:I14" si="9">K12-J12</f>
        <v>24289028.081939638</v>
      </c>
      <c r="J12" s="68">
        <f t="shared" ref="J12:J14" si="10">K12*15%</f>
        <v>4286299.0732834646</v>
      </c>
      <c r="K12" s="45">
        <v>28575327.155223101</v>
      </c>
      <c r="L12" s="45">
        <v>0</v>
      </c>
      <c r="M12" s="45">
        <v>0</v>
      </c>
      <c r="N12" s="14"/>
      <c r="O12" s="14"/>
      <c r="P12" s="14"/>
      <c r="Q12" s="14"/>
      <c r="R12" s="31"/>
      <c r="S12" s="19"/>
    </row>
    <row r="13" spans="1:20" s="15" customFormat="1" ht="29.25" customHeight="1" x14ac:dyDescent="0.25">
      <c r="A13" s="16" t="s">
        <v>11</v>
      </c>
      <c r="B13" s="17" t="s">
        <v>3</v>
      </c>
      <c r="C13" s="52">
        <v>352619543</v>
      </c>
      <c r="D13" s="52">
        <v>62226980</v>
      </c>
      <c r="E13" s="38">
        <f t="shared" si="8"/>
        <v>414846523</v>
      </c>
      <c r="F13" s="38">
        <v>19059752.41</v>
      </c>
      <c r="G13" s="53">
        <f>19591396.49</f>
        <v>19591396.489999998</v>
      </c>
      <c r="H13" s="38">
        <f t="shared" si="4"/>
        <v>38651148.899999999</v>
      </c>
      <c r="I13" s="38">
        <f t="shared" si="9"/>
        <v>90695156.785493761</v>
      </c>
      <c r="J13" s="67">
        <f t="shared" si="10"/>
        <v>16005027.66802831</v>
      </c>
      <c r="K13" s="38">
        <v>106700184.45352207</v>
      </c>
      <c r="L13" s="38">
        <v>25609668.670000002</v>
      </c>
      <c r="M13" s="38">
        <v>0</v>
      </c>
      <c r="N13" s="14"/>
      <c r="O13" s="14"/>
      <c r="P13" s="14"/>
      <c r="Q13" s="14"/>
      <c r="R13" s="31"/>
      <c r="S13" s="19"/>
      <c r="T13" s="30"/>
    </row>
    <row r="14" spans="1:20" s="20" customFormat="1" ht="29.25" customHeight="1" x14ac:dyDescent="0.25">
      <c r="A14" s="12" t="s">
        <v>12</v>
      </c>
      <c r="B14" s="13" t="s">
        <v>3</v>
      </c>
      <c r="C14" s="29">
        <v>1311704793</v>
      </c>
      <c r="D14" s="29">
        <v>231477320</v>
      </c>
      <c r="E14" s="29">
        <v>1543182113</v>
      </c>
      <c r="F14" s="29">
        <v>74417502.799999997</v>
      </c>
      <c r="G14" s="29">
        <v>116837354.81</v>
      </c>
      <c r="H14" s="29">
        <f>+F14+G14</f>
        <v>191254857.61000001</v>
      </c>
      <c r="I14" s="29">
        <f t="shared" si="9"/>
        <v>399606390.45330417</v>
      </c>
      <c r="J14" s="69">
        <f t="shared" si="10"/>
        <v>70518774.785877198</v>
      </c>
      <c r="K14" s="29">
        <v>470125165.23918134</v>
      </c>
      <c r="L14" s="29">
        <f>120898605.917609+18501673.28+11666823.52</f>
        <v>151067102.71760902</v>
      </c>
      <c r="M14" s="29">
        <v>56363297.090000004</v>
      </c>
      <c r="N14" s="14"/>
      <c r="O14" s="14"/>
      <c r="P14" s="14"/>
      <c r="Q14" s="14"/>
      <c r="R14" s="31"/>
      <c r="S14" s="19"/>
    </row>
    <row r="15" spans="1:20" s="20" customFormat="1" ht="29.25" customHeight="1" x14ac:dyDescent="0.25">
      <c r="A15" s="21" t="s">
        <v>8</v>
      </c>
      <c r="B15" s="13" t="s">
        <v>3</v>
      </c>
      <c r="C15" s="29">
        <v>938665315</v>
      </c>
      <c r="D15" s="29">
        <v>153582762</v>
      </c>
      <c r="E15" s="29">
        <f t="shared" si="8"/>
        <v>1092248077</v>
      </c>
      <c r="F15" s="29">
        <v>78258960.670000002</v>
      </c>
      <c r="G15" s="29">
        <v>204009137.84999999</v>
      </c>
      <c r="H15" s="29">
        <f t="shared" ref="H15:H19" si="11">+F15+G15</f>
        <v>282268098.51999998</v>
      </c>
      <c r="I15" s="70">
        <v>332037572.0038743</v>
      </c>
      <c r="J15" s="70">
        <v>51719171.029126488</v>
      </c>
      <c r="K15" s="70">
        <v>383756743.03300077</v>
      </c>
      <c r="L15" s="29">
        <f>238535151.46278+23270140.52+18999586.67+5333755.13</f>
        <v>286138633.78277999</v>
      </c>
      <c r="M15" s="29">
        <v>130663671.29999998</v>
      </c>
      <c r="N15" s="14"/>
      <c r="O15" s="14"/>
      <c r="P15" s="14"/>
      <c r="Q15" s="14"/>
      <c r="R15" s="31"/>
      <c r="S15" s="19"/>
    </row>
    <row r="16" spans="1:20" s="20" customFormat="1" ht="29.25" customHeight="1" x14ac:dyDescent="0.25">
      <c r="A16" s="12" t="s">
        <v>17</v>
      </c>
      <c r="B16" s="13" t="s">
        <v>3</v>
      </c>
      <c r="C16" s="29">
        <v>1079615516</v>
      </c>
      <c r="D16" s="29">
        <v>190520387</v>
      </c>
      <c r="E16" s="29">
        <f t="shared" si="8"/>
        <v>1270135903</v>
      </c>
      <c r="F16" s="29">
        <v>74173076.129999995</v>
      </c>
      <c r="G16" s="29">
        <v>263196062.22000003</v>
      </c>
      <c r="H16" s="29">
        <f t="shared" si="11"/>
        <v>337369138.35000002</v>
      </c>
      <c r="I16" s="29">
        <f t="shared" ref="I16" si="12">K16-J16</f>
        <v>348416612.9006502</v>
      </c>
      <c r="J16" s="69">
        <f t="shared" ref="J16" si="13">15%*K16</f>
        <v>61485284.629526503</v>
      </c>
      <c r="K16" s="71">
        <v>409901897.5301767</v>
      </c>
      <c r="L16" s="29">
        <f>302655609.410867+28273779.6+11426268.01</f>
        <v>342355657.02086699</v>
      </c>
      <c r="M16" s="29">
        <v>205479323.49000001</v>
      </c>
      <c r="N16" s="14"/>
      <c r="O16" s="14"/>
      <c r="P16" s="14"/>
      <c r="Q16" s="14"/>
      <c r="R16" s="31"/>
      <c r="S16" s="19"/>
    </row>
    <row r="17" spans="1:19" s="20" customFormat="1" ht="29.25" customHeight="1" x14ac:dyDescent="0.25">
      <c r="A17" s="22" t="s">
        <v>14</v>
      </c>
      <c r="B17" s="13" t="s">
        <v>3</v>
      </c>
      <c r="C17" s="29">
        <v>102000000</v>
      </c>
      <c r="D17" s="29">
        <v>0</v>
      </c>
      <c r="E17" s="29">
        <f t="shared" si="8"/>
        <v>102000000</v>
      </c>
      <c r="F17" s="29">
        <v>8542500</v>
      </c>
      <c r="G17" s="29">
        <v>95497500</v>
      </c>
      <c r="H17" s="29">
        <f t="shared" si="11"/>
        <v>104040000</v>
      </c>
      <c r="I17" s="29">
        <v>86700000.000000015</v>
      </c>
      <c r="J17" s="29">
        <v>15300000.000000002</v>
      </c>
      <c r="K17" s="29">
        <f t="shared" ref="K17" si="14">+I17+J17</f>
        <v>102000000.00000001</v>
      </c>
      <c r="L17" s="29">
        <f>95335762.33+6665802.24</f>
        <v>102001564.56999999</v>
      </c>
      <c r="M17" s="29">
        <v>95335762.329999998</v>
      </c>
      <c r="N17" s="14"/>
      <c r="O17" s="14"/>
      <c r="P17" s="14"/>
      <c r="Q17" s="14"/>
      <c r="R17" s="31"/>
      <c r="S17" s="19"/>
    </row>
    <row r="18" spans="1:19" s="20" customFormat="1" ht="29.25" customHeight="1" x14ac:dyDescent="0.25">
      <c r="A18" s="12" t="s">
        <v>15</v>
      </c>
      <c r="B18" s="13" t="s">
        <v>3</v>
      </c>
      <c r="C18" s="29">
        <f>285531663-1500000</f>
        <v>284031663</v>
      </c>
      <c r="D18" s="29">
        <v>50123236</v>
      </c>
      <c r="E18" s="29">
        <f t="shared" si="8"/>
        <v>334154899</v>
      </c>
      <c r="F18" s="29">
        <v>16182582.485000001</v>
      </c>
      <c r="G18" s="29">
        <v>20050192.25</v>
      </c>
      <c r="H18" s="29">
        <f t="shared" si="11"/>
        <v>36232774.734999999</v>
      </c>
      <c r="I18" s="29">
        <f t="shared" ref="I18" si="15">K18-J18</f>
        <v>32495358.616492718</v>
      </c>
      <c r="J18" s="69">
        <f t="shared" ref="J18" si="16">15%*K18</f>
        <v>5734475.0499693025</v>
      </c>
      <c r="K18" s="71">
        <v>38229833.666462019</v>
      </c>
      <c r="L18" s="29">
        <f>16270154.7+4500295.79+10578258.31/1.9558</f>
        <v>26179111.043226302</v>
      </c>
      <c r="M18" s="29">
        <v>6606576.1200000001</v>
      </c>
      <c r="N18" s="14"/>
      <c r="O18" s="14"/>
      <c r="P18" s="14"/>
      <c r="Q18" s="14"/>
      <c r="R18" s="31"/>
      <c r="S18" s="19"/>
    </row>
    <row r="19" spans="1:19" s="20" customFormat="1" ht="29.25" customHeight="1" x14ac:dyDescent="0.25">
      <c r="A19" s="12" t="s">
        <v>16</v>
      </c>
      <c r="B19" s="13" t="s">
        <v>3</v>
      </c>
      <c r="C19" s="29">
        <v>104815264</v>
      </c>
      <c r="D19" s="29">
        <v>18496812</v>
      </c>
      <c r="E19" s="29">
        <f t="shared" si="8"/>
        <v>123312076</v>
      </c>
      <c r="F19" s="29">
        <v>11529679.040000001</v>
      </c>
      <c r="G19" s="29">
        <v>37422704.420000002</v>
      </c>
      <c r="H19" s="29">
        <f t="shared" si="11"/>
        <v>48952383.460000001</v>
      </c>
      <c r="I19" s="29">
        <v>56074925.614583828</v>
      </c>
      <c r="J19" s="69">
        <v>9895575.108455969</v>
      </c>
      <c r="K19" s="71">
        <v>65970500.723039798</v>
      </c>
      <c r="L19" s="29">
        <f>41994853.86+1440625.95+2343431.15</f>
        <v>45778910.960000001</v>
      </c>
      <c r="M19" s="29">
        <v>28256914.940000001</v>
      </c>
      <c r="N19" s="14"/>
      <c r="O19" s="14"/>
      <c r="P19" s="14"/>
      <c r="Q19" s="14"/>
      <c r="R19" s="31"/>
      <c r="S19" s="19"/>
    </row>
    <row r="20" spans="1:19" s="15" customFormat="1" ht="36" customHeight="1" x14ac:dyDescent="0.25">
      <c r="A20" s="56" t="s">
        <v>4</v>
      </c>
      <c r="B20" s="57"/>
      <c r="C20" s="29">
        <f>+C5+C8+C11+C14+C15+C16+C17+C18+C19</f>
        <v>7526106541</v>
      </c>
      <c r="D20" s="29">
        <f>+D5+D8+D11+D14+D15+D16+D17+D18+D19</f>
        <v>1298072406</v>
      </c>
      <c r="E20" s="29">
        <f t="shared" si="8"/>
        <v>8824178947</v>
      </c>
      <c r="F20" s="29">
        <f>+F5+F8+F11+F14+F15+F16+F17+F18+F19</f>
        <v>478543235.26500005</v>
      </c>
      <c r="G20" s="29">
        <f>+G5+G8+G11+G14+G15+G16+G17+G18+G19</f>
        <v>1097591325.8400002</v>
      </c>
      <c r="H20" s="29">
        <f>+H5+H8+H11+H14+H15+H16+H17+H18+H19</f>
        <v>1576134561.1049998</v>
      </c>
      <c r="I20" s="29">
        <f>+I5+I8+I11+I14+I15+I16+I17+I18+I19</f>
        <v>1914904445.2249694</v>
      </c>
      <c r="J20" s="29">
        <f t="shared" ref="J20:K20" si="17">+J5+J8+J11+J14+J15+J16+J17+J18+J19</f>
        <v>331048619.24461389</v>
      </c>
      <c r="K20" s="29">
        <f t="shared" si="17"/>
        <v>2245953064.469583</v>
      </c>
      <c r="L20" s="29">
        <f>+L5+L8+L11+L14+L15+L16+L17+L18+L19</f>
        <v>1422513550.6253903</v>
      </c>
      <c r="M20" s="29">
        <f>+M5+M8+M11+M14+M15+M16+M17+M18+M19</f>
        <v>722320455.60000014</v>
      </c>
      <c r="N20" s="14"/>
      <c r="O20" s="14"/>
      <c r="P20" s="14"/>
      <c r="Q20" s="14"/>
      <c r="R20" s="31"/>
      <c r="S20" s="18"/>
    </row>
    <row r="21" spans="1:19" s="15" customFormat="1" ht="29.25" customHeight="1" x14ac:dyDescent="0.2">
      <c r="A21" s="1"/>
      <c r="B21" s="1"/>
      <c r="C21" s="4"/>
      <c r="D21" s="4"/>
      <c r="E21" s="4"/>
      <c r="F21" s="51"/>
      <c r="G21" s="47"/>
      <c r="H21" s="4"/>
      <c r="I21" s="4"/>
      <c r="J21" s="4"/>
      <c r="K21" s="4"/>
      <c r="L21" s="4"/>
      <c r="M21" s="4"/>
      <c r="N21" s="40"/>
      <c r="O21" s="40">
        <v>2179918724.1912613</v>
      </c>
      <c r="P21" s="14"/>
      <c r="Q21" s="14"/>
    </row>
    <row r="22" spans="1:19" s="15" customFormat="1" ht="29.25" customHeight="1" x14ac:dyDescent="0.2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"/>
      <c r="O22" s="40"/>
      <c r="P22" s="14"/>
      <c r="Q22" s="14"/>
    </row>
    <row r="23" spans="1:19" s="15" customFormat="1" ht="29.25" customHeight="1" x14ac:dyDescent="0.2">
      <c r="A23" s="1"/>
      <c r="B23" s="1"/>
      <c r="C23" s="4"/>
      <c r="D23" s="4"/>
      <c r="E23" s="4"/>
      <c r="F23" s="46"/>
      <c r="G23" s="48"/>
      <c r="H23" s="4"/>
      <c r="I23" s="32"/>
      <c r="J23" s="32"/>
      <c r="K23" s="32"/>
      <c r="L23" s="50"/>
      <c r="M23" s="32"/>
      <c r="N23" s="39"/>
      <c r="O23" s="39"/>
    </row>
    <row r="24" spans="1:19" s="15" customFormat="1" ht="29.25" customHeight="1" x14ac:dyDescent="0.2">
      <c r="A24" s="1"/>
      <c r="B24" s="1"/>
      <c r="C24" s="4"/>
      <c r="D24" s="4"/>
      <c r="E24" s="4"/>
      <c r="F24" s="46"/>
      <c r="G24" s="48"/>
      <c r="H24" s="4"/>
      <c r="I24" s="43"/>
      <c r="J24" s="32"/>
      <c r="K24" s="32"/>
      <c r="L24" s="41"/>
      <c r="M24" s="42"/>
      <c r="N24" s="39"/>
      <c r="O24" s="39"/>
    </row>
    <row r="25" spans="1:19" s="15" customFormat="1" ht="29.25" customHeight="1" x14ac:dyDescent="0.2">
      <c r="A25" s="1"/>
      <c r="B25" s="1"/>
      <c r="C25" s="4"/>
      <c r="D25" s="4"/>
      <c r="E25" s="4"/>
      <c r="F25" s="46"/>
      <c r="G25" s="48"/>
      <c r="H25" s="4"/>
      <c r="I25" s="23"/>
      <c r="J25" s="4"/>
      <c r="K25" s="4"/>
      <c r="L25" s="26"/>
      <c r="M25" s="6"/>
    </row>
    <row r="26" spans="1:19" s="15" customFormat="1" ht="29.25" customHeight="1" x14ac:dyDescent="0.2">
      <c r="A26" s="1"/>
      <c r="B26" s="1"/>
      <c r="C26" s="4"/>
      <c r="D26" s="4"/>
      <c r="E26" s="4"/>
      <c r="F26" s="46"/>
      <c r="G26" s="46"/>
      <c r="H26" s="4"/>
      <c r="I26" s="23"/>
      <c r="J26" s="4"/>
      <c r="K26" s="4"/>
      <c r="L26" s="26"/>
      <c r="M26" s="6"/>
    </row>
    <row r="27" spans="1:19" s="15" customFormat="1" ht="29.25" customHeight="1" x14ac:dyDescent="0.2">
      <c r="A27" s="1"/>
      <c r="B27" s="1"/>
      <c r="C27" s="4"/>
      <c r="D27" s="4"/>
      <c r="E27" s="4"/>
      <c r="F27" s="46"/>
      <c r="G27" s="46"/>
      <c r="H27" s="4"/>
      <c r="I27" s="23"/>
      <c r="J27" s="4"/>
      <c r="K27" s="4"/>
      <c r="L27" s="26"/>
      <c r="M27" s="6"/>
    </row>
    <row r="28" spans="1:19" s="15" customFormat="1" ht="29.25" customHeight="1" x14ac:dyDescent="0.25">
      <c r="A28" s="1"/>
      <c r="B28" s="1"/>
      <c r="C28" s="5"/>
      <c r="D28" s="5"/>
      <c r="E28" s="5"/>
      <c r="F28" s="49"/>
      <c r="G28" s="49"/>
      <c r="H28" s="5"/>
      <c r="I28" s="18"/>
      <c r="J28" s="18"/>
      <c r="K28" s="24"/>
      <c r="L28" s="26"/>
      <c r="M28" s="6"/>
    </row>
    <row r="29" spans="1:19" s="15" customFormat="1" ht="29.25" customHeight="1" x14ac:dyDescent="0.25">
      <c r="A29" s="1"/>
      <c r="B29" s="1"/>
      <c r="C29" s="5"/>
      <c r="D29" s="5"/>
      <c r="E29" s="5"/>
      <c r="F29" s="49"/>
      <c r="G29" s="49"/>
      <c r="H29" s="5"/>
      <c r="I29" s="18"/>
      <c r="J29" s="18"/>
      <c r="K29" s="25"/>
      <c r="L29" s="26"/>
      <c r="M29" s="6"/>
    </row>
    <row r="30" spans="1:19" x14ac:dyDescent="0.25">
      <c r="K30" s="25"/>
    </row>
    <row r="31" spans="1:19" x14ac:dyDescent="0.25">
      <c r="K31" s="25"/>
    </row>
    <row r="32" spans="1:19" x14ac:dyDescent="0.25">
      <c r="K32" s="25"/>
    </row>
    <row r="33" spans="11:11" x14ac:dyDescent="0.25">
      <c r="K33" s="25"/>
    </row>
    <row r="34" spans="11:11" x14ac:dyDescent="0.25">
      <c r="K34" s="25"/>
    </row>
    <row r="35" spans="11:11" x14ac:dyDescent="0.25">
      <c r="K35" s="25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5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info_EUR_BUL'!Област_печат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Детелина Караенева</cp:lastModifiedBy>
  <cp:lastPrinted>2018-09-12T12:22:06Z</cp:lastPrinted>
  <dcterms:created xsi:type="dcterms:W3CDTF">2007-11-29T09:10:22Z</dcterms:created>
  <dcterms:modified xsi:type="dcterms:W3CDTF">2018-10-10T09:01:45Z</dcterms:modified>
</cp:coreProperties>
</file>