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500" windowWidth="13515" windowHeight="796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5" i="5" l="1"/>
  <c r="L16" i="5"/>
  <c r="L14" i="5"/>
  <c r="L7" i="5"/>
  <c r="L6" i="5"/>
  <c r="L10" i="5" l="1"/>
  <c r="L18" i="5"/>
  <c r="L9" i="5"/>
  <c r="M16" i="5" l="1"/>
  <c r="M15" i="5"/>
  <c r="M19" i="5"/>
  <c r="M9" i="5"/>
  <c r="M6" i="5"/>
  <c r="K19" i="5" l="1"/>
  <c r="K18" i="5"/>
  <c r="K17" i="5"/>
  <c r="K16" i="5"/>
  <c r="K13" i="5"/>
  <c r="I8" i="5"/>
  <c r="J8" i="5"/>
  <c r="K8" i="5" l="1"/>
  <c r="G5" i="5"/>
  <c r="M5" i="5" l="1"/>
  <c r="M8" i="5"/>
  <c r="M20" i="5" l="1"/>
  <c r="F20" i="5"/>
  <c r="H15" i="5" l="1"/>
  <c r="H16" i="5"/>
  <c r="H17" i="5"/>
  <c r="H18" i="5"/>
  <c r="H19" i="5"/>
  <c r="H14" i="5"/>
  <c r="H13" i="5"/>
  <c r="H12" i="5"/>
  <c r="H10" i="5"/>
  <c r="H8" i="5" s="1"/>
  <c r="H9" i="5"/>
  <c r="H7" i="5"/>
  <c r="H6" i="5"/>
  <c r="H5" i="5" s="1"/>
  <c r="H11" i="5"/>
  <c r="H20" i="5" l="1"/>
  <c r="K11" i="5"/>
  <c r="J11" i="5"/>
  <c r="I11" i="5"/>
  <c r="K5" i="5"/>
  <c r="J5" i="5"/>
  <c r="I5" i="5"/>
  <c r="K20" i="5" l="1"/>
  <c r="I20" i="5"/>
  <c r="J20" i="5"/>
  <c r="G8" i="5"/>
  <c r="G20" i="5" s="1"/>
  <c r="L8" i="5"/>
  <c r="L5" i="5"/>
  <c r="L20" i="5" l="1"/>
  <c r="E19" i="5"/>
  <c r="E18" i="5"/>
  <c r="E17" i="5"/>
  <c r="E16" i="5"/>
  <c r="E15" i="5"/>
  <c r="E14" i="5"/>
  <c r="E13" i="5"/>
  <c r="E12" i="5"/>
  <c r="E11" i="5"/>
  <c r="D11" i="5"/>
  <c r="C11" i="5"/>
  <c r="E10" i="5"/>
  <c r="E9" i="5"/>
  <c r="E8" i="5"/>
  <c r="D8" i="5"/>
  <c r="C8" i="5"/>
  <c r="E7" i="5"/>
  <c r="E6" i="5"/>
  <c r="E5" i="5"/>
  <c r="D5" i="5"/>
  <c r="D20" i="5" s="1"/>
  <c r="C5" i="5"/>
  <c r="C20" i="5" s="1"/>
  <c r="E20" i="5" s="1"/>
  <c r="L23" i="5" l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<sst xmlns="http://schemas.openxmlformats.org/spreadsheetml/2006/main" count="45" uniqueCount="28">
  <si>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</si>
  <si>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</si>
  <si>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</si>
  <si>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</si>
  <si>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</si>
  <si>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</si>
  <si>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</si>
  <si>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</si>
  <si>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</si>
  <si>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</si>
  <si>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</si>
  <si>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</si>
  <si>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</si>
  <si>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</si>
  <si>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</si>
  <si>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</si>
  <si>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</si>
  <si>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</si>
  <si>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</si>
  <si>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</si>
  <si>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</si>
  <si>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30.04.2018 г.</t>
  </si>
  <si>
    <t>Получени средства от ЕК на основание изпратени заявления за плащане към 30.04.2018 г.</t>
  </si>
  <si>
    <t>Общо получени средства от ЕК към 30.04.2018 г.</t>
  </si>
  <si>
    <t>Платено към  30.04.2018 г.</t>
  </si>
  <si>
    <t>Общо платено към  30.04.2018 г.</t>
  </si>
  <si>
    <t>Обща сума на публичните разходи, декларирани пред ЕК със Заявления за плащане 
към 30.04.2018 г.</t>
  </si>
  <si>
    <t>Обща сума на публичните разходи, сертифицрани пред ЕК с Годишни счетоводни отчети 
към 30.04.2018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</si>
</sst>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_-* #,##0.00\ [$€-1]_-;\-* #,##0.00\ [$€-1]_-;_-* &quot;-&quot;\ [$€-1]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right" vertical="center"/>
    </xf>
    <xf numFmtId="170" fontId="5" fillId="0" borderId="1" xfId="1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colors>
    <mruColors>
      <color rgb="FF9966FF"/>
      <color rgb="FF9E5ECE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2" sqref="G22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7" style="5" customWidth="1"/>
    <col min="4" max="4" width="18.140625" style="5" customWidth="1"/>
    <col min="5" max="5" width="16.7109375" style="5" customWidth="1"/>
    <col min="6" max="6" width="17.140625" style="5" customWidth="1"/>
    <col min="7" max="7" width="18.140625" style="5" customWidth="1"/>
    <col min="8" max="8" width="21.140625" style="5" customWidth="1"/>
    <col min="9" max="9" width="17.42578125" style="21" customWidth="1"/>
    <col min="10" max="10" width="17.140625" style="21" customWidth="1"/>
    <col min="11" max="11" width="18.28515625" style="21" customWidth="1"/>
    <col min="12" max="12" width="21.28515625" style="30" customWidth="1"/>
    <col min="13" max="13" width="20.85546875" style="10" customWidth="1"/>
    <col min="14" max="14" width="19.85546875" style="21" customWidth="1"/>
    <col min="15" max="15" width="28.42578125" style="21" customWidth="1"/>
    <col min="16" max="16" width="18.1406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36"/>
      <c r="G1" s="36"/>
      <c r="H1" s="36"/>
      <c r="I1" s="37"/>
      <c r="J1" s="37"/>
      <c r="K1" s="37"/>
      <c r="L1" s="38"/>
      <c r="M1" s="38"/>
    </row>
    <row r="2" spans="1:20" s="13" customFormat="1" ht="12.75" customHeight="1" x14ac:dyDescent="0.2">
      <c r="A2" s="68" t="s">
        <v>0</v>
      </c>
      <c r="B2" s="68" t="s">
        <v>1</v>
      </c>
      <c r="C2" s="70" t="s">
        <v>18</v>
      </c>
      <c r="D2" s="72" t="s">
        <v>19</v>
      </c>
      <c r="E2" s="70" t="s">
        <v>20</v>
      </c>
      <c r="F2" s="64" t="s">
        <v>21</v>
      </c>
      <c r="G2" s="64" t="s">
        <v>22</v>
      </c>
      <c r="H2" s="64" t="s">
        <v>23</v>
      </c>
      <c r="I2" s="74" t="s">
        <v>24</v>
      </c>
      <c r="J2" s="75"/>
      <c r="K2" s="64" t="s">
        <v>25</v>
      </c>
      <c r="L2" s="64" t="s">
        <v>26</v>
      </c>
      <c r="M2" s="64" t="s">
        <v>27</v>
      </c>
    </row>
    <row r="3" spans="1:20" s="13" customFormat="1" ht="98.25" customHeight="1" x14ac:dyDescent="0.2">
      <c r="A3" s="69"/>
      <c r="B3" s="69"/>
      <c r="C3" s="71"/>
      <c r="D3" s="73"/>
      <c r="E3" s="71"/>
      <c r="F3" s="76"/>
      <c r="G3" s="76"/>
      <c r="H3" s="76"/>
      <c r="I3" s="39" t="s">
        <v>2</v>
      </c>
      <c r="J3" s="39" t="s">
        <v>5</v>
      </c>
      <c r="K3" s="65"/>
      <c r="L3" s="65"/>
      <c r="M3" s="65"/>
    </row>
    <row r="4" spans="1:20" s="13" customFormat="1" ht="18.75" customHeight="1" x14ac:dyDescent="0.2">
      <c r="A4" s="14">
        <v>1</v>
      </c>
      <c r="B4" s="51">
        <v>2</v>
      </c>
      <c r="C4" s="11">
        <v>3</v>
      </c>
      <c r="D4" s="3">
        <v>4</v>
      </c>
      <c r="E4" s="3">
        <v>5</v>
      </c>
      <c r="F4" s="40">
        <v>6</v>
      </c>
      <c r="G4" s="40">
        <v>7</v>
      </c>
      <c r="H4" s="40">
        <v>8</v>
      </c>
      <c r="I4" s="40">
        <v>9</v>
      </c>
      <c r="J4" s="31">
        <v>10</v>
      </c>
      <c r="K4" s="31">
        <v>11</v>
      </c>
      <c r="L4" s="31">
        <v>12</v>
      </c>
      <c r="M4" s="31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2">
        <f>+C5+D5</f>
        <v>1887587260</v>
      </c>
      <c r="F5" s="32">
        <v>88077377.280000001</v>
      </c>
      <c r="G5" s="53">
        <f>+G6+G7</f>
        <v>217203415.40999997</v>
      </c>
      <c r="H5" s="53">
        <f t="shared" ref="H5:N5" si="0">+H6+H7</f>
        <v>305280792.68999994</v>
      </c>
      <c r="I5" s="32">
        <f t="shared" si="0"/>
        <v>347309130.61258769</v>
      </c>
      <c r="J5" s="32">
        <f t="shared" si="0"/>
        <v>61289846.578691944</v>
      </c>
      <c r="K5" s="32">
        <f t="shared" si="0"/>
        <v>408598977.19127965</v>
      </c>
      <c r="L5" s="54">
        <f t="shared" si="0"/>
        <v>281852729.2029829</v>
      </c>
      <c r="M5" s="54">
        <f t="shared" si="0"/>
        <v>165076218.31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2">
        <f>+C6+D6</f>
        <v>540896363</v>
      </c>
      <c r="F6" s="42">
        <v>27552038.373750001</v>
      </c>
      <c r="G6" s="42">
        <v>119135646.00999999</v>
      </c>
      <c r="H6" s="55">
        <f>+F6+G6</f>
        <v>146687684.38374999</v>
      </c>
      <c r="I6" s="42">
        <v>179027804.12912872</v>
      </c>
      <c r="J6" s="61">
        <v>31593141.905140363</v>
      </c>
      <c r="K6" s="42">
        <v>210620946.03426909</v>
      </c>
      <c r="L6" s="42">
        <f>137779285.32+34779198.39/1.9558</f>
        <v>155561879.85420594</v>
      </c>
      <c r="M6" s="42">
        <f>38142678+60513853.13</f>
        <v>98656531.129999995</v>
      </c>
      <c r="N6" s="17"/>
      <c r="O6" s="17"/>
      <c r="P6" s="17"/>
      <c r="Q6" s="17"/>
      <c r="R6" s="34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2">
        <f>+C7+D7</f>
        <v>1346690897</v>
      </c>
      <c r="F7" s="42">
        <v>60525338.90625</v>
      </c>
      <c r="G7" s="42">
        <v>98067769.399999991</v>
      </c>
      <c r="H7" s="55">
        <f>+F7+G7</f>
        <v>158593108.30624998</v>
      </c>
      <c r="I7" s="42">
        <v>168281326.48345897</v>
      </c>
      <c r="J7" s="61">
        <v>29696704.673551582</v>
      </c>
      <c r="K7" s="42">
        <v>197978031.15701056</v>
      </c>
      <c r="L7" s="42">
        <f>102636614.11+46262953.28/1.9558</f>
        <v>126290849.34877697</v>
      </c>
      <c r="M7" s="42">
        <v>66419687.18</v>
      </c>
      <c r="N7" s="17"/>
      <c r="O7" s="17"/>
      <c r="P7" s="17"/>
      <c r="Q7" s="17"/>
      <c r="R7" s="34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2">
        <f>+C8+D8</f>
        <v>1770381345</v>
      </c>
      <c r="F8" s="32">
        <v>79660903.311250001</v>
      </c>
      <c r="G8" s="32">
        <f t="shared" ref="G8:N8" si="1">+G9+G10</f>
        <v>55419594.129999995</v>
      </c>
      <c r="H8" s="53">
        <f t="shared" si="1"/>
        <v>135080497.44125</v>
      </c>
      <c r="I8" s="32">
        <f t="shared" si="1"/>
        <v>102710870.7721498</v>
      </c>
      <c r="J8" s="32">
        <f t="shared" si="1"/>
        <v>18125447.783320554</v>
      </c>
      <c r="K8" s="32">
        <f>+K9+K10</f>
        <v>120836318.55547035</v>
      </c>
      <c r="L8" s="41">
        <f t="shared" si="1"/>
        <v>72165508.140000001</v>
      </c>
      <c r="M8" s="41">
        <f t="shared" si="1"/>
        <v>34538692.020000003</v>
      </c>
      <c r="N8" s="17"/>
      <c r="O8" s="17"/>
      <c r="P8" s="17"/>
      <c r="Q8" s="17"/>
      <c r="R8" s="34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2">
        <f t="shared" ref="E9:E10" si="2">+C9+D9</f>
        <v>436710893</v>
      </c>
      <c r="F9" s="42">
        <v>19720751.998749997</v>
      </c>
      <c r="G9" s="42">
        <v>10226730.580000002</v>
      </c>
      <c r="H9" s="55">
        <f t="shared" ref="H9:H13" si="3">+F9+G9</f>
        <v>29947482.578749999</v>
      </c>
      <c r="I9" s="42">
        <v>14073409.840094507</v>
      </c>
      <c r="J9" s="61">
        <v>2483542.9129578541</v>
      </c>
      <c r="K9" s="42">
        <v>16556952.753052361</v>
      </c>
      <c r="L9" s="42">
        <f>12882040.3+486010.24</f>
        <v>13368050.540000001</v>
      </c>
      <c r="M9" s="42">
        <f>1097963+10009016.35</f>
        <v>11106979.35</v>
      </c>
      <c r="N9" s="17"/>
      <c r="O9" s="17"/>
      <c r="P9" s="17"/>
      <c r="Q9" s="17"/>
      <c r="R9" s="34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2">
        <f t="shared" si="2"/>
        <v>1333670452</v>
      </c>
      <c r="F10" s="42">
        <v>59940151.3125</v>
      </c>
      <c r="G10" s="42">
        <v>45192863.549999997</v>
      </c>
      <c r="H10" s="55">
        <f t="shared" si="3"/>
        <v>105133014.8625</v>
      </c>
      <c r="I10" s="42">
        <v>88637460.932055295</v>
      </c>
      <c r="J10" s="61">
        <v>15641904.870362699</v>
      </c>
      <c r="K10" s="42">
        <v>104279365.80241799</v>
      </c>
      <c r="L10" s="42">
        <f>47276502.5+11520955.1</f>
        <v>58797457.600000001</v>
      </c>
      <c r="M10" s="42">
        <v>23431712.670000002</v>
      </c>
      <c r="N10" s="17"/>
      <c r="O10" s="17"/>
      <c r="P10" s="17"/>
      <c r="Q10" s="17"/>
      <c r="R10" s="34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2">
        <f>+C11+D11</f>
        <v>701177274</v>
      </c>
      <c r="F11" s="32">
        <v>31514187.6675</v>
      </c>
      <c r="G11" s="32">
        <v>0</v>
      </c>
      <c r="H11" s="53">
        <f>+H12+H13</f>
        <v>31514187.6675</v>
      </c>
      <c r="I11" s="32">
        <f>+I12+I13</f>
        <v>73519143.627855614</v>
      </c>
      <c r="J11" s="32">
        <f>+J12+J13</f>
        <v>12973966.522562755</v>
      </c>
      <c r="K11" s="32">
        <f>+K12+K13</f>
        <v>86493110.150418371</v>
      </c>
      <c r="L11" s="56">
        <v>0</v>
      </c>
      <c r="M11" s="56">
        <v>0</v>
      </c>
      <c r="N11" s="17"/>
      <c r="O11" s="17"/>
      <c r="P11" s="17"/>
      <c r="Q11" s="17"/>
      <c r="R11" s="34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2">
        <f t="shared" ref="E12:E20" si="4">+C12+D12</f>
        <v>286330751</v>
      </c>
      <c r="F12" s="42">
        <v>12868777.6875</v>
      </c>
      <c r="G12" s="42">
        <v>0</v>
      </c>
      <c r="H12" s="55">
        <f t="shared" si="3"/>
        <v>12868777.6875</v>
      </c>
      <c r="I12" s="42">
        <v>0</v>
      </c>
      <c r="J12" s="62">
        <v>0</v>
      </c>
      <c r="K12" s="63">
        <v>0</v>
      </c>
      <c r="L12" s="57">
        <v>0</v>
      </c>
      <c r="M12" s="57">
        <v>0</v>
      </c>
      <c r="N12" s="17"/>
      <c r="O12" s="17"/>
      <c r="P12" s="17"/>
      <c r="Q12" s="17"/>
      <c r="R12" s="34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2">
        <f t="shared" si="4"/>
        <v>414846523</v>
      </c>
      <c r="F13" s="42">
        <v>18645409.98</v>
      </c>
      <c r="G13" s="42">
        <v>0</v>
      </c>
      <c r="H13" s="55">
        <f t="shared" si="3"/>
        <v>18645409.98</v>
      </c>
      <c r="I13" s="42">
        <v>73519143.627855614</v>
      </c>
      <c r="J13" s="61">
        <v>12973966.522562755</v>
      </c>
      <c r="K13" s="42">
        <f>+I13+J13</f>
        <v>86493110.150418371</v>
      </c>
      <c r="L13" s="55">
        <v>0</v>
      </c>
      <c r="M13" s="55">
        <v>0</v>
      </c>
      <c r="N13" s="17"/>
      <c r="O13" s="17"/>
      <c r="P13" s="17"/>
      <c r="Q13" s="17"/>
      <c r="R13" s="34"/>
      <c r="S13" s="22"/>
      <c r="T13" s="33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2">
        <f t="shared" si="4"/>
        <v>1543182113</v>
      </c>
      <c r="F14" s="32">
        <v>69356390.90625</v>
      </c>
      <c r="G14" s="32">
        <v>85247813.310000002</v>
      </c>
      <c r="H14" s="53">
        <f>+F14+G14</f>
        <v>154604204.21625</v>
      </c>
      <c r="I14" s="32">
        <v>284300971.06664979</v>
      </c>
      <c r="J14" s="32">
        <v>50170759.599997021</v>
      </c>
      <c r="K14" s="32">
        <v>334471730.66664684</v>
      </c>
      <c r="L14" s="60">
        <f>93726366.13+31385149.39/1.9558</f>
        <v>109773584.34760916</v>
      </c>
      <c r="M14" s="56">
        <v>56363297.090000004</v>
      </c>
      <c r="N14" s="17"/>
      <c r="O14" s="17"/>
      <c r="P14" s="17"/>
      <c r="Q14" s="17"/>
      <c r="R14" s="34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3">
        <f t="shared" si="4"/>
        <v>1092248077</v>
      </c>
      <c r="F15" s="43">
        <v>69457691.370000005</v>
      </c>
      <c r="G15" s="43">
        <v>177903744.38999999</v>
      </c>
      <c r="H15" s="53">
        <f t="shared" ref="H15:H19" si="5">+F15+G15</f>
        <v>247361435.75999999</v>
      </c>
      <c r="I15" s="32">
        <v>266142449.64764103</v>
      </c>
      <c r="J15" s="32">
        <v>41175664.143774666</v>
      </c>
      <c r="K15" s="32">
        <v>307318113.79141569</v>
      </c>
      <c r="L15" s="43">
        <f>153477918.81+51092952.78+4346722.41+37535559.86/1.9558</f>
        <v>228109515.39278045</v>
      </c>
      <c r="M15" s="43">
        <f>42271200+58380473.23+30011998.07</f>
        <v>130663671.29999998</v>
      </c>
      <c r="N15" s="17"/>
      <c r="O15" s="17"/>
      <c r="P15" s="17"/>
      <c r="Q15" s="17"/>
      <c r="R15" s="34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32">
        <f t="shared" si="4"/>
        <v>1270135903</v>
      </c>
      <c r="F16" s="32">
        <v>57172110.956249997</v>
      </c>
      <c r="G16" s="32">
        <v>210643750.46000001</v>
      </c>
      <c r="H16" s="53">
        <f t="shared" si="5"/>
        <v>267815861.41624999</v>
      </c>
      <c r="I16" s="32">
        <v>285244482.61248612</v>
      </c>
      <c r="J16" s="32">
        <v>50337261.637497552</v>
      </c>
      <c r="K16" s="32">
        <f t="shared" ref="K16:K19" si="6">+I16+J16</f>
        <v>335581744.24998367</v>
      </c>
      <c r="L16" s="60">
        <f>273659824.53+56709956.07/1.9558</f>
        <v>302655609.41086715</v>
      </c>
      <c r="M16" s="56">
        <f>197934145.49+7545178</f>
        <v>205479323.49000001</v>
      </c>
      <c r="N16" s="17"/>
      <c r="O16" s="17"/>
      <c r="P16" s="17"/>
      <c r="Q16" s="17"/>
      <c r="R16" s="34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32">
        <f t="shared" si="4"/>
        <v>102000000</v>
      </c>
      <c r="F17" s="32">
        <v>5737500</v>
      </c>
      <c r="G17" s="32">
        <v>85802186.099999994</v>
      </c>
      <c r="H17" s="53">
        <f t="shared" si="5"/>
        <v>91539686.099999994</v>
      </c>
      <c r="I17" s="32">
        <v>81034155.000434607</v>
      </c>
      <c r="J17" s="32">
        <v>14300145.000076694</v>
      </c>
      <c r="K17" s="32">
        <f t="shared" si="6"/>
        <v>95334300.000511304</v>
      </c>
      <c r="L17" s="56">
        <v>95335762.329999998</v>
      </c>
      <c r="M17" s="56">
        <v>95335762.329999998</v>
      </c>
      <c r="N17" s="17"/>
      <c r="O17" s="17"/>
      <c r="P17" s="17"/>
      <c r="Q17" s="17"/>
      <c r="R17" s="34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2">
        <f t="shared" si="4"/>
        <v>335919605</v>
      </c>
      <c r="F18" s="32">
        <v>15304104.675000001</v>
      </c>
      <c r="G18" s="32">
        <v>10350037.189999999</v>
      </c>
      <c r="H18" s="53">
        <f t="shared" si="5"/>
        <v>25654141.865000002</v>
      </c>
      <c r="I18" s="32">
        <v>22777193.939092327</v>
      </c>
      <c r="J18" s="32">
        <v>4019504.8127809986</v>
      </c>
      <c r="K18" s="32">
        <f t="shared" si="6"/>
        <v>26796698.751873326</v>
      </c>
      <c r="L18" s="60">
        <f>12021870.42+1477299.34</f>
        <v>13499169.76</v>
      </c>
      <c r="M18" s="60">
        <v>6606576.1200000001</v>
      </c>
      <c r="N18" s="17"/>
      <c r="O18" s="17"/>
      <c r="P18" s="17"/>
      <c r="Q18" s="17"/>
      <c r="R18" s="34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2">
        <f t="shared" si="4"/>
        <v>123312076</v>
      </c>
      <c r="F19" s="32">
        <v>11529679.040000001</v>
      </c>
      <c r="G19" s="32">
        <v>29834772.629999999</v>
      </c>
      <c r="H19" s="53">
        <f t="shared" si="5"/>
        <v>41364451.670000002</v>
      </c>
      <c r="I19" s="32">
        <v>44382018.944781214</v>
      </c>
      <c r="J19" s="32">
        <v>7832120.9902555086</v>
      </c>
      <c r="K19" s="32">
        <f t="shared" si="6"/>
        <v>52214139.935036719</v>
      </c>
      <c r="L19" s="56">
        <v>38582072.210000001</v>
      </c>
      <c r="M19" s="56">
        <f>3679528+24577386.94</f>
        <v>28256914.940000001</v>
      </c>
      <c r="N19" s="17"/>
      <c r="O19" s="17"/>
      <c r="P19" s="17"/>
      <c r="Q19" s="17"/>
      <c r="R19" s="34"/>
      <c r="S19" s="22"/>
    </row>
    <row r="20" spans="1:19" s="18" customFormat="1" ht="29.25" customHeight="1" x14ac:dyDescent="0.25">
      <c r="A20" s="66" t="s">
        <v>4</v>
      </c>
      <c r="B20" s="67"/>
      <c r="C20" s="7">
        <f>+C5+C8+C11+C14+C15+C16+C17+C18+C19</f>
        <v>7527606541</v>
      </c>
      <c r="D20" s="7">
        <f>+D5+D8+D11+D14+D15+D16+D17+D18+D19</f>
        <v>1298337112</v>
      </c>
      <c r="E20" s="41">
        <f t="shared" si="4"/>
        <v>8825943653</v>
      </c>
      <c r="F20" s="41">
        <f>+F5+F8+F11+F14+F15+F16+F17+F18+F19</f>
        <v>427809945.20625001</v>
      </c>
      <c r="G20" s="54">
        <f t="shared" ref="G20" si="7">+G5+G8+G11+G14+G15+G16+G17+G18+G19</f>
        <v>872405313.62</v>
      </c>
      <c r="H20" s="58">
        <f>+H5+H8+H11+H14+H15+H16+H17+H18+H19</f>
        <v>1300215258.8262498</v>
      </c>
      <c r="I20" s="41">
        <f>SUM(I5+I8+I11+I14+I15+I16+I17+I18+I19)</f>
        <v>1507420416.2236784</v>
      </c>
      <c r="J20" s="41">
        <f>+J5+J8+J11+J14+J15+J16+J17+J18+J19</f>
        <v>260224717.06895769</v>
      </c>
      <c r="K20" s="32">
        <f>+K5+K8+K11+K14+K15+K16+K17+K18+K19</f>
        <v>1767645133.2926359</v>
      </c>
      <c r="L20" s="59">
        <f>+L5+L8+L14+L15+L16+L17+L18+L19</f>
        <v>1141973950.7942395</v>
      </c>
      <c r="M20" s="53">
        <f>+M5+M8+M14+M15+M16+M17+M18+M19</f>
        <v>722320455.60000014</v>
      </c>
      <c r="N20" s="17"/>
      <c r="O20" s="17"/>
      <c r="P20" s="17"/>
      <c r="Q20" s="17"/>
      <c r="R20" s="34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52"/>
      <c r="H21" s="4"/>
      <c r="I21" s="4"/>
      <c r="J21" s="4"/>
      <c r="K21" s="4"/>
      <c r="L21" s="4"/>
      <c r="M21" s="4"/>
      <c r="N21" s="17"/>
      <c r="O21" s="46"/>
      <c r="P21" s="17"/>
      <c r="Q21" s="17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4">
        <v>1762463788.8958411</v>
      </c>
      <c r="O22" s="46"/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5"/>
      <c r="H23" s="4"/>
      <c r="I23" s="35"/>
      <c r="J23" s="35"/>
      <c r="K23" s="35"/>
      <c r="L23" s="49">
        <f>+L20-L22</f>
        <v>1141973950.7942395</v>
      </c>
      <c r="M23" s="35"/>
      <c r="N23" s="45"/>
      <c r="O23" s="45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5"/>
      <c r="H24" s="4"/>
      <c r="I24" s="50"/>
      <c r="J24" s="35"/>
      <c r="K24" s="35"/>
      <c r="L24" s="47"/>
      <c r="M24" s="48"/>
      <c r="N24" s="45"/>
      <c r="O24" s="45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5"/>
      <c r="H25" s="4"/>
      <c r="I25" s="26"/>
      <c r="J25" s="4"/>
      <c r="K25" s="4"/>
      <c r="L25" s="29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29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29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29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29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2018-04-05T08:31:59Z</cp:lastPrinted>
  <dcterms:created xsi:type="dcterms:W3CDTF">2007-11-29T09:10:22Z</dcterms:created>
  <dcterms:modified xsi:type="dcterms:W3CDTF">2018-05-15T10:40:54Z</dcterms:modified>
</cp:coreProperties>
</file>