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0" yWindow="840" windowWidth="13515" windowHeight="8625"/>
  </bookViews>
  <sheets>
    <sheet name="SCF_financial info_EUR_ENG" sheetId="5" r:id="rId1"/>
  </sheets>
  <definedNames>
    <definedName name="_xlnm.Print_Area" localSheetId="0">'SCF_financial info_EUR_ENG'!$A$1:$M$20</definedName>
  </definedNames>
  <calcPr calcId="145621"/>
</workbook>
</file>

<file path=xl/calcChain.xml><?xml version="1.0" encoding="utf-8"?>
<calcChain xmlns="http://schemas.openxmlformats.org/spreadsheetml/2006/main">
  <c r="L10" i="5" l="1"/>
  <c r="L9" i="5"/>
  <c r="L7" i="5"/>
  <c r="L6" i="5"/>
  <c r="L16" i="5"/>
  <c r="L14" i="5"/>
  <c r="L15" i="5"/>
  <c r="L18" i="5"/>
  <c r="L19" i="5"/>
  <c r="J19" i="5" l="1"/>
  <c r="I19" i="5" s="1"/>
  <c r="J18" i="5"/>
  <c r="I18" i="5" s="1"/>
  <c r="J16" i="5"/>
  <c r="I16" i="5"/>
  <c r="J14" i="5"/>
  <c r="I14" i="5" s="1"/>
  <c r="J13" i="5"/>
  <c r="I13" i="5"/>
  <c r="J12" i="5"/>
  <c r="I12" i="5" s="1"/>
  <c r="K11" i="5"/>
  <c r="I11" i="5" s="1"/>
  <c r="J11" i="5"/>
  <c r="J10" i="5"/>
  <c r="I10" i="5" s="1"/>
  <c r="J9" i="5"/>
  <c r="I9" i="5"/>
  <c r="K8" i="5"/>
  <c r="J7" i="5"/>
  <c r="I7" i="5"/>
  <c r="J6" i="5"/>
  <c r="I6" i="5" s="1"/>
  <c r="K5" i="5"/>
  <c r="I8" i="5" l="1"/>
  <c r="I20" i="5" s="1"/>
  <c r="K20" i="5"/>
  <c r="N20" i="5" s="1"/>
  <c r="I5" i="5"/>
  <c r="J5" i="5"/>
  <c r="J8" i="5"/>
  <c r="J20" i="5" s="1"/>
  <c r="L17" i="5" l="1"/>
  <c r="L8" i="5"/>
  <c r="L5" i="5"/>
  <c r="F11" i="5" l="1"/>
  <c r="F5" i="5"/>
  <c r="F8" i="5"/>
  <c r="F20" i="5" l="1"/>
  <c r="G8" i="5" l="1"/>
  <c r="G5" i="5" l="1"/>
  <c r="G20" i="5" s="1"/>
  <c r="G24" i="5" s="1"/>
  <c r="M8" i="5" l="1"/>
  <c r="M5" i="5"/>
  <c r="M20" i="5" l="1"/>
  <c r="H19" i="5" l="1"/>
  <c r="E19" i="5"/>
  <c r="H18" i="5"/>
  <c r="E18" i="5"/>
  <c r="H17" i="5"/>
  <c r="E17" i="5"/>
  <c r="H16" i="5"/>
  <c r="E16" i="5"/>
  <c r="H15" i="5"/>
  <c r="E15" i="5"/>
  <c r="H14" i="5"/>
  <c r="E14" i="5"/>
  <c r="H13" i="5"/>
  <c r="E13" i="5"/>
  <c r="H12" i="5"/>
  <c r="E12" i="5"/>
  <c r="E11" i="5"/>
  <c r="D11" i="5"/>
  <c r="C11" i="5"/>
  <c r="H10" i="5"/>
  <c r="E10" i="5"/>
  <c r="E9" i="5"/>
  <c r="E8" i="5"/>
  <c r="D8" i="5"/>
  <c r="C8" i="5"/>
  <c r="H7" i="5"/>
  <c r="E7" i="5"/>
  <c r="H6" i="5"/>
  <c r="E6" i="5"/>
  <c r="E5" i="5"/>
  <c r="D5" i="5"/>
  <c r="D20" i="5" s="1"/>
  <c r="C5" i="5"/>
  <c r="C20" i="5" s="1"/>
  <c r="E20" i="5" s="1"/>
  <c r="H11" i="5" l="1"/>
  <c r="L20" i="5"/>
  <c r="L23" i="5" s="1"/>
  <c r="H5" i="5"/>
  <c r="H9" i="5"/>
  <c r="H8" i="5" s="1"/>
  <c r="H20" i="5" l="1"/>
  <c r="N22" i="5" l="1"/>
</calcChain>
</file>

<file path=xl/sharedStrings.xml><?xml version="1.0" encoding="utf-8"?>
<sst xmlns="http://schemas.openxmlformats.org/spreadsheetml/2006/main" count="46" uniqueCount="29">
  <si>
    <t>евро</t>
  </si>
  <si>
    <t>Сума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</si>
  <si>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</si>
  <si>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</si>
  <si>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</si>
  <si>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</si>
  <si>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</si>
  <si>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</si>
  <si>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</si>
  <si>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</si>
  <si>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</si>
  <si>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</si>
  <si>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</si>
  <si>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</si>
  <si>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от които 0.4% се дължат на добавените лимити</t>
  </si>
  <si>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</si>
  <si>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</si>
  <si>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</si>
  <si>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</si>
  <si>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</si>
  <si>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</si>
  <si>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</si>
  <si>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Total pre-financing received from the EC up to 31.10.2017</t>
  </si>
  <si>
    <t>Funds received from the EC based on submitted applications for payment up to 31.10.2017</t>
  </si>
  <si>
    <t>Total funds received from the EC up to 31.10.2017</t>
  </si>
  <si>
    <t>Paid up to 31.10.2017</t>
  </si>
  <si>
    <t>Total paid up to  31.10.2017</t>
  </si>
  <si>
    <t>Total public expenditure declared to the EC with Payment claims
 as per 31.10.2017</t>
  </si>
  <si>
    <t>Total public expenditure certified to the EC with Annual Accounts 
as per 31.10.2017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</si>
</sst>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0"/>
      <color rgb="FF40008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" fontId="3" fillId="0" borderId="1" xfId="1" applyNumberFormat="1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 wrapText="1"/>
    </xf>
    <xf numFmtId="171" fontId="4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3" fillId="0" borderId="0" xfId="0" applyFont="1" applyFill="1"/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3" fontId="5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170" fontId="3" fillId="0" borderId="0" xfId="2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/>
    <xf numFmtId="169" fontId="5" fillId="0" borderId="0" xfId="0" applyNumberFormat="1" applyFont="1" applyFill="1"/>
    <xf numFmtId="168" fontId="3" fillId="3" borderId="0" xfId="2" applyNumberFormat="1" applyFont="1" applyFill="1" applyBorder="1" applyAlignment="1">
      <alignment horizontal="center" vertical="center" wrapText="1"/>
    </xf>
    <xf numFmtId="171" fontId="4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168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4" fontId="7" fillId="0" borderId="0" xfId="0" applyNumberFormat="1" applyFont="1"/>
    <xf numFmtId="4" fontId="5" fillId="0" borderId="0" xfId="0" applyNumberFormat="1" applyFont="1" applyFill="1"/>
    <xf numFmtId="168" fontId="4" fillId="0" borderId="0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vertical="center" wrapText="1"/>
    </xf>
    <xf numFmtId="167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>
      <alignment horizontal="center" vertical="center"/>
    </xf>
    <xf numFmtId="170" fontId="3" fillId="2" borderId="1" xfId="1" applyNumberFormat="1" applyFont="1" applyFill="1" applyBorder="1" applyAlignment="1">
      <alignment horizontal="right" vertical="center"/>
    </xf>
    <xf numFmtId="170" fontId="5" fillId="2" borderId="1" xfId="1" applyNumberFormat="1" applyFont="1" applyFill="1" applyBorder="1" applyAlignment="1">
      <alignment horizontal="right" vertical="center"/>
    </xf>
    <xf numFmtId="168" fontId="3" fillId="2" borderId="1" xfId="1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/>
    </xf>
    <xf numFmtId="168" fontId="5" fillId="2" borderId="3" xfId="0" applyNumberFormat="1" applyFont="1" applyFill="1" applyBorder="1" applyAlignment="1">
      <alignment horizontal="center" vertical="center"/>
    </xf>
    <xf numFmtId="170" fontId="3" fillId="2" borderId="0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8" fontId="4" fillId="2" borderId="0" xfId="2" applyNumberFormat="1" applyFont="1" applyFill="1" applyBorder="1" applyAlignment="1">
      <alignment horizontal="center" vertical="center" wrapText="1"/>
    </xf>
    <xf numFmtId="3" fontId="6" fillId="2" borderId="0" xfId="2" applyNumberFormat="1" applyFont="1" applyFill="1" applyBorder="1" applyAlignment="1">
      <alignment vertical="center" wrapText="1"/>
    </xf>
    <xf numFmtId="171" fontId="4" fillId="2" borderId="0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4"/>
    <cellStyle name="Currency" xfId="2" builtinId="4"/>
    <cellStyle name="Currency 4" xfId="5"/>
    <cellStyle name="Normal" xfId="0" builtinId="0"/>
    <cellStyle name="Normal 3" xfId="3"/>
  </cellStyles>
  <dxfs count="0"/>
  <tableStyles count="0" defaultTableStyle="TableStyleMedium9" defaultPivotStyle="PivotStyleLight16"/>
  <colors>
    <mruColors>
      <color rgb="FFBA8CDC"/>
      <color rgb="FF9E5E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5" zoomScaleNormal="90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6" sqref="I16"/>
    </sheetView>
  </sheetViews>
  <sheetFormatPr defaultColWidth="9.140625" defaultRowHeight="15" outlineLevelRow="1" x14ac:dyDescent="0.25"/>
  <cols>
    <col min="1" max="1" width="46.140625" style="21" customWidth="1"/>
    <col min="2" max="2" width="7.85546875" style="5" customWidth="1"/>
    <col min="3" max="3" width="19.5703125" style="5" customWidth="1"/>
    <col min="4" max="4" width="21" style="5" customWidth="1"/>
    <col min="5" max="5" width="18.7109375" style="5" customWidth="1"/>
    <col min="6" max="8" width="19.42578125" style="5" customWidth="1"/>
    <col min="9" max="11" width="19.42578125" style="21" customWidth="1"/>
    <col min="12" max="12" width="23.85546875" style="31" customWidth="1"/>
    <col min="13" max="13" width="24.7109375" style="10" customWidth="1"/>
    <col min="14" max="14" width="19.85546875" style="21" customWidth="1"/>
    <col min="15" max="15" width="28.42578125" style="21" customWidth="1"/>
    <col min="16" max="16" width="15.42578125" style="21" customWidth="1"/>
    <col min="17" max="17" width="14.28515625" style="21" bestFit="1" customWidth="1"/>
    <col min="18" max="18" width="14.5703125" style="21" customWidth="1"/>
    <col min="19" max="16384" width="9.140625" style="21"/>
  </cols>
  <sheetData>
    <row r="1" spans="1:20" s="12" customFormat="1" ht="11.25" customHeight="1" x14ac:dyDescent="0.2">
      <c r="A1" s="1"/>
      <c r="B1" s="1"/>
      <c r="C1" s="2"/>
      <c r="D1" s="2"/>
      <c r="E1" s="2"/>
      <c r="F1" s="40"/>
      <c r="G1" s="40"/>
      <c r="H1" s="40"/>
      <c r="I1" s="41"/>
      <c r="J1" s="41"/>
      <c r="K1" s="41"/>
      <c r="L1" s="42"/>
      <c r="M1" s="42"/>
    </row>
    <row r="2" spans="1:20" s="13" customFormat="1" ht="12.75" customHeight="1" x14ac:dyDescent="0.25">
      <c r="A2" s="68" t="s">
        <v>15</v>
      </c>
      <c r="B2" s="69" t="s">
        <v>16</v>
      </c>
      <c r="C2" s="71" t="s">
        <v>17</v>
      </c>
      <c r="D2" s="71" t="s">
        <v>18</v>
      </c>
      <c r="E2" s="71" t="s">
        <v>19</v>
      </c>
      <c r="F2" s="64" t="s">
        <v>22</v>
      </c>
      <c r="G2" s="64" t="s">
        <v>23</v>
      </c>
      <c r="H2" s="64" t="s">
        <v>24</v>
      </c>
      <c r="I2" s="73" t="s">
        <v>25</v>
      </c>
      <c r="J2" s="74"/>
      <c r="K2" s="64" t="s">
        <v>26</v>
      </c>
      <c r="L2" s="62" t="s">
        <v>27</v>
      </c>
      <c r="M2" s="62" t="s">
        <v>28</v>
      </c>
    </row>
    <row r="3" spans="1:20" s="13" customFormat="1" ht="98.25" customHeight="1" x14ac:dyDescent="0.2">
      <c r="A3" s="68"/>
      <c r="B3" s="70"/>
      <c r="C3" s="72"/>
      <c r="D3" s="72"/>
      <c r="E3" s="72"/>
      <c r="F3" s="75"/>
      <c r="G3" s="75"/>
      <c r="H3" s="75"/>
      <c r="I3" s="57" t="s">
        <v>20</v>
      </c>
      <c r="J3" s="58" t="s">
        <v>21</v>
      </c>
      <c r="K3" s="65"/>
      <c r="L3" s="63"/>
      <c r="M3" s="63"/>
    </row>
    <row r="4" spans="1:20" s="13" customFormat="1" ht="18.75" customHeight="1" x14ac:dyDescent="0.2">
      <c r="A4" s="14">
        <v>1</v>
      </c>
      <c r="B4" s="3">
        <v>2</v>
      </c>
      <c r="C4" s="11">
        <v>3</v>
      </c>
      <c r="D4" s="3">
        <v>4</v>
      </c>
      <c r="E4" s="3">
        <v>5</v>
      </c>
      <c r="F4" s="43">
        <v>6</v>
      </c>
      <c r="G4" s="43">
        <v>7</v>
      </c>
      <c r="H4" s="43">
        <v>8</v>
      </c>
      <c r="I4" s="43">
        <v>9</v>
      </c>
      <c r="J4" s="33">
        <v>10</v>
      </c>
      <c r="K4" s="33">
        <v>11</v>
      </c>
      <c r="L4" s="33">
        <v>12</v>
      </c>
      <c r="M4" s="33">
        <v>13</v>
      </c>
    </row>
    <row r="5" spans="1:20" s="18" customFormat="1" ht="29.25" customHeight="1" x14ac:dyDescent="0.2">
      <c r="A5" s="15" t="s">
        <v>2</v>
      </c>
      <c r="B5" s="16" t="s">
        <v>0</v>
      </c>
      <c r="C5" s="6">
        <f>C6+C7</f>
        <v>1604449168</v>
      </c>
      <c r="D5" s="6">
        <f>D6+D7</f>
        <v>283138092</v>
      </c>
      <c r="E5" s="34">
        <f>+C5+D5</f>
        <v>1887587260</v>
      </c>
      <c r="F5" s="34">
        <f>F6+F7</f>
        <v>88077377.280000001</v>
      </c>
      <c r="G5" s="34">
        <f>G6+G7</f>
        <v>131156852.81999999</v>
      </c>
      <c r="H5" s="34">
        <f t="shared" ref="H5:M5" si="0">+H6+H7</f>
        <v>219234230.09999999</v>
      </c>
      <c r="I5" s="34">
        <f t="shared" si="0"/>
        <v>241208528.09872401</v>
      </c>
      <c r="J5" s="44">
        <f t="shared" si="0"/>
        <v>42566210.840951294</v>
      </c>
      <c r="K5" s="44">
        <f t="shared" si="0"/>
        <v>283774738.93967533</v>
      </c>
      <c r="L5" s="44">
        <f t="shared" si="0"/>
        <v>204256969.91</v>
      </c>
      <c r="M5" s="44">
        <f t="shared" si="0"/>
        <v>38142677.869999997</v>
      </c>
      <c r="N5" s="17"/>
      <c r="O5" s="17"/>
      <c r="P5" s="17"/>
      <c r="Q5" s="17"/>
    </row>
    <row r="6" spans="1:20" ht="29.25" customHeight="1" outlineLevel="1" x14ac:dyDescent="0.25">
      <c r="A6" s="19" t="s">
        <v>5</v>
      </c>
      <c r="B6" s="20" t="s">
        <v>0</v>
      </c>
      <c r="C6" s="8">
        <v>459761907</v>
      </c>
      <c r="D6" s="8">
        <v>81134456</v>
      </c>
      <c r="E6" s="45">
        <f>+C6+D6</f>
        <v>540896363</v>
      </c>
      <c r="F6" s="45">
        <v>27552038.373750001</v>
      </c>
      <c r="G6" s="45">
        <v>78276165.390000001</v>
      </c>
      <c r="H6" s="45">
        <f t="shared" ref="H6:H19" si="1">+F6+G6</f>
        <v>105828203.76375</v>
      </c>
      <c r="I6" s="45">
        <f t="shared" ref="I6:I18" si="2">K6-J6</f>
        <v>152511571.63736111</v>
      </c>
      <c r="J6" s="49">
        <f>K6*15%</f>
        <v>26913806.759534314</v>
      </c>
      <c r="K6" s="45">
        <v>179425378.39689544</v>
      </c>
      <c r="L6" s="45">
        <f>(38142677.87+44104878.3+16579965.86+3494262.98+23474417.32)</f>
        <v>125796202.32999998</v>
      </c>
      <c r="M6" s="45">
        <v>38142677.869999997</v>
      </c>
      <c r="N6" s="17"/>
      <c r="O6" s="17"/>
      <c r="P6" s="17"/>
      <c r="Q6" s="36"/>
      <c r="R6" s="37"/>
    </row>
    <row r="7" spans="1:20" ht="29.25" customHeight="1" outlineLevel="1" x14ac:dyDescent="0.25">
      <c r="A7" s="19" t="s">
        <v>6</v>
      </c>
      <c r="B7" s="20" t="s">
        <v>0</v>
      </c>
      <c r="C7" s="8">
        <v>1144687261</v>
      </c>
      <c r="D7" s="8">
        <v>202003636</v>
      </c>
      <c r="E7" s="45">
        <f>+C7+D7</f>
        <v>1346690897</v>
      </c>
      <c r="F7" s="45">
        <v>60525338.90625</v>
      </c>
      <c r="G7" s="45">
        <v>52880687.429999992</v>
      </c>
      <c r="H7" s="45">
        <f t="shared" si="1"/>
        <v>113406026.33624999</v>
      </c>
      <c r="I7" s="45">
        <f t="shared" si="2"/>
        <v>88696956.461362913</v>
      </c>
      <c r="J7" s="49">
        <f>K7*15%</f>
        <v>15652404.081416983</v>
      </c>
      <c r="K7" s="45">
        <v>104349360.54277989</v>
      </c>
      <c r="L7" s="45">
        <f>30233858.04+38088142.55+803081.09+9335685.9</f>
        <v>78460767.580000013</v>
      </c>
      <c r="M7" s="45">
        <v>0</v>
      </c>
      <c r="N7" s="17"/>
      <c r="O7" s="17"/>
      <c r="P7" s="17"/>
      <c r="Q7" s="36"/>
      <c r="R7" s="37"/>
    </row>
    <row r="8" spans="1:20" s="18" customFormat="1" ht="29.25" customHeight="1" x14ac:dyDescent="0.25">
      <c r="A8" s="15" t="s">
        <v>3</v>
      </c>
      <c r="B8" s="16" t="s">
        <v>0</v>
      </c>
      <c r="C8" s="6">
        <f>C9+C10</f>
        <v>1504824141</v>
      </c>
      <c r="D8" s="6">
        <f>D9+D10</f>
        <v>265557204</v>
      </c>
      <c r="E8" s="34">
        <f>+C8+D8</f>
        <v>1770381345</v>
      </c>
      <c r="F8" s="34">
        <f>F9+F10</f>
        <v>79660903.311250001</v>
      </c>
      <c r="G8" s="34">
        <f>G9+G10</f>
        <v>31263205.43</v>
      </c>
      <c r="H8" s="34">
        <f t="shared" ref="H8:M8" si="3">+H9+H10</f>
        <v>110924108.74125001</v>
      </c>
      <c r="I8" s="34">
        <f t="shared" si="3"/>
        <v>67325399.075028062</v>
      </c>
      <c r="J8" s="44">
        <f t="shared" si="3"/>
        <v>11880952.777946128</v>
      </c>
      <c r="K8" s="44">
        <f t="shared" si="3"/>
        <v>79206351.852974191</v>
      </c>
      <c r="L8" s="44">
        <f t="shared" si="3"/>
        <v>47423758.840000004</v>
      </c>
      <c r="M8" s="44">
        <f t="shared" si="3"/>
        <v>1097962.73</v>
      </c>
      <c r="N8" s="17"/>
      <c r="O8" s="17"/>
      <c r="P8" s="17"/>
      <c r="Q8" s="17"/>
      <c r="R8" s="37"/>
    </row>
    <row r="9" spans="1:20" ht="29.25" customHeight="1" outlineLevel="1" x14ac:dyDescent="0.25">
      <c r="A9" s="19" t="s">
        <v>5</v>
      </c>
      <c r="B9" s="20" t="s">
        <v>0</v>
      </c>
      <c r="C9" s="8">
        <v>371204258</v>
      </c>
      <c r="D9" s="8">
        <v>65506635</v>
      </c>
      <c r="E9" s="45">
        <f t="shared" ref="E9:E10" si="4">+C9+D9</f>
        <v>436710893</v>
      </c>
      <c r="F9" s="45">
        <v>19720751.998749997</v>
      </c>
      <c r="G9" s="45">
        <v>9092054.0100000016</v>
      </c>
      <c r="H9" s="45">
        <f t="shared" si="1"/>
        <v>28812806.008749999</v>
      </c>
      <c r="I9" s="45">
        <f t="shared" si="2"/>
        <v>12184006.117818076</v>
      </c>
      <c r="J9" s="49">
        <f t="shared" ref="J9:J13" si="5">K9*15%</f>
        <v>2150118.7266737781</v>
      </c>
      <c r="K9" s="45">
        <v>14334124.844491854</v>
      </c>
      <c r="L9" s="45">
        <f>(1097962.73+9172311.53+836929.68+1251976.19)</f>
        <v>12359180.129999999</v>
      </c>
      <c r="M9" s="45">
        <v>1097962.73</v>
      </c>
      <c r="N9" s="17"/>
      <c r="O9" s="17"/>
      <c r="P9" s="17"/>
      <c r="Q9" s="36"/>
      <c r="R9" s="37"/>
      <c r="S9" s="22"/>
    </row>
    <row r="10" spans="1:20" ht="29.25" customHeight="1" outlineLevel="1" x14ac:dyDescent="0.25">
      <c r="A10" s="19" t="s">
        <v>6</v>
      </c>
      <c r="B10" s="20" t="s">
        <v>0</v>
      </c>
      <c r="C10" s="8">
        <v>1133619883</v>
      </c>
      <c r="D10" s="8">
        <v>200050569</v>
      </c>
      <c r="E10" s="45">
        <f t="shared" si="4"/>
        <v>1333670452</v>
      </c>
      <c r="F10" s="45">
        <v>59940151.3125</v>
      </c>
      <c r="G10" s="45">
        <v>22171151.419999998</v>
      </c>
      <c r="H10" s="45">
        <f t="shared" si="1"/>
        <v>82111302.732500002</v>
      </c>
      <c r="I10" s="45">
        <f t="shared" si="2"/>
        <v>55141392.957209989</v>
      </c>
      <c r="J10" s="49">
        <f t="shared" si="5"/>
        <v>9730834.0512723494</v>
      </c>
      <c r="K10" s="45">
        <v>64872227.008482337</v>
      </c>
      <c r="L10" s="45">
        <f>19395187.86+4314705.87+11354684.98</f>
        <v>35064578.710000001</v>
      </c>
      <c r="M10" s="45">
        <v>0</v>
      </c>
      <c r="N10" s="17"/>
      <c r="O10" s="17"/>
      <c r="P10" s="17"/>
      <c r="Q10" s="36"/>
      <c r="R10" s="37"/>
      <c r="S10" s="22"/>
    </row>
    <row r="11" spans="1:20" s="18" customFormat="1" ht="29.25" customHeight="1" x14ac:dyDescent="0.25">
      <c r="A11" s="15" t="s">
        <v>9</v>
      </c>
      <c r="B11" s="16" t="s">
        <v>0</v>
      </c>
      <c r="C11" s="6">
        <f>C12+C13</f>
        <v>596000681</v>
      </c>
      <c r="D11" s="6">
        <f>D12+D13</f>
        <v>105176593</v>
      </c>
      <c r="E11" s="34">
        <f>+C11+D11</f>
        <v>701177274</v>
      </c>
      <c r="F11" s="34">
        <f>F12+F13</f>
        <v>31514187.6675</v>
      </c>
      <c r="G11" s="34">
        <v>0</v>
      </c>
      <c r="H11" s="34">
        <f>+H12+H13</f>
        <v>31514187.6675</v>
      </c>
      <c r="I11" s="34">
        <f>K11-J11</f>
        <v>52300264.627746776</v>
      </c>
      <c r="J11" s="44">
        <f>+J12+J13</f>
        <v>9229458.463720018</v>
      </c>
      <c r="K11" s="46">
        <f>+K12+K13</f>
        <v>61529723.091466792</v>
      </c>
      <c r="L11" s="46">
        <v>0</v>
      </c>
      <c r="M11" s="46">
        <v>0</v>
      </c>
      <c r="N11" s="17"/>
      <c r="O11" s="17"/>
      <c r="P11" s="17"/>
      <c r="Q11" s="17"/>
      <c r="R11" s="37"/>
      <c r="S11" s="22"/>
    </row>
    <row r="12" spans="1:20" s="23" customFormat="1" ht="29.25" customHeight="1" x14ac:dyDescent="0.25">
      <c r="A12" s="19" t="s">
        <v>5</v>
      </c>
      <c r="B12" s="20" t="s">
        <v>0</v>
      </c>
      <c r="C12" s="8">
        <v>243381138</v>
      </c>
      <c r="D12" s="8">
        <v>42949613</v>
      </c>
      <c r="E12" s="45">
        <f t="shared" ref="E12:E20" si="6">+C12+D12</f>
        <v>286330751</v>
      </c>
      <c r="F12" s="45">
        <v>12868777.6875</v>
      </c>
      <c r="G12" s="45">
        <v>0</v>
      </c>
      <c r="H12" s="45">
        <f t="shared" si="1"/>
        <v>12868777.6875</v>
      </c>
      <c r="I12" s="45">
        <f t="shared" si="2"/>
        <v>0</v>
      </c>
      <c r="J12" s="50">
        <f t="shared" si="5"/>
        <v>0</v>
      </c>
      <c r="K12" s="47">
        <v>0</v>
      </c>
      <c r="L12" s="47">
        <v>0</v>
      </c>
      <c r="M12" s="47">
        <v>0</v>
      </c>
      <c r="N12" s="17"/>
      <c r="O12" s="17"/>
      <c r="P12" s="17"/>
      <c r="Q12" s="17"/>
      <c r="R12" s="37"/>
      <c r="S12" s="22"/>
    </row>
    <row r="13" spans="1:20" s="18" customFormat="1" ht="29.25" customHeight="1" x14ac:dyDescent="0.25">
      <c r="A13" s="19" t="s">
        <v>7</v>
      </c>
      <c r="B13" s="20" t="s">
        <v>0</v>
      </c>
      <c r="C13" s="8">
        <v>352619543</v>
      </c>
      <c r="D13" s="8">
        <v>62226980</v>
      </c>
      <c r="E13" s="45">
        <f t="shared" si="6"/>
        <v>414846523</v>
      </c>
      <c r="F13" s="45">
        <v>18645409.98</v>
      </c>
      <c r="G13" s="45">
        <v>0</v>
      </c>
      <c r="H13" s="45">
        <f t="shared" si="1"/>
        <v>18645409.98</v>
      </c>
      <c r="I13" s="45">
        <f t="shared" si="2"/>
        <v>52300264.627746776</v>
      </c>
      <c r="J13" s="49">
        <f t="shared" si="5"/>
        <v>9229458.463720018</v>
      </c>
      <c r="K13" s="45">
        <v>61529723.091466792</v>
      </c>
      <c r="L13" s="45">
        <v>0</v>
      </c>
      <c r="M13" s="45">
        <v>0</v>
      </c>
      <c r="N13" s="17"/>
      <c r="O13" s="17"/>
      <c r="P13" s="17"/>
      <c r="Q13" s="36"/>
      <c r="R13" s="37"/>
      <c r="S13" s="22"/>
      <c r="T13" s="35"/>
    </row>
    <row r="14" spans="1:20" s="23" customFormat="1" ht="29.25" customHeight="1" x14ac:dyDescent="0.25">
      <c r="A14" s="15" t="s">
        <v>8</v>
      </c>
      <c r="B14" s="16" t="s">
        <v>0</v>
      </c>
      <c r="C14" s="6">
        <v>1311704793</v>
      </c>
      <c r="D14" s="6">
        <v>231477320</v>
      </c>
      <c r="E14" s="34">
        <f t="shared" si="6"/>
        <v>1543182113</v>
      </c>
      <c r="F14" s="34">
        <v>69356390.90625</v>
      </c>
      <c r="G14" s="34">
        <v>52113642.439999998</v>
      </c>
      <c r="H14" s="34">
        <f t="shared" si="1"/>
        <v>121470033.34625</v>
      </c>
      <c r="I14" s="34">
        <f>K14-J14</f>
        <v>176104768.43654937</v>
      </c>
      <c r="J14" s="32">
        <f>K14*15%</f>
        <v>31077312.07703812</v>
      </c>
      <c r="K14" s="46">
        <v>207182080.51358747</v>
      </c>
      <c r="L14" s="46">
        <f>57495305.88+529457.19+10097645.52</f>
        <v>68122408.590000004</v>
      </c>
      <c r="M14" s="46">
        <v>0</v>
      </c>
      <c r="N14" s="17"/>
      <c r="O14" s="17"/>
      <c r="P14" s="17"/>
      <c r="Q14" s="36"/>
      <c r="R14" s="37"/>
      <c r="S14" s="22"/>
    </row>
    <row r="15" spans="1:20" s="23" customFormat="1" ht="29.25" customHeight="1" x14ac:dyDescent="0.25">
      <c r="A15" s="24" t="s">
        <v>4</v>
      </c>
      <c r="B15" s="16" t="s">
        <v>0</v>
      </c>
      <c r="C15" s="6">
        <v>938665315</v>
      </c>
      <c r="D15" s="6">
        <v>153582762</v>
      </c>
      <c r="E15" s="48">
        <f t="shared" si="6"/>
        <v>1092248077</v>
      </c>
      <c r="F15" s="48">
        <v>69457691.370000005</v>
      </c>
      <c r="G15" s="48">
        <v>112596877.47</v>
      </c>
      <c r="H15" s="48">
        <f t="shared" si="1"/>
        <v>182054568.84</v>
      </c>
      <c r="I15" s="48">
        <v>196052664.26636997</v>
      </c>
      <c r="J15" s="48">
        <v>30032394.257015664</v>
      </c>
      <c r="K15" s="48">
        <v>226085058.52338561</v>
      </c>
      <c r="L15" s="48">
        <f>(42271200.17+47064722.76+27021652.03+11335076.88+3003343.95+13051405.56+6749413.68)</f>
        <v>150496815.03</v>
      </c>
      <c r="M15" s="48">
        <v>42271200.170000002</v>
      </c>
      <c r="N15" s="17"/>
      <c r="O15" s="17"/>
      <c r="P15" s="17"/>
      <c r="Q15" s="36"/>
      <c r="R15" s="37"/>
      <c r="S15" s="22"/>
    </row>
    <row r="16" spans="1:20" s="23" customFormat="1" ht="29.25" customHeight="1" x14ac:dyDescent="0.25">
      <c r="A16" s="15" t="s">
        <v>13</v>
      </c>
      <c r="B16" s="16" t="s">
        <v>0</v>
      </c>
      <c r="C16" s="6">
        <v>1079615516</v>
      </c>
      <c r="D16" s="6">
        <v>190520387</v>
      </c>
      <c r="E16" s="45">
        <f t="shared" si="6"/>
        <v>1270135903</v>
      </c>
      <c r="F16" s="45">
        <v>57172110.956249997</v>
      </c>
      <c r="G16" s="45">
        <v>178108550.49000001</v>
      </c>
      <c r="H16" s="45">
        <f t="shared" si="1"/>
        <v>235280661.44625002</v>
      </c>
      <c r="I16" s="45">
        <f t="shared" ref="I16" si="7">K16-J16</f>
        <v>223348593.48977903</v>
      </c>
      <c r="J16" s="50">
        <f t="shared" ref="J16" si="8">K16*15%</f>
        <v>39414457.674666882</v>
      </c>
      <c r="K16" s="46">
        <v>262763051.16444591</v>
      </c>
      <c r="L16" s="46">
        <f>(7545178.38+146337913.69+53013663.69+36592668.7)</f>
        <v>243489424.45999998</v>
      </c>
      <c r="M16" s="46">
        <v>7545178.3799999999</v>
      </c>
      <c r="N16" s="17"/>
      <c r="O16" s="17"/>
      <c r="P16" s="17"/>
      <c r="Q16" s="36"/>
      <c r="R16" s="37"/>
      <c r="S16" s="22"/>
    </row>
    <row r="17" spans="1:19" s="23" customFormat="1" ht="29.25" customHeight="1" x14ac:dyDescent="0.25">
      <c r="A17" s="25" t="s">
        <v>10</v>
      </c>
      <c r="B17" s="16" t="s">
        <v>0</v>
      </c>
      <c r="C17" s="6">
        <v>102000000</v>
      </c>
      <c r="D17" s="6">
        <v>0</v>
      </c>
      <c r="E17" s="45">
        <f t="shared" si="6"/>
        <v>102000000</v>
      </c>
      <c r="F17" s="45">
        <v>5737500</v>
      </c>
      <c r="G17" s="45">
        <v>85802186.099999994</v>
      </c>
      <c r="H17" s="45">
        <f t="shared" si="1"/>
        <v>91539686.099999994</v>
      </c>
      <c r="I17" s="45">
        <v>81034155</v>
      </c>
      <c r="J17" s="50">
        <v>14300145</v>
      </c>
      <c r="K17" s="46">
        <v>95334300.000511289</v>
      </c>
      <c r="L17" s="46">
        <f>95335762.33</f>
        <v>95335762.329999998</v>
      </c>
      <c r="M17" s="46">
        <v>0</v>
      </c>
      <c r="N17" s="54"/>
      <c r="O17" s="54"/>
      <c r="P17" s="54"/>
      <c r="Q17" s="17"/>
      <c r="R17" s="37"/>
      <c r="S17" s="22"/>
    </row>
    <row r="18" spans="1:19" s="23" customFormat="1" ht="29.25" customHeight="1" x14ac:dyDescent="0.25">
      <c r="A18" s="15" t="s">
        <v>11</v>
      </c>
      <c r="B18" s="16" t="s">
        <v>0</v>
      </c>
      <c r="C18" s="6">
        <v>285531663</v>
      </c>
      <c r="D18" s="6">
        <v>50387942</v>
      </c>
      <c r="E18" s="34">
        <f t="shared" si="6"/>
        <v>335919605</v>
      </c>
      <c r="F18" s="34">
        <v>15304104.675000001</v>
      </c>
      <c r="G18" s="34">
        <v>5077203.09</v>
      </c>
      <c r="H18" s="34">
        <f t="shared" si="1"/>
        <v>20381307.765000001</v>
      </c>
      <c r="I18" s="34">
        <f t="shared" si="2"/>
        <v>15211858.25992034</v>
      </c>
      <c r="J18" s="32">
        <f t="shared" ref="J18" si="9">15%*K18</f>
        <v>2684445.5752800596</v>
      </c>
      <c r="K18" s="46">
        <v>17896303.835200399</v>
      </c>
      <c r="L18" s="46">
        <f>5013681.63+1623185.16+3049557.39</f>
        <v>9686424.1799999997</v>
      </c>
      <c r="M18" s="46">
        <v>0</v>
      </c>
      <c r="N18" s="54"/>
      <c r="O18" s="54"/>
      <c r="P18" s="54"/>
      <c r="Q18" s="36"/>
      <c r="R18" s="37"/>
      <c r="S18" s="22"/>
    </row>
    <row r="19" spans="1:19" s="23" customFormat="1" ht="29.25" customHeight="1" x14ac:dyDescent="0.25">
      <c r="A19" s="15" t="s">
        <v>12</v>
      </c>
      <c r="B19" s="16" t="s">
        <v>0</v>
      </c>
      <c r="C19" s="6">
        <v>104815264</v>
      </c>
      <c r="D19" s="6">
        <v>18496812</v>
      </c>
      <c r="E19" s="34">
        <f t="shared" si="6"/>
        <v>123312076</v>
      </c>
      <c r="F19" s="34">
        <v>11529679.040000001</v>
      </c>
      <c r="G19" s="34">
        <v>21936027.469999999</v>
      </c>
      <c r="H19" s="34">
        <f t="shared" si="1"/>
        <v>33465706.509999998</v>
      </c>
      <c r="I19" s="34">
        <f>K19-J19</f>
        <v>33814892.852492005</v>
      </c>
      <c r="J19" s="32">
        <f>15%*K19</f>
        <v>5967334.032792707</v>
      </c>
      <c r="K19" s="46">
        <v>39782226.885284714</v>
      </c>
      <c r="L19" s="46">
        <f>6107182.58+3384163.96-32264.88+5224687.81+13581939.95+2727101.64</f>
        <v>30992811.059999999</v>
      </c>
      <c r="M19" s="46">
        <v>3679528.1</v>
      </c>
      <c r="N19" s="54"/>
      <c r="O19" s="54"/>
      <c r="P19" s="54"/>
      <c r="Q19" s="36"/>
      <c r="R19" s="37"/>
      <c r="S19" s="22"/>
    </row>
    <row r="20" spans="1:19" s="18" customFormat="1" ht="29.25" customHeight="1" x14ac:dyDescent="0.25">
      <c r="A20" s="66" t="s">
        <v>1</v>
      </c>
      <c r="B20" s="67"/>
      <c r="C20" s="7">
        <f>+C5+C8+C11+C14+C15+C16+C17+C18+C19</f>
        <v>7527606541</v>
      </c>
      <c r="D20" s="7">
        <f>+D5+D8+D11+D14+D15+D16+D17+D18+D19</f>
        <v>1298337112</v>
      </c>
      <c r="E20" s="44">
        <f t="shared" si="6"/>
        <v>8825943653</v>
      </c>
      <c r="F20" s="44">
        <f>+F5+F8+F11+F14+F15+F16+F17+F18+F19</f>
        <v>427809945.20625001</v>
      </c>
      <c r="G20" s="44">
        <f t="shared" ref="G20:H20" si="10">+G5+G8+G11+G14+G15+G16+G17+G18+G19</f>
        <v>618054545.31000006</v>
      </c>
      <c r="H20" s="44">
        <f t="shared" si="10"/>
        <v>1045864490.5162501</v>
      </c>
      <c r="I20" s="44">
        <f>SUM(I5+I8+I11+I14+I15+I16+I17+I18+I19)</f>
        <v>1086401124.1066096</v>
      </c>
      <c r="J20" s="44">
        <f>+J5+J8+J11+J14+J15+J16+J17+J18+J19</f>
        <v>187152710.69941089</v>
      </c>
      <c r="K20" s="34">
        <f t="shared" ref="K20" si="11">+K5+K8+K11+K14+K15+K16+K17+K18+K19</f>
        <v>1273553834.8065317</v>
      </c>
      <c r="L20" s="34">
        <f>+L5+L8+L11+L14+L15+L16+L17+L18+L19</f>
        <v>849804374.39999986</v>
      </c>
      <c r="M20" s="34">
        <f>+M5+M8+M11+M14+M15+M16+M17+M18+M19</f>
        <v>92736547.249999985</v>
      </c>
      <c r="N20" s="53">
        <f>K20/E20</f>
        <v>0.14429661970180852</v>
      </c>
      <c r="O20" s="54"/>
      <c r="P20" s="54"/>
      <c r="Q20" s="17"/>
      <c r="R20" s="37"/>
      <c r="S20" s="21"/>
    </row>
    <row r="21" spans="1:19" s="18" customFormat="1" ht="29.25" customHeight="1" x14ac:dyDescent="0.2">
      <c r="A21" s="1"/>
      <c r="B21" s="1"/>
      <c r="C21" s="4"/>
      <c r="D21" s="4"/>
      <c r="E21" s="4"/>
      <c r="F21" s="4"/>
      <c r="G21" s="4"/>
      <c r="H21" s="4"/>
      <c r="I21" s="51"/>
      <c r="J21" s="52"/>
      <c r="K21" s="4"/>
      <c r="L21" s="29"/>
      <c r="M21" s="4"/>
      <c r="N21" s="53">
        <v>0.11290608892135777</v>
      </c>
      <c r="O21" s="55"/>
      <c r="P21" s="55"/>
    </row>
    <row r="22" spans="1:19" s="18" customFormat="1" ht="29.25" customHeight="1" x14ac:dyDescent="0.2">
      <c r="A22" s="1"/>
      <c r="B22" s="1"/>
      <c r="C22" s="4"/>
      <c r="D22" s="4"/>
      <c r="E22" s="4"/>
      <c r="F22" s="4"/>
      <c r="G22" s="39">
        <v>450656897.47000009</v>
      </c>
      <c r="H22" s="4"/>
      <c r="I22" s="59"/>
      <c r="J22" s="59"/>
      <c r="K22" s="59"/>
      <c r="L22" s="59">
        <v>745171223.19000006</v>
      </c>
      <c r="M22" s="59"/>
      <c r="N22" s="53">
        <f>N20-N21</f>
        <v>3.1390530780450746E-2</v>
      </c>
      <c r="O22" s="56" t="s">
        <v>14</v>
      </c>
      <c r="P22" s="54"/>
      <c r="Q22" s="17"/>
    </row>
    <row r="23" spans="1:19" s="18" customFormat="1" ht="29.25" customHeight="1" x14ac:dyDescent="0.2">
      <c r="A23" s="1"/>
      <c r="B23" s="1"/>
      <c r="C23" s="4"/>
      <c r="D23" s="4"/>
      <c r="E23" s="4"/>
      <c r="F23" s="4"/>
      <c r="G23" s="38"/>
      <c r="H23" s="4"/>
      <c r="I23" s="59"/>
      <c r="J23" s="59"/>
      <c r="K23" s="59"/>
      <c r="L23" s="59">
        <f>+L20-L22</f>
        <v>104633151.2099998</v>
      </c>
      <c r="M23" s="59"/>
      <c r="N23" s="55"/>
      <c r="O23" s="55"/>
      <c r="P23" s="55"/>
    </row>
    <row r="24" spans="1:19" s="18" customFormat="1" ht="29.25" customHeight="1" x14ac:dyDescent="0.2">
      <c r="A24" s="1"/>
      <c r="B24" s="1"/>
      <c r="C24" s="4"/>
      <c r="D24" s="4"/>
      <c r="E24" s="4"/>
      <c r="F24" s="4"/>
      <c r="G24" s="38">
        <f>+G20-G22</f>
        <v>167397647.83999997</v>
      </c>
      <c r="H24" s="4"/>
      <c r="I24" s="60"/>
      <c r="J24" s="59"/>
      <c r="K24" s="59"/>
      <c r="L24" s="61"/>
      <c r="M24" s="61"/>
      <c r="N24" s="55"/>
      <c r="O24" s="55"/>
      <c r="P24" s="55"/>
    </row>
    <row r="25" spans="1:19" s="18" customFormat="1" ht="29.25" customHeight="1" x14ac:dyDescent="0.2">
      <c r="A25" s="1"/>
      <c r="B25" s="1"/>
      <c r="C25" s="4"/>
      <c r="D25" s="4"/>
      <c r="E25" s="4"/>
      <c r="F25" s="4"/>
      <c r="G25" s="38"/>
      <c r="H25" s="4"/>
      <c r="I25" s="26"/>
      <c r="J25" s="4"/>
      <c r="K25" s="4"/>
      <c r="L25" s="30"/>
      <c r="M25" s="9"/>
      <c r="N25" s="55"/>
      <c r="O25" s="55"/>
      <c r="P25" s="55"/>
    </row>
    <row r="26" spans="1:19" s="18" customFormat="1" ht="29.25" customHeight="1" x14ac:dyDescent="0.2">
      <c r="A26" s="1"/>
      <c r="B26" s="1"/>
      <c r="C26" s="4"/>
      <c r="D26" s="4"/>
      <c r="E26" s="4"/>
      <c r="F26" s="4"/>
      <c r="G26" s="4"/>
      <c r="H26" s="4"/>
      <c r="I26" s="26"/>
      <c r="J26" s="4"/>
      <c r="K26" s="4"/>
      <c r="L26" s="30"/>
      <c r="M26" s="9"/>
      <c r="N26" s="55"/>
      <c r="O26" s="55"/>
      <c r="P26" s="55"/>
    </row>
    <row r="27" spans="1:19" s="18" customFormat="1" ht="29.25" customHeight="1" x14ac:dyDescent="0.2">
      <c r="A27" s="1"/>
      <c r="B27" s="1"/>
      <c r="C27" s="4"/>
      <c r="D27" s="4"/>
      <c r="E27" s="4"/>
      <c r="F27" s="4"/>
      <c r="G27" s="4"/>
      <c r="H27" s="4"/>
      <c r="I27" s="26"/>
      <c r="J27" s="4"/>
      <c r="K27" s="4"/>
      <c r="L27" s="30"/>
      <c r="M27" s="9"/>
      <c r="N27" s="55"/>
      <c r="O27" s="55"/>
      <c r="P27" s="55"/>
    </row>
    <row r="28" spans="1:19" s="18" customFormat="1" ht="29.25" customHeight="1" x14ac:dyDescent="0.25">
      <c r="A28" s="1"/>
      <c r="B28" s="1"/>
      <c r="C28" s="5"/>
      <c r="D28" s="5"/>
      <c r="E28" s="5"/>
      <c r="F28" s="5"/>
      <c r="G28" s="5"/>
      <c r="H28" s="5"/>
      <c r="I28" s="21"/>
      <c r="J28" s="21"/>
      <c r="K28" s="27"/>
      <c r="L28" s="30"/>
      <c r="M28" s="9"/>
      <c r="N28" s="55"/>
      <c r="O28" s="55"/>
      <c r="P28" s="55"/>
    </row>
    <row r="29" spans="1:19" s="18" customFormat="1" ht="29.25" customHeight="1" x14ac:dyDescent="0.25">
      <c r="A29" s="1"/>
      <c r="B29" s="1"/>
      <c r="C29" s="5"/>
      <c r="D29" s="5"/>
      <c r="E29" s="5"/>
      <c r="F29" s="5"/>
      <c r="G29" s="5"/>
      <c r="H29" s="5"/>
      <c r="I29" s="21"/>
      <c r="J29" s="21"/>
      <c r="K29" s="28"/>
      <c r="L29" s="30"/>
      <c r="M29" s="9"/>
      <c r="N29" s="55"/>
      <c r="O29" s="55"/>
      <c r="P29" s="55"/>
    </row>
    <row r="30" spans="1:19" x14ac:dyDescent="0.25">
      <c r="K30" s="28"/>
    </row>
    <row r="31" spans="1:19" x14ac:dyDescent="0.25">
      <c r="K31" s="28"/>
    </row>
    <row r="32" spans="1:19" x14ac:dyDescent="0.25">
      <c r="K32" s="28"/>
    </row>
    <row r="33" spans="11:11" x14ac:dyDescent="0.25">
      <c r="K33" s="28"/>
    </row>
    <row r="34" spans="11:11" x14ac:dyDescent="0.25">
      <c r="K34" s="28"/>
    </row>
    <row r="35" spans="11:11" x14ac:dyDescent="0.25">
      <c r="K35" s="28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honeticPr fontId="2" type="noConversion"/>
  <pageMargins left="0.55118110236220474" right="0.31496062992125984" top="0.78740157480314965" bottom="0.98425196850393704" header="0.51181102362204722" footer="0.51181102362204722"/>
  <pageSetup paperSize="9" scale="49" orientation="landscape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info_EUR_ENG</vt:lpstr>
      <vt:lpstr>'SCF_financial info_EUR_ENG'!Print_Area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Георги Церовски</cp:lastModifiedBy>
  <cp:lastPrinted>2017-10-03T10:11:55Z</cp:lastPrinted>
  <dcterms:created xsi:type="dcterms:W3CDTF">2007-11-29T09:10:22Z</dcterms:created>
  <dcterms:modified xsi:type="dcterms:W3CDTF">2017-11-06T09:20:46Z</dcterms:modified>
</cp:coreProperties>
</file>