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990" yWindow="705" windowWidth="15150" windowHeight="10815" activeTab="0"/>
  </bookViews>
  <sheets>
    <sheet name="Август 2017" sheetId="1" r:id="rId1"/>
  </sheets>
  <definedNames>
    <definedName name="_xlnm.Print_Area" localSheetId="0">'Август 2017'!$A$1:$N$31</definedName>
  </definedNames>
  <calcPr calcId="145621"/>
</workbook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<sst xmlns="http://schemas.openxmlformats.org/spreadsheetml/2006/main" count="76" uniqueCount="68">
  <si>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</si>
  <si>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</si>
  <si>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</si>
  <si>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</si>
  <si>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</si>
  <si>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</si>
  <si>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</si>
  <si>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</si>
  <si>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</si>
  <si>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</si>
  <si>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</si>
  <si>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</si>
  <si>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</si>
  <si>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</si>
  <si>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</si>
  <si>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</si>
  <si>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</si>
  <si>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</si>
  <si>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</si>
  <si>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</si>
  <si>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</si>
  <si>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</si>
  <si>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</si>
  <si>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</si>
  <si>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</si>
  <si>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</si>
  <si>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</si>
  <si>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</si>
  <si>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</si>
  <si>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</si>
  <si>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</si>
  <si>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</si>
  <si>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</si>
  <si>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</si>
  <si>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</si>
  <si>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</si>
  <si>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</si>
  <si>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</si>
  <si>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</si>
  <si>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</si>
  <si>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</si>
  <si>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здравеопазването</t>
  </si>
  <si>
    <t xml:space="preserve">Министерство на културата 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</si>
  <si>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</si>
  <si>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</si>
  <si>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</si>
  <si>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</si>
  <si>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</si>
  <si>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</si>
  <si>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</si>
  <si>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</si>
  <si>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</si>
  <si>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</si>
  <si>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</si>
  <si>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</si>
  <si>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</si>
  <si>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</si>
  <si>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</si>
  <si>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</si>
  <si>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</si>
  <si>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</si>
  <si>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</si>
  <si>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</si>
  <si>
    <t xml:space="preserve">Министерство на енергетиката </t>
  </si>
  <si>
    <t>Министерство на образованието и наукатa</t>
  </si>
  <si>
    <t>Министерство на образованието и науката</t>
  </si>
  <si>
    <t>ОБЩО ЗА ПРОГРАМЕН ОПЕРАТОР МИНИСТЕРСТВО НА ЕНЕРГЕТИКАТА :</t>
  </si>
  <si>
    <t>ОБЩО ЗА ПРОГРАМЕН ОПЕРАТОР МИНИСТЕРСТВО НА ОБРАЗОВАНИЕТО И НАУКАТА: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</si>
</sst>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0" fillId="0" borderId="0" xfId="0" applyProtection="1"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3" fontId="0" fillId="0" borderId="0" xfId="0" applyNumberFormat="1" applyProtection="1">
      <protection/>
    </xf>
    <xf numFmtId="3" fontId="10" fillId="2" borderId="1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43" fontId="1" fillId="0" borderId="0" xfId="18" applyFont="1"/>
    <xf numFmtId="43" fontId="11" fillId="0" borderId="0" xfId="18" applyFont="1"/>
    <xf numFmtId="43" fontId="0" fillId="0" borderId="0" xfId="18" applyFon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0" fontId="2" fillId="2" borderId="13" xfId="2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right" vertical="top" wrapText="1"/>
      <protection/>
    </xf>
    <xf numFmtId="0" fontId="7" fillId="0" borderId="15" xfId="0" applyFont="1" applyBorder="1" applyAlignment="1" applyProtection="1">
      <alignment horizontal="right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5" xfId="0" applyFont="1" applyFill="1" applyBorder="1" applyAlignment="1" applyProtection="1">
      <alignment horizontal="right" vertical="top" wrapText="1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workbookViewId="0" topLeftCell="A3">
      <selection activeCell="I19" sqref="I19"/>
    </sheetView>
  </sheetViews>
  <sheetFormatPr defaultColWidth="9.140625" defaultRowHeight="15"/>
  <cols>
    <col min="1" max="1" width="1.28515625" style="1" customWidth="1"/>
    <col min="2" max="2" width="29.57421875" style="1" customWidth="1"/>
    <col min="3" max="3" width="43.00390625" style="1" customWidth="1"/>
    <col min="4" max="4" width="13.7109375" style="1" customWidth="1"/>
    <col min="5" max="7" width="14.00390625" style="1" customWidth="1"/>
    <col min="8" max="8" width="19.28125" style="1" customWidth="1"/>
    <col min="9" max="9" width="21.421875" style="1" customWidth="1"/>
    <col min="10" max="10" width="26.421875" style="1" customWidth="1"/>
    <col min="11" max="13" width="13.28125" style="1" customWidth="1"/>
    <col min="14" max="14" width="15.57421875" style="1" customWidth="1"/>
    <col min="15" max="15" width="1.28515625" style="1" customWidth="1"/>
    <col min="16" max="16" width="7.7109375" style="1" customWidth="1"/>
    <col min="17" max="17" width="19.00390625" style="1" customWidth="1"/>
    <col min="18" max="18" width="15.00390625" style="1" customWidth="1"/>
    <col min="19" max="16384" width="9.140625" style="1" customWidth="1"/>
  </cols>
  <sheetData>
    <row r="1" spans="1:14" ht="1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2"/>
      <c r="P2" s="32"/>
    </row>
    <row r="3" spans="1:15" ht="15">
      <c r="A3" s="6"/>
      <c r="B3" s="10"/>
      <c r="C3" s="11"/>
      <c r="D3" s="10"/>
      <c r="E3" s="10"/>
      <c r="F3" s="11" t="s">
        <v>32</v>
      </c>
      <c r="G3" s="12">
        <v>42978</v>
      </c>
      <c r="H3" s="13"/>
      <c r="I3" s="13"/>
      <c r="J3" s="13"/>
      <c r="K3" s="10"/>
      <c r="L3" s="10"/>
      <c r="M3" s="10"/>
      <c r="N3" s="10"/>
      <c r="O3" s="14"/>
    </row>
    <row r="4" spans="1:15" ht="35.25" customHeight="1">
      <c r="A4" s="7"/>
      <c r="B4" s="47" t="s">
        <v>48</v>
      </c>
      <c r="C4" s="47" t="s">
        <v>49</v>
      </c>
      <c r="D4" s="47" t="s">
        <v>50</v>
      </c>
      <c r="E4" s="51" t="s">
        <v>51</v>
      </c>
      <c r="F4" s="52"/>
      <c r="G4" s="52"/>
      <c r="H4" s="53"/>
      <c r="I4" s="47" t="s">
        <v>52</v>
      </c>
      <c r="J4" s="43" t="s">
        <v>53</v>
      </c>
      <c r="K4" s="51" t="s">
        <v>60</v>
      </c>
      <c r="L4" s="52"/>
      <c r="M4" s="53"/>
      <c r="N4" s="43" t="s">
        <v>47</v>
      </c>
      <c r="O4" s="7"/>
    </row>
    <row r="5" spans="1:15" ht="15">
      <c r="A5" s="7"/>
      <c r="B5" s="47"/>
      <c r="C5" s="47"/>
      <c r="D5" s="47"/>
      <c r="E5" s="15" t="s">
        <v>54</v>
      </c>
      <c r="F5" s="15" t="s">
        <v>55</v>
      </c>
      <c r="G5" s="15" t="s">
        <v>56</v>
      </c>
      <c r="H5" s="15" t="s">
        <v>57</v>
      </c>
      <c r="I5" s="47"/>
      <c r="J5" s="44"/>
      <c r="K5" s="16" t="s">
        <v>58</v>
      </c>
      <c r="L5" s="16" t="s">
        <v>59</v>
      </c>
      <c r="M5" s="16" t="s">
        <v>57</v>
      </c>
      <c r="N5" s="44"/>
      <c r="O5" s="7"/>
    </row>
    <row r="6" spans="1:15" ht="1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45</v>
      </c>
      <c r="K6" s="2">
        <v>10</v>
      </c>
      <c r="L6" s="2">
        <v>11</v>
      </c>
      <c r="M6" s="2">
        <v>12</v>
      </c>
      <c r="N6" s="2" t="s">
        <v>61</v>
      </c>
      <c r="O6" s="7"/>
    </row>
    <row r="7" spans="1:18" ht="25.5">
      <c r="A7" s="7"/>
      <c r="B7" s="3" t="s">
        <v>39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855611.857+(-637.57)+36303</f>
        <v>891277.287</v>
      </c>
      <c r="J7" s="28">
        <f>I7/H7</f>
        <v>0.43763001423941866</v>
      </c>
      <c r="K7" s="29">
        <v>166000</v>
      </c>
      <c r="L7" s="29">
        <f>223100+206395+52523+68956+54170+44648+36755+60185+74891+65000+116675+120000+19545</f>
        <v>1142843</v>
      </c>
      <c r="M7" s="27">
        <f>K7+L7</f>
        <v>1308843</v>
      </c>
      <c r="N7" s="28">
        <f aca="true" t="shared" si="0" ref="N7:N20">M7/(E7+F7)</f>
        <v>0.6426608072277324</v>
      </c>
      <c r="O7" s="7"/>
      <c r="P7" s="34"/>
      <c r="Q7" s="34"/>
      <c r="R7" s="34"/>
    </row>
    <row r="8" spans="1:18" ht="25.5">
      <c r="A8" s="7"/>
      <c r="B8" s="3" t="s">
        <v>40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5886250.393+333365+547917+454188+68190.85</f>
        <v>7289911.243</v>
      </c>
      <c r="J8" s="28">
        <f aca="true" t="shared" si="1" ref="J8:J29">I8/H8</f>
        <v>0.7745530453639673</v>
      </c>
      <c r="K8" s="29">
        <f>2280840</f>
        <v>2280840</v>
      </c>
      <c r="L8" s="29">
        <f>24331+403104+381927+1126022+1782438+968856+234869+695326</f>
        <v>5616873</v>
      </c>
      <c r="M8" s="27">
        <f aca="true" t="shared" si="2" ref="M8:M19">K8+L8</f>
        <v>7897713</v>
      </c>
      <c r="N8" s="28">
        <f t="shared" si="0"/>
        <v>0.987214125</v>
      </c>
      <c r="O8" s="7"/>
      <c r="P8" s="34"/>
      <c r="Q8" s="34"/>
      <c r="R8" s="34"/>
    </row>
    <row r="9" spans="1:18" ht="25.5">
      <c r="A9" s="7"/>
      <c r="B9" s="3" t="s">
        <v>40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aca="true" t="shared" si="3" ref="H9:H18">SUM(E9:G9)</f>
        <v>9411765</v>
      </c>
      <c r="I9" s="36">
        <f>3678874.649+93581+821745+517484+215911.75-135</f>
        <v>5327461.399</v>
      </c>
      <c r="J9" s="28">
        <f t="shared" si="1"/>
        <v>0.5660427559549139</v>
      </c>
      <c r="K9" s="29">
        <f>40000+1579084</f>
        <v>1619084</v>
      </c>
      <c r="L9" s="29">
        <f>309992+2393044+973943+1743046+339613</f>
        <v>5759638</v>
      </c>
      <c r="M9" s="27">
        <f t="shared" si="2"/>
        <v>7378722</v>
      </c>
      <c r="N9" s="28">
        <f t="shared" si="0"/>
        <v>0.92234025</v>
      </c>
      <c r="O9" s="7"/>
      <c r="P9" s="34"/>
      <c r="Q9" s="34"/>
      <c r="R9" s="34"/>
    </row>
    <row r="10" spans="1:18" ht="38.25">
      <c r="A10" s="7"/>
      <c r="B10" s="3" t="s">
        <v>63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8364400.843+279852+650388+135138.64+315138+273763+80103</f>
        <v>10098783.483000001</v>
      </c>
      <c r="J10" s="28">
        <f t="shared" si="1"/>
        <v>0.6473459645745002</v>
      </c>
      <c r="K10" s="29">
        <f>677451</f>
        <v>677451</v>
      </c>
      <c r="L10" s="29">
        <f>11805122+411</f>
        <v>11805533</v>
      </c>
      <c r="M10" s="27">
        <f t="shared" si="2"/>
        <v>12482984</v>
      </c>
      <c r="N10" s="28">
        <f t="shared" si="0"/>
        <v>0.94138411469773</v>
      </c>
      <c r="O10" s="7"/>
      <c r="Q10" s="34"/>
      <c r="R10" s="34"/>
    </row>
    <row r="11" spans="1:18" ht="33.75" customHeight="1">
      <c r="A11" s="7"/>
      <c r="B11" s="3" t="s">
        <v>64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>E11+G11</f>
        <v>10153074</v>
      </c>
      <c r="I11" s="36">
        <f>8768207.004+18515+20190+(-607)+95248.66+10801+2593+71338</f>
        <v>8986285.664</v>
      </c>
      <c r="J11" s="28">
        <f t="shared" si="1"/>
        <v>0.8850802883934462</v>
      </c>
      <c r="K11" s="29">
        <f>39300+198616</f>
        <v>237916</v>
      </c>
      <c r="L11" s="29">
        <f>7553478+334622</f>
        <v>7888100</v>
      </c>
      <c r="M11" s="27">
        <f t="shared" si="2"/>
        <v>8126016</v>
      </c>
      <c r="N11" s="28">
        <f t="shared" si="0"/>
        <v>0.9415885979708493</v>
      </c>
      <c r="O11" s="7"/>
      <c r="P11" s="34"/>
      <c r="Q11" s="34"/>
      <c r="R11" s="34"/>
    </row>
    <row r="12" spans="1:18" ht="30" customHeight="1">
      <c r="A12" s="7"/>
      <c r="B12" s="3" t="s">
        <v>41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6954533.781+74747+454235+449434+2307122.18+48576+47828+2676</f>
        <v>10339151.961000001</v>
      </c>
      <c r="J12" s="28">
        <f t="shared" si="1"/>
        <v>0.6551083961307925</v>
      </c>
      <c r="K12" s="29">
        <v>2110282</v>
      </c>
      <c r="L12" s="29">
        <f>7961094+3034614</f>
        <v>10995708</v>
      </c>
      <c r="M12" s="27">
        <f t="shared" si="2"/>
        <v>13105990</v>
      </c>
      <c r="N12" s="28">
        <f t="shared" si="0"/>
        <v>0.9769653373089825</v>
      </c>
      <c r="O12" s="7"/>
      <c r="P12" s="34"/>
      <c r="Q12" s="34"/>
      <c r="R12" s="34"/>
    </row>
    <row r="13" spans="1:18" ht="28.5" customHeight="1">
      <c r="A13" s="7"/>
      <c r="B13" s="3" t="s">
        <v>42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7689158.257+233839+227049+1204081+284822.35+167708</f>
        <v>9806657.606999999</v>
      </c>
      <c r="J13" s="28">
        <f t="shared" si="1"/>
        <v>0.5954042203593459</v>
      </c>
      <c r="K13" s="29">
        <f>25000+2811102</f>
        <v>2836102</v>
      </c>
      <c r="L13" s="29">
        <f>2225+3783761+2443970+2142583+116525</f>
        <v>8489064</v>
      </c>
      <c r="M13" s="27">
        <f t="shared" si="2"/>
        <v>11325166</v>
      </c>
      <c r="N13" s="28">
        <f t="shared" si="0"/>
        <v>0.8089404285714286</v>
      </c>
      <c r="O13" s="7"/>
      <c r="P13" s="34"/>
      <c r="Q13" s="34"/>
      <c r="R13" s="34"/>
    </row>
    <row r="14" spans="1:18" ht="25.5">
      <c r="A14" s="7"/>
      <c r="B14" s="3" t="s">
        <v>65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1133212.69+90634</f>
        <v>1223846.69</v>
      </c>
      <c r="J14" s="28">
        <f t="shared" si="1"/>
        <v>0.6935130780991281</v>
      </c>
      <c r="K14" s="29">
        <f>7500+287915</f>
        <v>295415</v>
      </c>
      <c r="L14" s="29">
        <f>1190570</f>
        <v>1190570</v>
      </c>
      <c r="M14" s="27">
        <f t="shared" si="2"/>
        <v>1485985</v>
      </c>
      <c r="N14" s="28">
        <f t="shared" si="0"/>
        <v>0.9906566666666666</v>
      </c>
      <c r="O14" s="7"/>
      <c r="P14" s="34"/>
      <c r="Q14" s="34"/>
      <c r="R14" s="34"/>
    </row>
    <row r="15" spans="1:18" ht="46.5" customHeight="1">
      <c r="A15" s="7"/>
      <c r="B15" s="3" t="s">
        <v>39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2016983.623+(-24952)+(-6)+203436+12317.34</f>
        <v>2207778.9629999995</v>
      </c>
      <c r="J15" s="28">
        <f t="shared" si="1"/>
        <v>0.9308590703547778</v>
      </c>
      <c r="K15" s="29">
        <f>10080+206472</f>
        <v>216552</v>
      </c>
      <c r="L15" s="29">
        <f>1760221</f>
        <v>1760221</v>
      </c>
      <c r="M15" s="27">
        <f t="shared" si="2"/>
        <v>1976773</v>
      </c>
      <c r="N15" s="28">
        <f t="shared" si="0"/>
        <v>0.9805421626984127</v>
      </c>
      <c r="O15" s="7"/>
      <c r="P15" s="34"/>
      <c r="Q15" s="34"/>
      <c r="R15" s="34"/>
    </row>
    <row r="16" spans="1:18" ht="26.25" customHeight="1">
      <c r="A16" s="7"/>
      <c r="B16" s="3" t="s">
        <v>43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1054037.074+30619+60091+62131+32870.61+15306+10824</f>
        <v>1265878.6840000001</v>
      </c>
      <c r="J16" s="28">
        <f t="shared" si="1"/>
        <v>0.5379984810498861</v>
      </c>
      <c r="K16" s="29">
        <f>10000+395260</f>
        <v>405260</v>
      </c>
      <c r="L16" s="29">
        <f>46750+278800+846171+170000</f>
        <v>1341721</v>
      </c>
      <c r="M16" s="27">
        <f t="shared" si="2"/>
        <v>1746981</v>
      </c>
      <c r="N16" s="28">
        <f t="shared" si="0"/>
        <v>0.8734905</v>
      </c>
      <c r="O16" s="7"/>
      <c r="P16" s="34"/>
      <c r="Q16" s="34"/>
      <c r="R16" s="34"/>
    </row>
    <row r="17" spans="1:18" ht="46.5" customHeight="1">
      <c r="A17" s="7"/>
      <c r="B17" s="3" t="s">
        <v>43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4284912.705+1534+438657+162935</f>
        <v>4888038.705</v>
      </c>
      <c r="J17" s="28">
        <f t="shared" si="1"/>
        <v>0.6924722018104151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</v>
      </c>
      <c r="O17" s="7"/>
      <c r="P17" s="34"/>
      <c r="Q17" s="34"/>
      <c r="R17" s="34"/>
    </row>
    <row r="18" spans="1:18" ht="28.5" customHeight="1">
      <c r="A18" s="7"/>
      <c r="B18" s="3" t="s">
        <v>44</v>
      </c>
      <c r="C18" s="3" t="s">
        <v>24</v>
      </c>
      <c r="D18" s="4" t="s">
        <v>11</v>
      </c>
      <c r="E18" s="26">
        <v>0</v>
      </c>
      <c r="F18" s="26">
        <f>3091000</f>
        <v>3091000</v>
      </c>
      <c r="G18" s="26">
        <v>545471</v>
      </c>
      <c r="H18" s="27">
        <f t="shared" si="3"/>
        <v>3636471</v>
      </c>
      <c r="I18" s="36">
        <f>3025249.473+27929+24646.08</f>
        <v>3077824.5530000003</v>
      </c>
      <c r="J18" s="28">
        <f t="shared" si="1"/>
        <v>0.8463767628010784</v>
      </c>
      <c r="K18" s="29">
        <f>15000+483612</f>
        <v>498612</v>
      </c>
      <c r="L18" s="29">
        <f>2369852+8500+175749+5725+9849</f>
        <v>2569675</v>
      </c>
      <c r="M18" s="27">
        <f t="shared" si="2"/>
        <v>3068287</v>
      </c>
      <c r="N18" s="28">
        <f t="shared" si="0"/>
        <v>0.9926518925913944</v>
      </c>
      <c r="O18" s="7"/>
      <c r="P18" s="34"/>
      <c r="Q18" s="34"/>
      <c r="R18" s="34"/>
    </row>
    <row r="19" spans="1:18" ht="39" customHeight="1">
      <c r="A19" s="7"/>
      <c r="B19" s="3" t="s">
        <v>44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7949984.538+63185+21003+44780+32963</f>
        <v>8111915.538</v>
      </c>
      <c r="J19" s="28">
        <f t="shared" si="1"/>
        <v>0.801349064055643</v>
      </c>
      <c r="K19" s="29">
        <f>35000+1166337</f>
        <v>1201337</v>
      </c>
      <c r="L19" s="29">
        <f>4110730+33966+1653845+1426615</f>
        <v>7225156</v>
      </c>
      <c r="M19" s="27">
        <f t="shared" si="2"/>
        <v>8426493</v>
      </c>
      <c r="N19" s="28">
        <f t="shared" si="0"/>
        <v>0.9793237180977175</v>
      </c>
      <c r="O19" s="7"/>
      <c r="P19" s="34"/>
      <c r="Q19" s="34"/>
      <c r="R19" s="34"/>
    </row>
    <row r="20" spans="1:15" ht="15">
      <c r="A20" s="7"/>
      <c r="B20" s="48" t="s">
        <v>31</v>
      </c>
      <c r="C20" s="49"/>
      <c r="D20" s="50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73514811.777</v>
      </c>
      <c r="J20" s="31">
        <f t="shared" si="1"/>
        <v>0.6923996213365418</v>
      </c>
      <c r="K20" s="30">
        <f>SUM(K7:K19)</f>
        <v>14192350</v>
      </c>
      <c r="L20" s="35">
        <f>SUM(L7:L19)</f>
        <v>69755986</v>
      </c>
      <c r="M20" s="35">
        <f aca="true" t="shared" si="4" ref="M20:M29">K20+L20</f>
        <v>83948336</v>
      </c>
      <c r="N20" s="31">
        <f t="shared" si="0"/>
        <v>0.9270593366620374</v>
      </c>
      <c r="O20" s="7"/>
    </row>
    <row r="21" spans="1:15" ht="9.75" customHeight="1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5" ht="15">
      <c r="A22" s="7"/>
      <c r="B22" s="45" t="s">
        <v>33</v>
      </c>
      <c r="C22" s="46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3099056.2499999995</v>
      </c>
      <c r="J22" s="28">
        <f t="shared" si="1"/>
        <v>0.7029944775443956</v>
      </c>
      <c r="K22" s="27">
        <f>K15+K7</f>
        <v>382552</v>
      </c>
      <c r="L22" s="27">
        <f>L15+L7</f>
        <v>2903064</v>
      </c>
      <c r="M22" s="27">
        <f t="shared" si="4"/>
        <v>3285616</v>
      </c>
      <c r="N22" s="28">
        <f aca="true" t="shared" si="5" ref="N22:N29">M22/(E22+F22)</f>
        <v>0.8107427330602576</v>
      </c>
      <c r="O22" s="7"/>
    </row>
    <row r="23" spans="1:15" ht="15">
      <c r="A23" s="7"/>
      <c r="B23" s="45" t="s">
        <v>34</v>
      </c>
      <c r="C23" s="46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12617372.642</v>
      </c>
      <c r="J23" s="28">
        <f t="shared" si="1"/>
        <v>0.6702979006594406</v>
      </c>
      <c r="K23" s="27">
        <f>K8+K9</f>
        <v>3899924</v>
      </c>
      <c r="L23" s="27">
        <f>L8+L9</f>
        <v>11376511</v>
      </c>
      <c r="M23" s="27">
        <f t="shared" si="4"/>
        <v>15276435</v>
      </c>
      <c r="N23" s="28">
        <f t="shared" si="5"/>
        <v>0.9547771875</v>
      </c>
      <c r="O23" s="7"/>
    </row>
    <row r="24" spans="1:15" ht="15">
      <c r="A24" s="7"/>
      <c r="B24" s="45" t="s">
        <v>66</v>
      </c>
      <c r="C24" s="46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10098783.483000001</v>
      </c>
      <c r="J24" s="28">
        <f t="shared" si="1"/>
        <v>0.6473459645745002</v>
      </c>
      <c r="K24" s="27">
        <f>K10</f>
        <v>677451</v>
      </c>
      <c r="L24" s="27">
        <f>L10</f>
        <v>11805533</v>
      </c>
      <c r="M24" s="27">
        <f t="shared" si="4"/>
        <v>12482984</v>
      </c>
      <c r="N24" s="28">
        <f t="shared" si="5"/>
        <v>0.94138411469773</v>
      </c>
      <c r="O24" s="7"/>
    </row>
    <row r="25" spans="1:15" ht="15">
      <c r="A25" s="7"/>
      <c r="B25" s="45" t="s">
        <v>67</v>
      </c>
      <c r="C25" s="46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10210132.354</v>
      </c>
      <c r="J25" s="28">
        <f t="shared" si="1"/>
        <v>0.8567142835326714</v>
      </c>
      <c r="K25" s="27">
        <f>K11+K14</f>
        <v>533331</v>
      </c>
      <c r="L25" s="27">
        <f>L11+L14</f>
        <v>9078670</v>
      </c>
      <c r="M25" s="27">
        <f t="shared" si="4"/>
        <v>9612001</v>
      </c>
      <c r="N25" s="28">
        <f t="shared" si="5"/>
        <v>0.948854272405451</v>
      </c>
      <c r="O25" s="7"/>
    </row>
    <row r="26" spans="1:15" ht="15">
      <c r="A26" s="7"/>
      <c r="B26" s="45" t="s">
        <v>35</v>
      </c>
      <c r="C26" s="46"/>
      <c r="D26" s="5" t="s">
        <v>5</v>
      </c>
      <c r="E26" s="27">
        <f aca="true" t="shared" si="6" ref="E26:I27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10339151.961000001</v>
      </c>
      <c r="J26" s="28">
        <f t="shared" si="1"/>
        <v>0.6551083961307925</v>
      </c>
      <c r="K26" s="27">
        <f aca="true" t="shared" si="7" ref="K26:L26">K12</f>
        <v>2110282</v>
      </c>
      <c r="L26" s="27">
        <f t="shared" si="7"/>
        <v>10995708</v>
      </c>
      <c r="M26" s="27">
        <f t="shared" si="4"/>
        <v>13105990</v>
      </c>
      <c r="N26" s="28">
        <f t="shared" si="5"/>
        <v>0.9769653373089825</v>
      </c>
      <c r="O26" s="7"/>
    </row>
    <row r="27" spans="1:15" ht="15">
      <c r="A27" s="7"/>
      <c r="B27" s="45" t="s">
        <v>36</v>
      </c>
      <c r="C27" s="46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9806657.606999999</v>
      </c>
      <c r="J27" s="28">
        <f t="shared" si="1"/>
        <v>0.5954042203593459</v>
      </c>
      <c r="K27" s="27">
        <f aca="true" t="shared" si="8" ref="K27:L27">K13</f>
        <v>2836102</v>
      </c>
      <c r="L27" s="27">
        <f t="shared" si="8"/>
        <v>8489064</v>
      </c>
      <c r="M27" s="27">
        <f t="shared" si="4"/>
        <v>11325166</v>
      </c>
      <c r="N27" s="28">
        <f t="shared" si="5"/>
        <v>0.8089404285714286</v>
      </c>
      <c r="O27" s="7"/>
    </row>
    <row r="28" spans="1:15" ht="15">
      <c r="A28" s="7"/>
      <c r="B28" s="45" t="s">
        <v>37</v>
      </c>
      <c r="C28" s="46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6153917.389</v>
      </c>
      <c r="J28" s="28">
        <f t="shared" si="1"/>
        <v>0.6538537716202829</v>
      </c>
      <c r="K28" s="27">
        <f>K17+K16</f>
        <v>2052759</v>
      </c>
      <c r="L28" s="27">
        <f>L17+L16</f>
        <v>5312605</v>
      </c>
      <c r="M28" s="27">
        <f t="shared" si="4"/>
        <v>7365364</v>
      </c>
      <c r="N28" s="28">
        <f t="shared" si="5"/>
        <v>0.9206705</v>
      </c>
      <c r="O28" s="7"/>
    </row>
    <row r="29" spans="1:15" ht="15">
      <c r="A29" s="7"/>
      <c r="B29" s="45" t="s">
        <v>38</v>
      </c>
      <c r="C29" s="46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11189740.091</v>
      </c>
      <c r="J29" s="28">
        <f t="shared" si="1"/>
        <v>0.8132495226681309</v>
      </c>
      <c r="K29" s="27">
        <f>K18+K19</f>
        <v>1699949</v>
      </c>
      <c r="L29" s="27">
        <f>L18+L19</f>
        <v>9794831</v>
      </c>
      <c r="M29" s="27">
        <f t="shared" si="4"/>
        <v>11494780</v>
      </c>
      <c r="N29" s="28">
        <f t="shared" si="5"/>
        <v>0.9828462472425056</v>
      </c>
      <c r="O29" s="7"/>
    </row>
    <row r="30" spans="1:15" ht="8.25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2:8" ht="15">
      <c r="B31" s="1" t="s">
        <v>46</v>
      </c>
      <c r="H31" s="40"/>
    </row>
    <row r="32" ht="15">
      <c r="H32" s="40"/>
    </row>
    <row r="33" ht="15">
      <c r="H33" s="40"/>
    </row>
    <row r="34" ht="15">
      <c r="H34" s="40"/>
    </row>
    <row r="35" ht="15">
      <c r="H35" s="40"/>
    </row>
    <row r="36" ht="15">
      <c r="H36" s="40"/>
    </row>
    <row r="37" ht="15">
      <c r="H37" s="40"/>
    </row>
    <row r="93" spans="4:14" ht="15">
      <c r="D93" s="37"/>
      <c r="E93" s="37"/>
      <c r="F93" s="37"/>
      <c r="G93" s="37"/>
      <c r="H93" s="37"/>
      <c r="I93" s="37"/>
      <c r="J93" s="38"/>
      <c r="K93" s="37"/>
      <c r="L93" s="37"/>
      <c r="M93" s="37"/>
      <c r="N93" s="37"/>
    </row>
    <row r="94" spans="4:14" ht="15">
      <c r="D94" s="37"/>
      <c r="E94" s="37"/>
      <c r="F94" s="37"/>
      <c r="G94" s="37"/>
      <c r="H94" s="37"/>
      <c r="I94" s="37"/>
      <c r="J94" s="38"/>
      <c r="K94" s="37"/>
      <c r="L94" s="37"/>
      <c r="M94" s="37"/>
      <c r="N94" s="37"/>
    </row>
    <row r="95" spans="4:14" ht="15">
      <c r="D95" s="37"/>
      <c r="E95" s="37"/>
      <c r="F95" s="37"/>
      <c r="G95" s="37"/>
      <c r="H95" s="37"/>
      <c r="I95" s="37"/>
      <c r="J95" s="38"/>
      <c r="K95" s="37"/>
      <c r="L95" s="37"/>
      <c r="M95" s="37"/>
      <c r="N95" s="37"/>
    </row>
    <row r="96" spans="4:14" ht="15">
      <c r="D96" s="37"/>
      <c r="E96" s="37"/>
      <c r="F96" s="37"/>
      <c r="G96" s="37"/>
      <c r="H96" s="37"/>
      <c r="I96" s="37"/>
      <c r="J96" s="38"/>
      <c r="K96" s="37"/>
      <c r="L96" s="37"/>
      <c r="M96" s="37"/>
      <c r="N96" s="37"/>
    </row>
    <row r="97" spans="4:14" ht="15">
      <c r="D97" s="37"/>
      <c r="E97" s="37"/>
      <c r="F97" s="37"/>
      <c r="G97" s="37"/>
      <c r="H97" s="37"/>
      <c r="I97" s="37"/>
      <c r="J97" s="38"/>
      <c r="K97" s="37"/>
      <c r="L97" s="37"/>
      <c r="M97" s="37"/>
      <c r="N97" s="37"/>
    </row>
    <row r="98" spans="4:14" ht="15">
      <c r="D98" s="37"/>
      <c r="E98" s="37"/>
      <c r="F98" s="37"/>
      <c r="G98" s="37"/>
      <c r="H98" s="37"/>
      <c r="I98" s="37"/>
      <c r="J98" s="38"/>
      <c r="K98" s="37"/>
      <c r="L98" s="37"/>
      <c r="M98" s="37"/>
      <c r="N98" s="37"/>
    </row>
    <row r="99" spans="4:14" ht="15"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</row>
    <row r="100" spans="4:14" ht="15">
      <c r="D100" s="37"/>
      <c r="E100" s="37"/>
      <c r="F100" s="37"/>
      <c r="G100" s="37"/>
      <c r="H100" s="37"/>
      <c r="I100" s="37"/>
      <c r="J100" s="38"/>
      <c r="K100" s="37"/>
      <c r="L100" s="37"/>
      <c r="M100" s="37"/>
      <c r="N100" s="37"/>
    </row>
    <row r="101" spans="4:14" ht="15">
      <c r="D101" s="37"/>
      <c r="E101" s="37"/>
      <c r="F101" s="37"/>
      <c r="G101" s="37"/>
      <c r="H101" s="37"/>
      <c r="I101" s="37"/>
      <c r="J101" s="38"/>
      <c r="K101" s="37"/>
      <c r="L101" s="37"/>
      <c r="M101" s="37"/>
      <c r="N101" s="37"/>
    </row>
    <row r="102" spans="4:14" ht="15">
      <c r="D102" s="37"/>
      <c r="E102" s="37"/>
      <c r="F102" s="37"/>
      <c r="G102" s="37"/>
      <c r="H102" s="37"/>
      <c r="I102" s="37"/>
      <c r="J102" s="39"/>
      <c r="K102" s="37"/>
      <c r="L102" s="37"/>
      <c r="M102" s="37"/>
      <c r="N102" s="37"/>
    </row>
    <row r="103" spans="4:14" ht="15">
      <c r="D103" s="37"/>
      <c r="E103" s="37"/>
      <c r="F103" s="37"/>
      <c r="G103" s="37"/>
      <c r="H103" s="37"/>
      <c r="I103" s="37"/>
      <c r="J103" s="39"/>
      <c r="K103" s="37"/>
      <c r="L103" s="37"/>
      <c r="M103" s="37"/>
      <c r="N103" s="37"/>
    </row>
    <row r="104" spans="4:14" ht="15">
      <c r="D104" s="37"/>
      <c r="E104" s="37"/>
      <c r="F104" s="37"/>
      <c r="G104" s="37"/>
      <c r="H104" s="37"/>
      <c r="I104" s="37"/>
      <c r="J104" s="38"/>
      <c r="K104" s="37"/>
      <c r="L104" s="37"/>
      <c r="M104" s="37"/>
      <c r="N104" s="37"/>
    </row>
    <row r="105" spans="4:14" ht="15">
      <c r="D105" s="37"/>
      <c r="E105" s="37"/>
      <c r="F105" s="37"/>
      <c r="G105" s="37"/>
      <c r="H105" s="37"/>
      <c r="I105" s="37"/>
      <c r="J105" s="38"/>
      <c r="K105" s="37"/>
      <c r="L105" s="37"/>
      <c r="M105" s="37"/>
      <c r="N105" s="37"/>
    </row>
    <row r="106" spans="4:14" ht="15">
      <c r="D106" s="37"/>
      <c r="E106" s="37"/>
      <c r="F106" s="37"/>
      <c r="G106" s="37"/>
      <c r="H106" s="37"/>
      <c r="I106" s="37"/>
      <c r="J106" s="38"/>
      <c r="K106" s="37"/>
      <c r="L106" s="37"/>
      <c r="M106" s="37"/>
      <c r="N106" s="37"/>
    </row>
    <row r="107" spans="4:14" ht="15">
      <c r="D107" s="37"/>
      <c r="E107" s="37"/>
      <c r="F107" s="37"/>
      <c r="G107" s="37"/>
      <c r="H107" s="37"/>
      <c r="I107" s="37"/>
      <c r="J107" s="38"/>
      <c r="K107" s="37"/>
      <c r="L107" s="37"/>
      <c r="M107" s="37"/>
      <c r="N107" s="37"/>
    </row>
    <row r="108" spans="4:14" ht="15">
      <c r="D108" s="37"/>
      <c r="E108" s="37"/>
      <c r="F108" s="37"/>
      <c r="G108" s="37"/>
      <c r="H108" s="37"/>
      <c r="I108" s="37"/>
      <c r="J108" s="38"/>
      <c r="K108" s="37"/>
      <c r="L108" s="37"/>
      <c r="M108" s="37"/>
      <c r="N108" s="37"/>
    </row>
    <row r="109" spans="4:14" ht="15"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</row>
  </sheetData>
  <mergeCells count="18">
    <mergeCell ref="B25:C25"/>
    <mergeCell ref="B26:C26"/>
    <mergeCell ref="B27:C27"/>
    <mergeCell ref="B28:C28"/>
    <mergeCell ref="B29:C29"/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2017-10-17T07:41:00Z</dcterms:modified>
  <cp:category/>
  <cp:version/>
  <cp:contentType/>
  <cp:contentStatus/>
</cp:coreProperties>
</file>