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5" yWindow="660" windowWidth="14910" windowHeight="8505"/>
  </bookViews>
  <sheets>
    <sheet name="March 2017" sheetId="4" r:id="rId1"/>
  </sheets>
  <calcPr calcId="145621"/>
</workbook>
</file>

<file path=xl/calcChain.xml><?xml version="1.0" encoding="utf-8"?>
<calcChain xmlns="http://schemas.openxmlformats.org/spreadsheetml/2006/main">
  <c r="I12" i="4" l="1"/>
  <c r="I16" i="4"/>
  <c r="I15" i="4"/>
  <c r="I14" i="4"/>
  <c r="I11" i="4"/>
  <c r="I10" i="4"/>
  <c r="I9" i="4"/>
  <c r="I8" i="4"/>
  <c r="I7" i="4" l="1"/>
  <c r="L9" i="4" l="1"/>
  <c r="L8" i="4"/>
  <c r="L28" i="4" l="1"/>
  <c r="L27" i="4"/>
  <c r="L17" i="4" l="1"/>
  <c r="L15" i="4"/>
  <c r="L12" i="4"/>
  <c r="L11" i="4"/>
  <c r="L7" i="4"/>
  <c r="L6" i="4"/>
  <c r="K19" i="4" l="1"/>
  <c r="I19" i="4" l="1"/>
  <c r="L26" i="4" l="1"/>
  <c r="L25" i="4"/>
  <c r="L24" i="4"/>
  <c r="L23" i="4"/>
  <c r="L22" i="4"/>
  <c r="L21" i="4"/>
  <c r="M22" i="4" l="1"/>
  <c r="M23" i="4"/>
  <c r="M24" i="4"/>
  <c r="M25" i="4"/>
  <c r="M26" i="4"/>
  <c r="M27" i="4"/>
  <c r="M28" i="4"/>
  <c r="M21" i="4"/>
  <c r="K28" i="4" l="1"/>
  <c r="K27" i="4"/>
  <c r="K26" i="4"/>
  <c r="K25" i="4"/>
  <c r="K24" i="4"/>
  <c r="K23" i="4"/>
  <c r="K22" i="4"/>
  <c r="K21" i="4"/>
  <c r="M18" i="4" l="1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19" i="4" l="1"/>
  <c r="N19" i="4" s="1"/>
  <c r="N28" i="4" l="1"/>
  <c r="N27" i="4"/>
  <c r="N26" i="4"/>
  <c r="N25" i="4"/>
  <c r="N24" i="4"/>
  <c r="N23" i="4"/>
  <c r="N22" i="4"/>
  <c r="N21" i="4"/>
  <c r="L19" i="4"/>
  <c r="I21" i="4" l="1"/>
  <c r="I28" i="4" l="1"/>
  <c r="I27" i="4"/>
  <c r="I26" i="4"/>
  <c r="I25" i="4"/>
  <c r="I24" i="4"/>
  <c r="I23" i="4"/>
  <c r="I22" i="4"/>
  <c r="J28" i="4" l="1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9" i="4" l="1"/>
</calcChain>
</file>

<file path=xl/sharedStrings.xml><?xml version="1.0" encoding="utf-8"?>
<sst xmlns="http://schemas.openxmlformats.org/spreadsheetml/2006/main" count="76" uniqueCount="67">
  <si>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</si>
  <si>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</si>
  <si>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</si>
  <si>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</si>
  <si>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</si>
  <si>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</si>
  <si>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</si>
  <si>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</si>
  <si>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</si>
  <si>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</si>
  <si>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</si>
  <si>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</si>
  <si>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</si>
  <si>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BG01 &amp; BG11</t>
  </si>
  <si>
    <t>BG02 &amp; BG03</t>
  </si>
  <si>
    <t>BG12 &amp; BG13</t>
  </si>
  <si>
    <t>BG14 &amp; BG15</t>
  </si>
  <si>
    <t>Technical Assistance &amp; Bilateral Funds at National Level</t>
  </si>
  <si>
    <t>Integrated Marine and Inland Water Management</t>
  </si>
  <si>
    <t>Biodiversity and Ecosystem Services</t>
  </si>
  <si>
    <t>Energy Efficiency and Renewable Energy</t>
  </si>
  <si>
    <t>Children and Youth at Risk</t>
  </si>
  <si>
    <t>Public Health Initiatives (EEA and Norwegian FM)</t>
  </si>
  <si>
    <t>Cultural Heritage and Contemporary Arts</t>
  </si>
  <si>
    <t>EEA Scholarship Programme</t>
  </si>
  <si>
    <t>Capacity-building and Institutional Co-operation</t>
  </si>
  <si>
    <t>Domestic and Gender-base Violence</t>
  </si>
  <si>
    <t>Judicial Capacity-building and Cooperation/Improvement of the Efficiency of Justice</t>
  </si>
  <si>
    <t>Correctional Services including Non-custodial Sanctions</t>
  </si>
  <si>
    <t>BG06 &amp; BG09</t>
  </si>
  <si>
    <t>TOTAL FOR ALL PROGRAMMES:</t>
  </si>
  <si>
    <t>EEA</t>
  </si>
  <si>
    <t>NFM</t>
  </si>
  <si>
    <t>TOTAL FOR PROGRAMME OPERATOR MINISTRY OF HEALTHCARE:</t>
  </si>
  <si>
    <t>TOTAL FOR PROGRAMME OPERATOR MINISTRY OF CULTURE:</t>
  </si>
  <si>
    <t>TOTAL FOR PROGRAMME OPERATOR MINISTRY OF INTERIOR:</t>
  </si>
  <si>
    <t>TOTAL FOR PROGRAMME OPERATOR MINISTRY OF JUSTICE:</t>
  </si>
  <si>
    <t>Council of Ministers</t>
  </si>
  <si>
    <t>Ministry of Healthcare</t>
  </si>
  <si>
    <t>Ministry of Culture</t>
  </si>
  <si>
    <t>Ministry of Interior</t>
  </si>
  <si>
    <t>Ministry of Justice</t>
  </si>
  <si>
    <t>9=8/7*100</t>
  </si>
  <si>
    <t>CUT OFF DATE:</t>
  </si>
  <si>
    <t>% PAID TO BUDGET</t>
  </si>
  <si>
    <t>Schengen Cooperation and Combating Cross-border and Organized Crime, including Trafficking and Itinerant Criminal Groups</t>
  </si>
  <si>
    <t>Nat. Cofin.</t>
  </si>
  <si>
    <t>The information is in EURO</t>
  </si>
  <si>
    <t>% RECEIVED TRANCHES TO BUDGET EEA &amp; NFM</t>
  </si>
  <si>
    <t>PROGRAMME OPERATOR</t>
  </si>
  <si>
    <t>HEADING OF THE PROGRAMME</t>
  </si>
  <si>
    <t>PROGRAMME №</t>
  </si>
  <si>
    <t>BUDGET</t>
  </si>
  <si>
    <t>PAID</t>
  </si>
  <si>
    <t>TRANCHES RECEIVED</t>
  </si>
  <si>
    <t>TOTAL</t>
  </si>
  <si>
    <t>ADVANCE</t>
  </si>
  <si>
    <t>INTERIM</t>
  </si>
  <si>
    <t>13=12/(4+5)</t>
  </si>
  <si>
    <t>FINANCIAL IMPLEMENTATION OF PROJECTS UNDER EUROPEAN ECONOMIC AREA (EEA) FINANCIAL MECHANISM (2009 - 2014 ) AND NORWEGIAN FINANCIAL MECHANISM (2009 - 2014 )</t>
  </si>
  <si>
    <t>Ministry of Education and Science</t>
  </si>
  <si>
    <t>Ministry of Environment and Water</t>
  </si>
  <si>
    <t>Ministry of Energy</t>
  </si>
  <si>
    <t>TOTAL FOR PROGRAMME OPERATOR MINISTRY OF ENVIRONMENT AND WATER:</t>
  </si>
  <si>
    <t>TOTAL FOR PROGRAMME OPERATOR COUNCIL OF MINISTER:</t>
  </si>
  <si>
    <t>TOTAL FOR PROGRAMME OPERATOR MINISTRY OF ENERGY :</t>
  </si>
  <si>
    <t>TOTAL FOR PROGRAMME OPERATOR MINISTRY OF EDUCATION AND SCIENCE: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</si>
</sst>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0" fillId="0" borderId="15" xfId="0" applyBorder="1" applyAlignment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G2" sqref="G2"/>
    </sheetView>
  </sheetViews>
  <sheetFormatPr defaultRowHeight="15" x14ac:dyDescent="0.25"/>
  <cols>
    <col min="1" max="1" width="1.28515625" customWidth="1"/>
    <col min="2" max="2" width="38.5703125" customWidth="1"/>
    <col min="3" max="3" width="50.28515625" customWidth="1"/>
    <col min="4" max="4" width="13.7109375" customWidth="1"/>
    <col min="5" max="7" width="12.42578125" bestFit="1" customWidth="1"/>
    <col min="8" max="8" width="13.5703125" bestFit="1" customWidth="1"/>
    <col min="9" max="9" width="13.5703125" customWidth="1"/>
    <col min="10" max="10" width="12.140625" customWidth="1"/>
    <col min="11" max="12" width="14.7109375" customWidth="1"/>
    <col min="13" max="13" width="13.140625" customWidth="1"/>
    <col min="14" max="14" width="15.5703125" customWidth="1"/>
    <col min="15" max="15" width="1.28515625" customWidth="1"/>
    <col min="16" max="16" width="12.85546875" customWidth="1"/>
  </cols>
  <sheetData>
    <row r="1" spans="1:15" ht="28.5" customHeight="1" x14ac:dyDescent="0.25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5"/>
      <c r="B2" s="9"/>
      <c r="C2" s="10"/>
      <c r="D2" s="9"/>
      <c r="E2" s="9"/>
      <c r="F2" s="10" t="s">
        <v>43</v>
      </c>
      <c r="G2" s="11">
        <v>42825</v>
      </c>
      <c r="H2" s="12"/>
      <c r="I2" s="12"/>
      <c r="J2" s="12"/>
      <c r="K2" s="9"/>
      <c r="L2" s="9"/>
      <c r="M2" s="9"/>
      <c r="N2" s="9"/>
      <c r="O2" s="13"/>
    </row>
    <row r="3" spans="1:15" ht="35.25" customHeight="1" x14ac:dyDescent="0.25">
      <c r="A3" s="6"/>
      <c r="B3" s="39" t="s">
        <v>49</v>
      </c>
      <c r="C3" s="39" t="s">
        <v>50</v>
      </c>
      <c r="D3" s="39" t="s">
        <v>51</v>
      </c>
      <c r="E3" s="41" t="s">
        <v>52</v>
      </c>
      <c r="F3" s="42"/>
      <c r="G3" s="42"/>
      <c r="H3" s="43"/>
      <c r="I3" s="39" t="s">
        <v>53</v>
      </c>
      <c r="J3" s="39" t="s">
        <v>44</v>
      </c>
      <c r="K3" s="41" t="s">
        <v>54</v>
      </c>
      <c r="L3" s="42"/>
      <c r="M3" s="43"/>
      <c r="N3" s="39" t="s">
        <v>48</v>
      </c>
      <c r="O3" s="6"/>
    </row>
    <row r="4" spans="1:15" x14ac:dyDescent="0.25">
      <c r="A4" s="6"/>
      <c r="B4" s="40"/>
      <c r="C4" s="40"/>
      <c r="D4" s="40"/>
      <c r="E4" s="14" t="s">
        <v>31</v>
      </c>
      <c r="F4" s="14" t="s">
        <v>32</v>
      </c>
      <c r="G4" s="14" t="s">
        <v>46</v>
      </c>
      <c r="H4" s="14" t="s">
        <v>55</v>
      </c>
      <c r="I4" s="40"/>
      <c r="J4" s="40"/>
      <c r="K4" s="30" t="s">
        <v>56</v>
      </c>
      <c r="L4" s="30" t="s">
        <v>57</v>
      </c>
      <c r="M4" s="30" t="s">
        <v>55</v>
      </c>
      <c r="N4" s="40"/>
      <c r="O4" s="6"/>
    </row>
    <row r="5" spans="1:15" x14ac:dyDescent="0.25">
      <c r="A5" s="6"/>
      <c r="B5" s="1">
        <v>1</v>
      </c>
      <c r="C5" s="1">
        <v>3</v>
      </c>
      <c r="D5" s="1">
        <v>2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 t="s">
        <v>42</v>
      </c>
      <c r="K5" s="1">
        <v>10</v>
      </c>
      <c r="L5" s="1">
        <v>11</v>
      </c>
      <c r="M5" s="1">
        <v>12</v>
      </c>
      <c r="N5" s="1" t="s">
        <v>58</v>
      </c>
      <c r="O5" s="6"/>
    </row>
    <row r="6" spans="1:15" x14ac:dyDescent="0.25">
      <c r="A6" s="6"/>
      <c r="B6" s="2" t="s">
        <v>37</v>
      </c>
      <c r="C6" s="2" t="s">
        <v>17</v>
      </c>
      <c r="D6" s="3" t="s">
        <v>0</v>
      </c>
      <c r="E6" s="24">
        <v>1372000</v>
      </c>
      <c r="F6" s="24">
        <v>664600</v>
      </c>
      <c r="G6" s="24">
        <v>0</v>
      </c>
      <c r="H6" s="25">
        <v>2036600</v>
      </c>
      <c r="I6" s="32">
        <v>855611.85699999996</v>
      </c>
      <c r="J6" s="26">
        <f>I6/H6</f>
        <v>0.42011777324953353</v>
      </c>
      <c r="K6" s="27">
        <v>166000</v>
      </c>
      <c r="L6" s="27">
        <f>1123298+19545</f>
        <v>1142843</v>
      </c>
      <c r="M6" s="25">
        <f xml:space="preserve"> K6+L6</f>
        <v>1308843</v>
      </c>
      <c r="N6" s="26">
        <f>M6/(E6+F6)</f>
        <v>0.64266080722773244</v>
      </c>
      <c r="O6" s="6"/>
    </row>
    <row r="7" spans="1:15" x14ac:dyDescent="0.25">
      <c r="A7" s="6"/>
      <c r="B7" s="2" t="s">
        <v>61</v>
      </c>
      <c r="C7" s="2" t="s">
        <v>18</v>
      </c>
      <c r="D7" s="3" t="s">
        <v>1</v>
      </c>
      <c r="E7" s="24">
        <v>8000000</v>
      </c>
      <c r="F7" s="24">
        <v>0</v>
      </c>
      <c r="G7" s="24">
        <v>1411765</v>
      </c>
      <c r="H7" s="25">
        <v>9411765</v>
      </c>
      <c r="I7" s="32">
        <f>6219615.393+547917</f>
        <v>6767532.3930000002</v>
      </c>
      <c r="J7" s="26">
        <f t="shared" ref="J7:J18" si="0">I7/H7</f>
        <v>0.71905029428592837</v>
      </c>
      <c r="K7" s="27">
        <v>2280840</v>
      </c>
      <c r="L7" s="27">
        <f>4686678+234869</f>
        <v>4921547</v>
      </c>
      <c r="M7" s="25">
        <f>K7+L7</f>
        <v>7202387</v>
      </c>
      <c r="N7" s="26">
        <f t="shared" ref="N7:N19" si="1">M7/(E7+F7)</f>
        <v>0.90029837499999998</v>
      </c>
      <c r="O7" s="6"/>
    </row>
    <row r="8" spans="1:15" x14ac:dyDescent="0.25">
      <c r="A8" s="6"/>
      <c r="B8" s="2" t="s">
        <v>61</v>
      </c>
      <c r="C8" s="2" t="s">
        <v>19</v>
      </c>
      <c r="D8" s="3" t="s">
        <v>2</v>
      </c>
      <c r="E8" s="24">
        <v>8000000</v>
      </c>
      <c r="F8" s="24">
        <v>0</v>
      </c>
      <c r="G8" s="24">
        <v>1411765</v>
      </c>
      <c r="H8" s="25">
        <v>9411765</v>
      </c>
      <c r="I8" s="32">
        <f>3772455.649+821745</f>
        <v>4594200.6490000002</v>
      </c>
      <c r="J8" s="26">
        <f t="shared" si="0"/>
        <v>0.48813380370206866</v>
      </c>
      <c r="K8" s="27">
        <v>1619084</v>
      </c>
      <c r="L8" s="27">
        <f xml:space="preserve"> 5420025</f>
        <v>5420025</v>
      </c>
      <c r="M8" s="25">
        <f t="shared" ref="M8:M18" si="2">K8+L8</f>
        <v>7039109</v>
      </c>
      <c r="N8" s="26">
        <f t="shared" si="1"/>
        <v>0.87988862499999998</v>
      </c>
      <c r="O8" s="6"/>
    </row>
    <row r="9" spans="1:15" x14ac:dyDescent="0.25">
      <c r="A9" s="6"/>
      <c r="B9" s="2" t="s">
        <v>62</v>
      </c>
      <c r="C9" s="2" t="s">
        <v>20</v>
      </c>
      <c r="D9" s="3" t="s">
        <v>3</v>
      </c>
      <c r="E9" s="24">
        <v>13260245</v>
      </c>
      <c r="F9" s="24">
        <v>0</v>
      </c>
      <c r="G9" s="24">
        <v>2340043</v>
      </c>
      <c r="H9" s="25">
        <v>15600288</v>
      </c>
      <c r="I9" s="32">
        <f>8364400.843+279852</f>
        <v>8644252.8430000003</v>
      </c>
      <c r="J9" s="26">
        <f t="shared" si="0"/>
        <v>0.55410854229101414</v>
      </c>
      <c r="K9" s="27">
        <v>677451</v>
      </c>
      <c r="L9" s="27">
        <f>11805122</f>
        <v>11805122</v>
      </c>
      <c r="M9" s="25">
        <f t="shared" si="2"/>
        <v>12482573</v>
      </c>
      <c r="N9" s="26">
        <f t="shared" si="1"/>
        <v>0.9413531197952979</v>
      </c>
      <c r="O9" s="6"/>
    </row>
    <row r="10" spans="1:15" x14ac:dyDescent="0.25">
      <c r="A10" s="6"/>
      <c r="B10" s="2" t="s">
        <v>60</v>
      </c>
      <c r="C10" s="2" t="s">
        <v>21</v>
      </c>
      <c r="D10" s="3" t="s">
        <v>4</v>
      </c>
      <c r="E10" s="24">
        <v>8630113</v>
      </c>
      <c r="F10" s="24">
        <v>0</v>
      </c>
      <c r="G10" s="24">
        <v>1522961</v>
      </c>
      <c r="H10" s="25">
        <v>10153074</v>
      </c>
      <c r="I10" s="32">
        <f>8786722.004+20190</f>
        <v>8806912.0040000007</v>
      </c>
      <c r="J10" s="26">
        <f t="shared" si="0"/>
        <v>0.8674133571763587</v>
      </c>
      <c r="K10" s="27">
        <v>237916</v>
      </c>
      <c r="L10" s="27">
        <v>7553478</v>
      </c>
      <c r="M10" s="25">
        <f t="shared" si="2"/>
        <v>7791394</v>
      </c>
      <c r="N10" s="26">
        <f t="shared" si="1"/>
        <v>0.90281482988693196</v>
      </c>
      <c r="O10" s="6"/>
    </row>
    <row r="11" spans="1:15" x14ac:dyDescent="0.25">
      <c r="A11" s="6"/>
      <c r="B11" s="2" t="s">
        <v>38</v>
      </c>
      <c r="C11" s="2" t="s">
        <v>22</v>
      </c>
      <c r="D11" s="3" t="s">
        <v>5</v>
      </c>
      <c r="E11" s="24">
        <v>5650000</v>
      </c>
      <c r="F11" s="24">
        <v>7765000</v>
      </c>
      <c r="G11" s="24">
        <v>2367353</v>
      </c>
      <c r="H11" s="25">
        <v>15782353</v>
      </c>
      <c r="I11" s="32">
        <f>7029280.781+454235</f>
        <v>7483515.7810000004</v>
      </c>
      <c r="J11" s="26">
        <f t="shared" si="0"/>
        <v>0.47416983899675796</v>
      </c>
      <c r="K11" s="27">
        <v>2110282</v>
      </c>
      <c r="L11" s="27">
        <f>2890844+5070250</f>
        <v>7961094</v>
      </c>
      <c r="M11" s="25">
        <f t="shared" si="2"/>
        <v>10071376</v>
      </c>
      <c r="N11" s="26">
        <f t="shared" si="1"/>
        <v>0.75075482668654492</v>
      </c>
      <c r="O11" s="6"/>
    </row>
    <row r="12" spans="1:15" x14ac:dyDescent="0.25">
      <c r="A12" s="6"/>
      <c r="B12" s="2" t="s">
        <v>39</v>
      </c>
      <c r="C12" s="2" t="s">
        <v>23</v>
      </c>
      <c r="D12" s="3" t="s">
        <v>6</v>
      </c>
      <c r="E12" s="24">
        <v>14000000</v>
      </c>
      <c r="F12" s="24">
        <v>0</v>
      </c>
      <c r="G12" s="24">
        <v>2470588</v>
      </c>
      <c r="H12" s="25">
        <v>16470588</v>
      </c>
      <c r="I12" s="32">
        <f>7922997.257+227049</f>
        <v>8150046.2570000002</v>
      </c>
      <c r="J12" s="26">
        <f t="shared" si="0"/>
        <v>0.49482424410106063</v>
      </c>
      <c r="K12" s="27">
        <v>2836102</v>
      </c>
      <c r="L12" s="27">
        <f>8372539+116525</f>
        <v>8489064</v>
      </c>
      <c r="M12" s="25">
        <f t="shared" si="2"/>
        <v>11325166</v>
      </c>
      <c r="N12" s="26">
        <f t="shared" si="1"/>
        <v>0.80894042857142856</v>
      </c>
      <c r="O12" s="6"/>
    </row>
    <row r="13" spans="1:15" x14ac:dyDescent="0.25">
      <c r="A13" s="6"/>
      <c r="B13" s="2" t="s">
        <v>60</v>
      </c>
      <c r="C13" s="2" t="s">
        <v>24</v>
      </c>
      <c r="D13" s="3" t="s">
        <v>7</v>
      </c>
      <c r="E13" s="24">
        <v>1500000</v>
      </c>
      <c r="F13" s="24">
        <v>0</v>
      </c>
      <c r="G13" s="24">
        <v>264706</v>
      </c>
      <c r="H13" s="25">
        <v>1764706</v>
      </c>
      <c r="I13" s="32">
        <v>1133212.69</v>
      </c>
      <c r="J13" s="26">
        <f t="shared" si="0"/>
        <v>0.64215381485641232</v>
      </c>
      <c r="K13" s="27">
        <v>295415</v>
      </c>
      <c r="L13" s="27">
        <v>1190570</v>
      </c>
      <c r="M13" s="25">
        <f t="shared" si="2"/>
        <v>1485985</v>
      </c>
      <c r="N13" s="26">
        <f t="shared" si="1"/>
        <v>0.99065666666666663</v>
      </c>
      <c r="O13" s="6"/>
    </row>
    <row r="14" spans="1:15" x14ac:dyDescent="0.25">
      <c r="A14" s="6"/>
      <c r="B14" s="2" t="s">
        <v>37</v>
      </c>
      <c r="C14" s="2" t="s">
        <v>25</v>
      </c>
      <c r="D14" s="3" t="s">
        <v>8</v>
      </c>
      <c r="E14" s="24">
        <v>0</v>
      </c>
      <c r="F14" s="24">
        <v>2016000</v>
      </c>
      <c r="G14" s="24">
        <v>355765</v>
      </c>
      <c r="H14" s="25">
        <v>2371765</v>
      </c>
      <c r="I14" s="32">
        <f>1992031.623+(-6)</f>
        <v>1992025.6229999999</v>
      </c>
      <c r="J14" s="26">
        <f t="shared" si="0"/>
        <v>0.83989165157593604</v>
      </c>
      <c r="K14" s="27">
        <v>216552</v>
      </c>
      <c r="L14" s="27">
        <v>1760221</v>
      </c>
      <c r="M14" s="25">
        <f t="shared" si="2"/>
        <v>1976773</v>
      </c>
      <c r="N14" s="26">
        <f t="shared" si="1"/>
        <v>0.98054216269841266</v>
      </c>
      <c r="O14" s="6"/>
    </row>
    <row r="15" spans="1:15" x14ac:dyDescent="0.25">
      <c r="A15" s="6"/>
      <c r="B15" s="2" t="s">
        <v>40</v>
      </c>
      <c r="C15" s="2" t="s">
        <v>26</v>
      </c>
      <c r="D15" s="3" t="s">
        <v>9</v>
      </c>
      <c r="E15" s="24">
        <v>0</v>
      </c>
      <c r="F15" s="24">
        <v>2000000</v>
      </c>
      <c r="G15" s="24">
        <v>352941</v>
      </c>
      <c r="H15" s="25">
        <v>2352941</v>
      </c>
      <c r="I15" s="32">
        <f>1084656.074+60091</f>
        <v>1144747.074</v>
      </c>
      <c r="J15" s="26">
        <f t="shared" si="0"/>
        <v>0.48651754293881572</v>
      </c>
      <c r="K15" s="27">
        <v>405260</v>
      </c>
      <c r="L15" s="27">
        <f>1171721+170000</f>
        <v>1341721</v>
      </c>
      <c r="M15" s="25">
        <f t="shared" si="2"/>
        <v>1746981</v>
      </c>
      <c r="N15" s="26">
        <f t="shared" si="1"/>
        <v>0.87349049999999995</v>
      </c>
      <c r="O15" s="6"/>
    </row>
    <row r="16" spans="1:15" ht="38.25" x14ac:dyDescent="0.25">
      <c r="A16" s="6"/>
      <c r="B16" s="2" t="s">
        <v>40</v>
      </c>
      <c r="C16" s="2" t="s">
        <v>45</v>
      </c>
      <c r="D16" s="3" t="s">
        <v>10</v>
      </c>
      <c r="E16" s="24">
        <v>0</v>
      </c>
      <c r="F16" s="24">
        <v>6000000</v>
      </c>
      <c r="G16" s="24">
        <v>1058823</v>
      </c>
      <c r="H16" s="25">
        <v>7058823</v>
      </c>
      <c r="I16" s="32">
        <f>4286446.705+438657</f>
        <v>4725103.7050000001</v>
      </c>
      <c r="J16" s="26">
        <f t="shared" si="0"/>
        <v>0.66938974174589727</v>
      </c>
      <c r="K16" s="27">
        <v>1647499</v>
      </c>
      <c r="L16" s="27">
        <v>3970884</v>
      </c>
      <c r="M16" s="25">
        <f t="shared" si="2"/>
        <v>5618383</v>
      </c>
      <c r="N16" s="26">
        <f t="shared" si="1"/>
        <v>0.93639716666666661</v>
      </c>
      <c r="O16" s="6"/>
    </row>
    <row r="17" spans="1:16" ht="28.5" customHeight="1" x14ac:dyDescent="0.25">
      <c r="A17" s="6"/>
      <c r="B17" s="2" t="s">
        <v>41</v>
      </c>
      <c r="C17" s="2" t="s">
        <v>27</v>
      </c>
      <c r="D17" s="3" t="s">
        <v>11</v>
      </c>
      <c r="E17" s="24">
        <v>0</v>
      </c>
      <c r="F17" s="24">
        <v>3091000</v>
      </c>
      <c r="G17" s="24">
        <v>545471</v>
      </c>
      <c r="H17" s="25">
        <v>3636471</v>
      </c>
      <c r="I17" s="32">
        <v>3025249.4730000002</v>
      </c>
      <c r="J17" s="26">
        <f t="shared" si="0"/>
        <v>0.8319190426652654</v>
      </c>
      <c r="K17" s="27">
        <v>498612</v>
      </c>
      <c r="L17" s="27">
        <f>2559826+9849</f>
        <v>2569675</v>
      </c>
      <c r="M17" s="25">
        <f t="shared" si="2"/>
        <v>3068287</v>
      </c>
      <c r="N17" s="26">
        <f t="shared" si="1"/>
        <v>0.99265189259139441</v>
      </c>
      <c r="O17" s="6"/>
    </row>
    <row r="18" spans="1:16" x14ac:dyDescent="0.25">
      <c r="A18" s="6"/>
      <c r="B18" s="2" t="s">
        <v>41</v>
      </c>
      <c r="C18" s="2" t="s">
        <v>28</v>
      </c>
      <c r="D18" s="4" t="s">
        <v>12</v>
      </c>
      <c r="E18" s="24">
        <v>0</v>
      </c>
      <c r="F18" s="24">
        <v>8604400</v>
      </c>
      <c r="G18" s="24">
        <v>1518424</v>
      </c>
      <c r="H18" s="25">
        <v>10122824</v>
      </c>
      <c r="I18" s="32">
        <v>7949984.5379999997</v>
      </c>
      <c r="J18" s="26">
        <f t="shared" si="0"/>
        <v>0.78535244097892043</v>
      </c>
      <c r="K18" s="27">
        <v>1201337</v>
      </c>
      <c r="L18" s="27">
        <v>7225156</v>
      </c>
      <c r="M18" s="25">
        <f t="shared" si="2"/>
        <v>8426493</v>
      </c>
      <c r="N18" s="26">
        <f t="shared" si="1"/>
        <v>0.97932371809771745</v>
      </c>
      <c r="O18" s="6"/>
    </row>
    <row r="19" spans="1:16" x14ac:dyDescent="0.25">
      <c r="A19" s="6"/>
      <c r="B19" s="35" t="s">
        <v>30</v>
      </c>
      <c r="C19" s="36"/>
      <c r="D19" s="37"/>
      <c r="E19" s="28">
        <v>60412358</v>
      </c>
      <c r="F19" s="28">
        <v>30141000</v>
      </c>
      <c r="G19" s="28">
        <v>15620605</v>
      </c>
      <c r="H19" s="28">
        <v>106173963</v>
      </c>
      <c r="I19" s="28">
        <f>SUM(I6:I18)</f>
        <v>65272394.887000002</v>
      </c>
      <c r="J19" s="29">
        <f>I19/H19</f>
        <v>0.61476837675353613</v>
      </c>
      <c r="K19" s="28">
        <f>SUM(K6:K18)</f>
        <v>14192350</v>
      </c>
      <c r="L19" s="28">
        <f>SUM(L6:L18)</f>
        <v>65351400</v>
      </c>
      <c r="M19" s="28">
        <f xml:space="preserve"> SUM(M6:M18)</f>
        <v>79543750</v>
      </c>
      <c r="N19" s="29">
        <f t="shared" si="1"/>
        <v>0.87841855627264531</v>
      </c>
      <c r="O19" s="6"/>
    </row>
    <row r="20" spans="1:16" ht="9.75" customHeight="1" x14ac:dyDescent="0.25">
      <c r="A20" s="7"/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21"/>
      <c r="M20" s="20"/>
      <c r="N20" s="22"/>
      <c r="O20" s="15"/>
    </row>
    <row r="21" spans="1:16" ht="15" customHeight="1" x14ac:dyDescent="0.25">
      <c r="A21" s="6"/>
      <c r="B21" s="33" t="s">
        <v>64</v>
      </c>
      <c r="C21" s="34"/>
      <c r="D21" s="4" t="s">
        <v>13</v>
      </c>
      <c r="E21" s="25">
        <v>1372000</v>
      </c>
      <c r="F21" s="25">
        <v>2680600</v>
      </c>
      <c r="G21" s="25">
        <v>355765</v>
      </c>
      <c r="H21" s="25">
        <v>4408365</v>
      </c>
      <c r="I21" s="25">
        <f>I6+I14</f>
        <v>2847637.48</v>
      </c>
      <c r="J21" s="26">
        <f t="shared" ref="J21:J28" si="3">I21/H21</f>
        <v>0.64596227399500716</v>
      </c>
      <c r="K21" s="25">
        <f>K6+K14</f>
        <v>382552</v>
      </c>
      <c r="L21" s="25">
        <f>L6+L14</f>
        <v>2903064</v>
      </c>
      <c r="M21" s="25">
        <f>K21+L21</f>
        <v>3285616</v>
      </c>
      <c r="N21" s="26">
        <f t="shared" ref="N21:N28" si="4">M21/(E21+F21)</f>
        <v>0.81074273306025757</v>
      </c>
      <c r="O21" s="6"/>
    </row>
    <row r="22" spans="1:16" ht="15" customHeight="1" x14ac:dyDescent="0.25">
      <c r="A22" s="6"/>
      <c r="B22" s="33" t="s">
        <v>63</v>
      </c>
      <c r="C22" s="34"/>
      <c r="D22" s="4" t="s">
        <v>14</v>
      </c>
      <c r="E22" s="25">
        <v>16000000</v>
      </c>
      <c r="F22" s="25">
        <v>0</v>
      </c>
      <c r="G22" s="25">
        <v>2823530</v>
      </c>
      <c r="H22" s="25">
        <v>18823530</v>
      </c>
      <c r="I22" s="25">
        <f>I7+I8</f>
        <v>11361733.041999999</v>
      </c>
      <c r="J22" s="26">
        <f t="shared" si="3"/>
        <v>0.60359204899399843</v>
      </c>
      <c r="K22" s="25">
        <f>K7+K8</f>
        <v>3899924</v>
      </c>
      <c r="L22" s="25">
        <f>L7+L8</f>
        <v>10341572</v>
      </c>
      <c r="M22" s="25">
        <f t="shared" ref="M22:M28" si="5">K22+L22</f>
        <v>14241496</v>
      </c>
      <c r="N22" s="26">
        <f t="shared" si="4"/>
        <v>0.89009349999999998</v>
      </c>
      <c r="O22" s="6"/>
    </row>
    <row r="23" spans="1:16" ht="15" customHeight="1" x14ac:dyDescent="0.25">
      <c r="A23" s="6"/>
      <c r="B23" s="33" t="s">
        <v>65</v>
      </c>
      <c r="C23" s="34"/>
      <c r="D23" s="4" t="s">
        <v>3</v>
      </c>
      <c r="E23" s="25">
        <v>13260245</v>
      </c>
      <c r="F23" s="25">
        <v>0</v>
      </c>
      <c r="G23" s="25">
        <v>2340043</v>
      </c>
      <c r="H23" s="25">
        <v>15600288</v>
      </c>
      <c r="I23" s="25">
        <f>I9</f>
        <v>8644252.8430000003</v>
      </c>
      <c r="J23" s="26">
        <f t="shared" si="3"/>
        <v>0.55410854229101414</v>
      </c>
      <c r="K23" s="25">
        <f>K9</f>
        <v>677451</v>
      </c>
      <c r="L23" s="25">
        <f>L9</f>
        <v>11805122</v>
      </c>
      <c r="M23" s="25">
        <f t="shared" si="5"/>
        <v>12482573</v>
      </c>
      <c r="N23" s="26">
        <f t="shared" si="4"/>
        <v>0.9413531197952979</v>
      </c>
      <c r="O23" s="6"/>
      <c r="P23" s="31"/>
    </row>
    <row r="24" spans="1:16" ht="15" customHeight="1" x14ac:dyDescent="0.25">
      <c r="A24" s="6"/>
      <c r="B24" s="33" t="s">
        <v>66</v>
      </c>
      <c r="C24" s="34"/>
      <c r="D24" s="4" t="s">
        <v>29</v>
      </c>
      <c r="E24" s="25">
        <v>10130113</v>
      </c>
      <c r="F24" s="25">
        <v>0</v>
      </c>
      <c r="G24" s="25">
        <v>1787667</v>
      </c>
      <c r="H24" s="25">
        <v>11917780</v>
      </c>
      <c r="I24" s="25">
        <f>I10+I13</f>
        <v>9940124.6940000001</v>
      </c>
      <c r="J24" s="26">
        <f t="shared" si="3"/>
        <v>0.83405841473831532</v>
      </c>
      <c r="K24" s="25">
        <f>K10+K13</f>
        <v>533331</v>
      </c>
      <c r="L24" s="25">
        <f>L10+L13</f>
        <v>8744048</v>
      </c>
      <c r="M24" s="25">
        <f t="shared" si="5"/>
        <v>9277379</v>
      </c>
      <c r="N24" s="26">
        <f t="shared" si="4"/>
        <v>0.91582186694264911</v>
      </c>
      <c r="O24" s="6"/>
    </row>
    <row r="25" spans="1:16" ht="15" customHeight="1" x14ac:dyDescent="0.25">
      <c r="A25" s="6"/>
      <c r="B25" s="33" t="s">
        <v>33</v>
      </c>
      <c r="C25" s="34"/>
      <c r="D25" s="4" t="s">
        <v>5</v>
      </c>
      <c r="E25" s="25">
        <v>5650000</v>
      </c>
      <c r="F25" s="25">
        <v>7765000</v>
      </c>
      <c r="G25" s="25">
        <v>2367353</v>
      </c>
      <c r="H25" s="25">
        <v>15782353</v>
      </c>
      <c r="I25" s="25">
        <f>I11</f>
        <v>7483515.7810000004</v>
      </c>
      <c r="J25" s="26">
        <f t="shared" si="3"/>
        <v>0.47416983899675796</v>
      </c>
      <c r="K25" s="25">
        <f>K11</f>
        <v>2110282</v>
      </c>
      <c r="L25" s="25">
        <f>L11</f>
        <v>7961094</v>
      </c>
      <c r="M25" s="25">
        <f t="shared" si="5"/>
        <v>10071376</v>
      </c>
      <c r="N25" s="26">
        <f t="shared" si="4"/>
        <v>0.75075482668654492</v>
      </c>
      <c r="O25" s="6"/>
    </row>
    <row r="26" spans="1:16" ht="15" customHeight="1" x14ac:dyDescent="0.25">
      <c r="A26" s="6"/>
      <c r="B26" s="33" t="s">
        <v>34</v>
      </c>
      <c r="C26" s="34"/>
      <c r="D26" s="4" t="s">
        <v>6</v>
      </c>
      <c r="E26" s="25">
        <v>14000000</v>
      </c>
      <c r="F26" s="25">
        <v>0</v>
      </c>
      <c r="G26" s="25">
        <v>2470588</v>
      </c>
      <c r="H26" s="25">
        <v>16470588</v>
      </c>
      <c r="I26" s="25">
        <f>I12</f>
        <v>8150046.2570000002</v>
      </c>
      <c r="J26" s="26">
        <f t="shared" si="3"/>
        <v>0.49482424410106063</v>
      </c>
      <c r="K26" s="25">
        <f>K12</f>
        <v>2836102</v>
      </c>
      <c r="L26" s="25">
        <f>L12</f>
        <v>8489064</v>
      </c>
      <c r="M26" s="25">
        <f t="shared" si="5"/>
        <v>11325166</v>
      </c>
      <c r="N26" s="26">
        <f t="shared" si="4"/>
        <v>0.80894042857142856</v>
      </c>
      <c r="O26" s="6"/>
    </row>
    <row r="27" spans="1:16" ht="15" customHeight="1" x14ac:dyDescent="0.25">
      <c r="A27" s="6"/>
      <c r="B27" s="33" t="s">
        <v>35</v>
      </c>
      <c r="C27" s="34"/>
      <c r="D27" s="4" t="s">
        <v>15</v>
      </c>
      <c r="E27" s="25">
        <v>0</v>
      </c>
      <c r="F27" s="25">
        <v>8000000</v>
      </c>
      <c r="G27" s="25">
        <v>1411764</v>
      </c>
      <c r="H27" s="25">
        <v>9411764</v>
      </c>
      <c r="I27" s="25">
        <f>I15+I16</f>
        <v>5869850.7790000001</v>
      </c>
      <c r="J27" s="26">
        <f t="shared" si="3"/>
        <v>0.62367169204412687</v>
      </c>
      <c r="K27" s="25">
        <f>K15+K16</f>
        <v>2052759</v>
      </c>
      <c r="L27" s="25">
        <f>L15+L16</f>
        <v>5312605</v>
      </c>
      <c r="M27" s="25">
        <f t="shared" si="5"/>
        <v>7365364</v>
      </c>
      <c r="N27" s="26">
        <f t="shared" si="4"/>
        <v>0.92067049999999995</v>
      </c>
      <c r="O27" s="6"/>
    </row>
    <row r="28" spans="1:16" ht="15" customHeight="1" x14ac:dyDescent="0.25">
      <c r="A28" s="6"/>
      <c r="B28" s="33" t="s">
        <v>36</v>
      </c>
      <c r="C28" s="34"/>
      <c r="D28" s="4" t="s">
        <v>16</v>
      </c>
      <c r="E28" s="25">
        <v>0</v>
      </c>
      <c r="F28" s="25">
        <v>11695400</v>
      </c>
      <c r="G28" s="25">
        <v>2063895</v>
      </c>
      <c r="H28" s="25">
        <v>13759295</v>
      </c>
      <c r="I28" s="25">
        <f>I17+I18</f>
        <v>10975234.011</v>
      </c>
      <c r="J28" s="26">
        <f t="shared" si="3"/>
        <v>0.79765961926101592</v>
      </c>
      <c r="K28" s="25">
        <f>K17+K18</f>
        <v>1699949</v>
      </c>
      <c r="L28" s="25">
        <f>L17+L18</f>
        <v>9794831</v>
      </c>
      <c r="M28" s="25">
        <f t="shared" si="5"/>
        <v>11494780</v>
      </c>
      <c r="N28" s="26">
        <f t="shared" si="4"/>
        <v>0.98284624724250558</v>
      </c>
      <c r="O28" s="6"/>
    </row>
    <row r="29" spans="1:16" ht="8.25" customHeight="1" x14ac:dyDescent="0.25">
      <c r="A29" s="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/>
    </row>
    <row r="30" spans="1:16" x14ac:dyDescent="0.25">
      <c r="B30" t="s">
        <v>47</v>
      </c>
    </row>
  </sheetData>
  <mergeCells count="18">
    <mergeCell ref="A1:O1"/>
    <mergeCell ref="B3:B4"/>
    <mergeCell ref="C3:C4"/>
    <mergeCell ref="D3:D4"/>
    <mergeCell ref="E3:H3"/>
    <mergeCell ref="I3:I4"/>
    <mergeCell ref="J3:J4"/>
    <mergeCell ref="K3:M3"/>
    <mergeCell ref="N3:N4"/>
    <mergeCell ref="B26:C26"/>
    <mergeCell ref="B27:C27"/>
    <mergeCell ref="B28:C28"/>
    <mergeCell ref="B19:D19"/>
    <mergeCell ref="B21:C21"/>
    <mergeCell ref="B22:C22"/>
    <mergeCell ref="B23:C23"/>
    <mergeCell ref="B24:C24"/>
    <mergeCell ref="B25:C25"/>
  </mergeCells>
  <conditionalFormatting sqref="I6:M18">
    <cfRule type="cellIs" dxfId="1" priority="2" operator="equal">
      <formula>0</formula>
    </cfRule>
  </conditionalFormatting>
  <conditionalFormatting sqref="N6:N1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2017-04-28T09:14:24Z</dcterms:modified>
</cp:coreProperties>
</file>