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740" yWindow="885" windowWidth="14730" windowHeight="10950"/>
  </bookViews>
  <sheets>
    <sheet name="Март 2017" sheetId="1" r:id="rId1"/>
  </sheets>
  <definedNames>
    <definedName name="_xlnm.Print_Area" localSheetId="0">'Март 2017'!$A$1:$N$31</definedName>
  </definedNames>
  <calcPr calcId="145621"/>
</workbook>
</file>

<file path=xl/calcChain.xml><?xml version="1.0" encoding="utf-8"?>
<calcChain xmlns="http://schemas.openxmlformats.org/spreadsheetml/2006/main">
  <c r="I13" i="1" l="1"/>
  <c r="I17" i="1"/>
  <c r="I16" i="1"/>
  <c r="I15" i="1"/>
  <c r="I12" i="1"/>
  <c r="I11" i="1"/>
  <c r="I10" i="1"/>
  <c r="I9" i="1"/>
  <c r="I8" i="1"/>
  <c r="L10" i="1" l="1"/>
  <c r="L11" i="1"/>
  <c r="L9" i="1" l="1"/>
  <c r="I19" i="1" l="1"/>
  <c r="I18" i="1"/>
  <c r="I14" i="1"/>
  <c r="I7" i="1"/>
  <c r="I20" i="1" l="1"/>
  <c r="I22" i="1"/>
  <c r="I23" i="1"/>
  <c r="I24" i="1"/>
  <c r="I25" i="1"/>
  <c r="I26" i="1"/>
  <c r="I27" i="1"/>
  <c r="I28" i="1"/>
  <c r="I29" i="1"/>
  <c r="J8" i="1"/>
  <c r="K8" i="1"/>
  <c r="L8" i="1"/>
  <c r="M8" i="1"/>
  <c r="N8" i="1"/>
  <c r="J9" i="1"/>
  <c r="K9" i="1"/>
  <c r="M9" i="1"/>
  <c r="N9" i="1" s="1"/>
  <c r="J10" i="1"/>
  <c r="K10" i="1"/>
  <c r="M10" i="1"/>
  <c r="N10" i="1" s="1"/>
  <c r="J11" i="1"/>
  <c r="K11" i="1"/>
  <c r="M11" i="1"/>
  <c r="N11" i="1" s="1"/>
  <c r="J12" i="1"/>
  <c r="L12" i="1"/>
  <c r="M12" i="1" s="1"/>
  <c r="N12" i="1" s="1"/>
  <c r="L15" i="1" l="1"/>
  <c r="L14" i="1"/>
  <c r="L7" i="1" l="1"/>
  <c r="L18" i="1"/>
  <c r="L16" i="1"/>
  <c r="L13" i="1"/>
  <c r="L19" i="1" l="1"/>
  <c r="L17" i="1"/>
  <c r="M13" i="1" l="1"/>
  <c r="M14" i="1"/>
  <c r="M15" i="1"/>
  <c r="M16" i="1"/>
  <c r="M17" i="1"/>
  <c r="M18" i="1"/>
  <c r="M19" i="1"/>
  <c r="H8" i="1" l="1"/>
  <c r="H19" i="1" l="1"/>
  <c r="H11" i="1" l="1"/>
  <c r="G11" i="1"/>
  <c r="K13" i="1" l="1"/>
  <c r="F18" i="1" l="1"/>
  <c r="H12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L20" i="1" l="1"/>
  <c r="K20" i="1"/>
  <c r="N13" i="1"/>
  <c r="N14" i="1"/>
  <c r="N15" i="1"/>
  <c r="N16" i="1"/>
  <c r="N17" i="1"/>
  <c r="N18" i="1"/>
  <c r="N19" i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8" i="1"/>
  <c r="H29" i="1"/>
  <c r="J16" i="1"/>
  <c r="H25" i="1"/>
  <c r="H26" i="1"/>
  <c r="J13" i="1"/>
  <c r="H27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comments1.xml><?xml version="1.0" encoding="utf-8"?>
<comments xmlns="http://schemas.openxmlformats.org/spreadsheetml/2006/main">
  <authors>
    <author>Author</author>
  </authors>
  <commentLis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<sst xmlns="http://schemas.openxmlformats.org/spreadsheetml/2006/main" count="76" uniqueCount="68">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</sst>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0" fillId="0" borderId="0" xfId="0" applyNumberFormat="1" applyProtection="1"/>
    <xf numFmtId="3" fontId="10" fillId="2" borderId="1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2" applyFont="1"/>
    <xf numFmtId="43" fontId="12" fillId="0" borderId="0" xfId="2" applyFont="1"/>
    <xf numFmtId="43" fontId="0" fillId="0" borderId="0" xfId="2" applyFont="1" applyProtection="1"/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topLeftCell="C1" zoomScaleNormal="100" workbookViewId="0">
      <selection activeCell="G3" sqref="G3"/>
    </sheetView>
  </sheetViews>
  <sheetFormatPr defaultRowHeight="15" x14ac:dyDescent="0.25"/>
  <cols>
    <col min="1" max="1" width="1.28515625" style="1" customWidth="1"/>
    <col min="2" max="2" width="37.5703125" style="1" customWidth="1"/>
    <col min="3" max="3" width="50.42578125" style="1" customWidth="1"/>
    <col min="4" max="4" width="13.7109375" style="1" customWidth="1"/>
    <col min="5" max="7" width="14" style="1" bestFit="1" customWidth="1"/>
    <col min="8" max="8" width="19.28515625" style="1" customWidth="1"/>
    <col min="9" max="9" width="21.42578125" style="1" customWidth="1"/>
    <col min="10" max="10" width="26.42578125" style="1" customWidth="1"/>
    <col min="11" max="13" width="13.28515625" style="1" customWidth="1"/>
    <col min="14" max="14" width="15.5703125" style="1" customWidth="1"/>
    <col min="15" max="15" width="1.28515625" style="1" customWidth="1"/>
    <col min="16" max="16" width="7.7109375" style="1" customWidth="1"/>
    <col min="17" max="16384" width="9.140625" style="1"/>
  </cols>
  <sheetData>
    <row r="1" spans="1:16" x14ac:dyDescent="0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6" x14ac:dyDescent="0.25">
      <c r="A3" s="6"/>
      <c r="B3" s="10"/>
      <c r="C3" s="11"/>
      <c r="D3" s="10"/>
      <c r="E3" s="10"/>
      <c r="F3" s="11" t="s">
        <v>32</v>
      </c>
      <c r="G3" s="12">
        <v>42825</v>
      </c>
      <c r="H3" s="13"/>
      <c r="I3" s="13"/>
      <c r="J3" s="13"/>
      <c r="K3" s="10"/>
      <c r="L3" s="10"/>
      <c r="M3" s="10"/>
      <c r="N3" s="10"/>
      <c r="O3" s="14"/>
    </row>
    <row r="4" spans="1:16" ht="35.25" customHeight="1" x14ac:dyDescent="0.25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6" x14ac:dyDescent="0.2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6" x14ac:dyDescent="0.2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6" ht="25.5" x14ac:dyDescent="0.2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</f>
        <v>855611.85699999996</v>
      </c>
      <c r="J7" s="28">
        <f>I7/H7</f>
        <v>0.42011777324953353</v>
      </c>
      <c r="K7" s="29">
        <v>166000</v>
      </c>
      <c r="L7" s="29">
        <f>223100+206395+52523+68956+54170+44648+36755+60185+74891+65000+116675+120000 + 19545</f>
        <v>1142843</v>
      </c>
      <c r="M7" s="27">
        <f>K7+L7</f>
        <v>1308843</v>
      </c>
      <c r="N7" s="28">
        <f t="shared" ref="N7:N20" si="0">M7/(E7+F7)</f>
        <v>0.64266080722773244</v>
      </c>
      <c r="O7" s="7"/>
      <c r="P7" s="34"/>
    </row>
    <row r="8" spans="1:16" ht="25.5" x14ac:dyDescent="0.2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</f>
        <v>6767532.3930000002</v>
      </c>
      <c r="J8" s="28">
        <f t="shared" ref="J8:J29" si="1">I8/H8</f>
        <v>0.71905029428592837</v>
      </c>
      <c r="K8" s="29">
        <f xml:space="preserve"> 2280840</f>
        <v>2280840</v>
      </c>
      <c r="L8" s="29">
        <f xml:space="preserve"> 24331+403104+381927+1126022+1782438+968856+234869</f>
        <v>4921547</v>
      </c>
      <c r="M8" s="27">
        <f t="shared" ref="M8:M19" si="2">K8+L8</f>
        <v>7202387</v>
      </c>
      <c r="N8" s="28">
        <f t="shared" si="0"/>
        <v>0.90029837499999998</v>
      </c>
      <c r="O8" s="7"/>
      <c r="P8" s="34"/>
    </row>
    <row r="9" spans="1:16" ht="25.5" x14ac:dyDescent="0.2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6">
        <f>3678874.649+93581+821745</f>
        <v>4594200.6490000002</v>
      </c>
      <c r="J9" s="28">
        <f t="shared" si="1"/>
        <v>0.48813380370206866</v>
      </c>
      <c r="K9" s="29">
        <f xml:space="preserve"> 40000+1579084</f>
        <v>1619084</v>
      </c>
      <c r="L9" s="29">
        <f xml:space="preserve"> 309992+2393044+973943+1743046</f>
        <v>5420025</v>
      </c>
      <c r="M9" s="27">
        <f t="shared" si="2"/>
        <v>7039109</v>
      </c>
      <c r="N9" s="28">
        <f t="shared" si="0"/>
        <v>0.87988862499999998</v>
      </c>
      <c r="O9" s="7"/>
      <c r="P9" s="34"/>
    </row>
    <row r="10" spans="1:16" ht="25.5" x14ac:dyDescent="0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</f>
        <v>8644252.8430000003</v>
      </c>
      <c r="J10" s="28">
        <f t="shared" si="1"/>
        <v>0.55410854229101414</v>
      </c>
      <c r="K10" s="29">
        <f>677451</f>
        <v>677451</v>
      </c>
      <c r="L10" s="29">
        <f>11805122</f>
        <v>11805122</v>
      </c>
      <c r="M10" s="27">
        <f t="shared" si="2"/>
        <v>12482573</v>
      </c>
      <c r="N10" s="28">
        <f t="shared" si="0"/>
        <v>0.9413531197952979</v>
      </c>
      <c r="O10" s="7"/>
    </row>
    <row r="11" spans="1:16" ht="33.75" customHeight="1" x14ac:dyDescent="0.25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6">
        <f>8768207.004+18515+20190</f>
        <v>8806912.0040000007</v>
      </c>
      <c r="J11" s="28">
        <f t="shared" si="1"/>
        <v>0.8674133571763587</v>
      </c>
      <c r="K11" s="29">
        <f>39300+198616</f>
        <v>237916</v>
      </c>
      <c r="L11" s="29">
        <f xml:space="preserve"> 7553478</f>
        <v>7553478</v>
      </c>
      <c r="M11" s="27">
        <f t="shared" si="2"/>
        <v>7791394</v>
      </c>
      <c r="N11" s="28">
        <f t="shared" si="0"/>
        <v>0.90281482988693196</v>
      </c>
      <c r="O11" s="7"/>
      <c r="P11" s="34"/>
    </row>
    <row r="12" spans="1:16" ht="30" customHeight="1" x14ac:dyDescent="0.25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</f>
        <v>7483515.7810000004</v>
      </c>
      <c r="J12" s="28">
        <f t="shared" si="1"/>
        <v>0.47416983899675796</v>
      </c>
      <c r="K12" s="29">
        <v>2110282</v>
      </c>
      <c r="L12" s="29">
        <f xml:space="preserve"> 7961094</f>
        <v>7961094</v>
      </c>
      <c r="M12" s="27">
        <f t="shared" si="2"/>
        <v>10071376</v>
      </c>
      <c r="N12" s="28">
        <f t="shared" si="0"/>
        <v>0.75075482668654492</v>
      </c>
      <c r="O12" s="7"/>
      <c r="P12" s="34"/>
    </row>
    <row r="13" spans="1:16" ht="28.5" customHeight="1" x14ac:dyDescent="0.25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</f>
        <v>8150046.2570000002</v>
      </c>
      <c r="J13" s="28">
        <f t="shared" si="1"/>
        <v>0.49482424410106063</v>
      </c>
      <c r="K13" s="29">
        <f xml:space="preserve"> 25000+2811102</f>
        <v>2836102</v>
      </c>
      <c r="L13" s="29">
        <f xml:space="preserve"> 2225 +3783761+2443970+2142583+116525</f>
        <v>8489064</v>
      </c>
      <c r="M13" s="27">
        <f t="shared" si="2"/>
        <v>11325166</v>
      </c>
      <c r="N13" s="28">
        <f t="shared" si="0"/>
        <v>0.80894042857142856</v>
      </c>
      <c r="O13" s="7"/>
      <c r="P13" s="34"/>
    </row>
    <row r="14" spans="1:16" ht="25.5" x14ac:dyDescent="0.2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</f>
        <v>1133212.69</v>
      </c>
      <c r="J14" s="28">
        <f t="shared" si="1"/>
        <v>0.64215381485641232</v>
      </c>
      <c r="K14" s="29">
        <f>7500+287915</f>
        <v>295415</v>
      </c>
      <c r="L14" s="29">
        <f xml:space="preserve"> 1190570</f>
        <v>1190570</v>
      </c>
      <c r="M14" s="27">
        <f t="shared" si="2"/>
        <v>1485985</v>
      </c>
      <c r="N14" s="28">
        <f t="shared" si="0"/>
        <v>0.99065666666666663</v>
      </c>
      <c r="O14" s="7"/>
      <c r="P14" s="34"/>
    </row>
    <row r="15" spans="1:16" ht="46.5" customHeight="1" x14ac:dyDescent="0.25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</f>
        <v>1992025.6229999999</v>
      </c>
      <c r="J15" s="28">
        <f t="shared" si="1"/>
        <v>0.83989165157593604</v>
      </c>
      <c r="K15" s="29">
        <f>10080+206472</f>
        <v>216552</v>
      </c>
      <c r="L15" s="29">
        <f xml:space="preserve"> 1760221</f>
        <v>1760221</v>
      </c>
      <c r="M15" s="27">
        <f t="shared" si="2"/>
        <v>1976773</v>
      </c>
      <c r="N15" s="28">
        <f t="shared" si="0"/>
        <v>0.98054216269841266</v>
      </c>
      <c r="O15" s="7"/>
      <c r="P15" s="34"/>
    </row>
    <row r="16" spans="1:16" ht="26.25" customHeight="1" x14ac:dyDescent="0.25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</f>
        <v>1144747.074</v>
      </c>
      <c r="J16" s="28">
        <f t="shared" si="1"/>
        <v>0.48651754293881572</v>
      </c>
      <c r="K16" s="29">
        <f>10000+395260</f>
        <v>405260</v>
      </c>
      <c r="L16" s="29">
        <f xml:space="preserve"> 46750+ 278800+846171+170000</f>
        <v>1341721</v>
      </c>
      <c r="M16" s="27">
        <f t="shared" si="2"/>
        <v>1746981</v>
      </c>
      <c r="N16" s="28">
        <f t="shared" si="0"/>
        <v>0.87349049999999995</v>
      </c>
      <c r="O16" s="7"/>
      <c r="P16" s="34"/>
    </row>
    <row r="17" spans="1:16" ht="46.5" customHeight="1" x14ac:dyDescent="0.25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</f>
        <v>4725103.7050000001</v>
      </c>
      <c r="J17" s="28">
        <f t="shared" si="1"/>
        <v>0.66938974174589727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0.93639716666666661</v>
      </c>
      <c r="O17" s="7"/>
      <c r="P17" s="34"/>
    </row>
    <row r="18" spans="1:16" ht="28.5" customHeight="1" x14ac:dyDescent="0.25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6">
        <f>3025249.473</f>
        <v>3025249.4730000002</v>
      </c>
      <c r="J18" s="28">
        <f t="shared" si="1"/>
        <v>0.8319190426652654</v>
      </c>
      <c r="K18" s="29">
        <f>15000+483612</f>
        <v>498612</v>
      </c>
      <c r="L18" s="29">
        <f xml:space="preserve"> 2369852+8500+175749+5725+9849</f>
        <v>2569675</v>
      </c>
      <c r="M18" s="27">
        <f t="shared" si="2"/>
        <v>3068287</v>
      </c>
      <c r="N18" s="28">
        <f t="shared" si="0"/>
        <v>0.99265189259139441</v>
      </c>
      <c r="O18" s="7"/>
      <c r="P18" s="34"/>
    </row>
    <row r="19" spans="1:16" ht="39" customHeight="1" x14ac:dyDescent="0.25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</f>
        <v>7949984.5379999997</v>
      </c>
      <c r="J19" s="28">
        <f t="shared" si="1"/>
        <v>0.78535244097892043</v>
      </c>
      <c r="K19" s="29">
        <f>35000+1166337</f>
        <v>1201337</v>
      </c>
      <c r="L19" s="29">
        <f xml:space="preserve"> 4110730+33966+1653845+1426615</f>
        <v>7225156</v>
      </c>
      <c r="M19" s="27">
        <f t="shared" si="2"/>
        <v>8426493</v>
      </c>
      <c r="N19" s="28">
        <f t="shared" si="0"/>
        <v>0.97932371809771745</v>
      </c>
      <c r="O19" s="7"/>
      <c r="P19" s="34"/>
    </row>
    <row r="20" spans="1:16" x14ac:dyDescent="0.2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65272394.887000002</v>
      </c>
      <c r="J20" s="31">
        <f t="shared" si="1"/>
        <v>0.61476837675353613</v>
      </c>
      <c r="K20" s="30">
        <f>SUM(K7:K19)</f>
        <v>14192350</v>
      </c>
      <c r="L20" s="35">
        <f>SUM(L7:L19)</f>
        <v>65351400</v>
      </c>
      <c r="M20" s="35">
        <f t="shared" ref="M20:M29" si="4">K20+L20</f>
        <v>79543750</v>
      </c>
      <c r="N20" s="31">
        <f t="shared" si="0"/>
        <v>0.87841855627264531</v>
      </c>
      <c r="O20" s="7"/>
    </row>
    <row r="21" spans="1:16" ht="9.75" customHeight="1" x14ac:dyDescent="0.25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6" x14ac:dyDescent="0.2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2847637.48</v>
      </c>
      <c r="J22" s="28">
        <f t="shared" si="1"/>
        <v>0.64596227399500716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t="shared" ref="N22:N29" si="5">M22/(E22+F22)</f>
        <v>0.81074273306025757</v>
      </c>
      <c r="O22" s="7"/>
    </row>
    <row r="23" spans="1:16" x14ac:dyDescent="0.2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11361733.041999999</v>
      </c>
      <c r="J23" s="28">
        <f t="shared" si="1"/>
        <v>0.60359204899399843</v>
      </c>
      <c r="K23" s="27">
        <f>K8+K9</f>
        <v>3899924</v>
      </c>
      <c r="L23" s="27">
        <f>L8+L9</f>
        <v>10341572</v>
      </c>
      <c r="M23" s="27">
        <f t="shared" si="4"/>
        <v>14241496</v>
      </c>
      <c r="N23" s="28">
        <f t="shared" si="5"/>
        <v>0.89009349999999998</v>
      </c>
      <c r="O23" s="7"/>
    </row>
    <row r="24" spans="1:16" x14ac:dyDescent="0.2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8644252.8430000003</v>
      </c>
      <c r="J24" s="28">
        <f t="shared" si="1"/>
        <v>0.55410854229101414</v>
      </c>
      <c r="K24" s="27">
        <f>K10</f>
        <v>677451</v>
      </c>
      <c r="L24" s="27">
        <f>L10</f>
        <v>11805122</v>
      </c>
      <c r="M24" s="27">
        <f t="shared" si="4"/>
        <v>12482573</v>
      </c>
      <c r="N24" s="28">
        <f t="shared" si="5"/>
        <v>0.9413531197952979</v>
      </c>
      <c r="O24" s="7"/>
    </row>
    <row r="25" spans="1:16" x14ac:dyDescent="0.2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9940124.6940000001</v>
      </c>
      <c r="J25" s="28">
        <f t="shared" si="1"/>
        <v>0.83405841473831532</v>
      </c>
      <c r="K25" s="27">
        <f>K11+K14</f>
        <v>533331</v>
      </c>
      <c r="L25" s="27">
        <f>L11+L14</f>
        <v>8744048</v>
      </c>
      <c r="M25" s="27">
        <f t="shared" si="4"/>
        <v>9277379</v>
      </c>
      <c r="N25" s="28">
        <f t="shared" si="5"/>
        <v>0.91582186694264911</v>
      </c>
      <c r="O25" s="7"/>
    </row>
    <row r="26" spans="1:16" x14ac:dyDescent="0.25">
      <c r="A26" s="7"/>
      <c r="B26" s="45" t="s">
        <v>35</v>
      </c>
      <c r="C26" s="46"/>
      <c r="D26" s="5" t="s">
        <v>5</v>
      </c>
      <c r="E26" s="27">
        <f t="shared" ref="E26:I27" si="6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7483515.7810000004</v>
      </c>
      <c r="J26" s="28">
        <f t="shared" si="1"/>
        <v>0.47416983899675796</v>
      </c>
      <c r="K26" s="27">
        <f t="shared" ref="K26:L26" si="7">K12</f>
        <v>2110282</v>
      </c>
      <c r="L26" s="27">
        <f t="shared" si="7"/>
        <v>7961094</v>
      </c>
      <c r="M26" s="27">
        <f t="shared" si="4"/>
        <v>10071376</v>
      </c>
      <c r="N26" s="28">
        <f t="shared" si="5"/>
        <v>0.75075482668654492</v>
      </c>
      <c r="O26" s="7"/>
    </row>
    <row r="27" spans="1:16" x14ac:dyDescent="0.2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8150046.2570000002</v>
      </c>
      <c r="J27" s="28">
        <f t="shared" si="1"/>
        <v>0.49482424410106063</v>
      </c>
      <c r="K27" s="27">
        <f t="shared" ref="K27:L27" si="8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0.80894042857142856</v>
      </c>
      <c r="O27" s="7"/>
    </row>
    <row r="28" spans="1:16" x14ac:dyDescent="0.2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5869850.7790000001</v>
      </c>
      <c r="J28" s="28">
        <f t="shared" si="1"/>
        <v>0.62367169204412687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0.92067049999999995</v>
      </c>
      <c r="O28" s="7"/>
    </row>
    <row r="29" spans="1:16" x14ac:dyDescent="0.2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10975234.011</v>
      </c>
      <c r="J29" s="28">
        <f t="shared" si="1"/>
        <v>0.79765961926101592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0.98284624724250558</v>
      </c>
      <c r="O29" s="7"/>
    </row>
    <row r="30" spans="1:16" ht="8.25" customHeight="1" x14ac:dyDescent="0.25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6" x14ac:dyDescent="0.25">
      <c r="B31" s="1" t="s">
        <v>46</v>
      </c>
      <c r="H31" s="40"/>
    </row>
    <row r="32" spans="1:16" x14ac:dyDescent="0.25">
      <c r="H32" s="40"/>
    </row>
    <row r="33" spans="3:8" x14ac:dyDescent="0.25">
      <c r="H33" s="40"/>
    </row>
    <row r="34" spans="3:8" x14ac:dyDescent="0.25">
      <c r="H34" s="40"/>
    </row>
    <row r="35" spans="3:8" x14ac:dyDescent="0.25">
      <c r="H35" s="40"/>
    </row>
    <row r="36" spans="3:8" x14ac:dyDescent="0.25">
      <c r="H36" s="40"/>
    </row>
    <row r="37" spans="3:8" x14ac:dyDescent="0.25">
      <c r="H37" s="40"/>
    </row>
    <row r="47" spans="3:8" x14ac:dyDescent="0.25"/>
    <row r="93" spans="4:14" x14ac:dyDescent="0.2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x14ac:dyDescent="0.2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x14ac:dyDescent="0.2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x14ac:dyDescent="0.2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x14ac:dyDescent="0.2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x14ac:dyDescent="0.2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x14ac:dyDescent="0.2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x14ac:dyDescent="0.2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x14ac:dyDescent="0.2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x14ac:dyDescent="0.2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x14ac:dyDescent="0.2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x14ac:dyDescent="0.2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x14ac:dyDescent="0.2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x14ac:dyDescent="0.2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x14ac:dyDescent="0.2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x14ac:dyDescent="0.2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x14ac:dyDescent="0.2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Март 2017</vt:lpstr>
      <vt:lpstr>'Март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2017-04-28T09:14:07Z</dcterms:modified>
</cp:coreProperties>
</file>