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360" windowWidth="13515" windowHeight="910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<sst xmlns="http://schemas.openxmlformats.org/spreadsheetml/2006/main" count="45" uniqueCount="28">
  <si>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</si>
  <si>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</si>
  <si>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</si>
  <si>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</si>
  <si>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</si>
  <si>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</si>
  <si>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</si>
  <si>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</si>
  <si>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</si>
  <si>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</si>
  <si>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</si>
  <si>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</si>
  <si>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</si>
  <si>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</si>
  <si>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</si>
  <si>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</si>
  <si>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</si>
  <si>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</si>
  <si>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</si>
  <si>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</si>
  <si>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</si>
  <si>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31.03.2017 г.</t>
  </si>
  <si>
    <t>Получени средства от ЕК на основание изпратени заявления за плащане,  към 31.03.2017 г.</t>
  </si>
  <si>
    <t>Общо получени средства от ЕК към 31.03.2017</t>
  </si>
  <si>
    <t>Платено към  31.03.2017</t>
  </si>
  <si>
    <t>Общо платено към  31.03.2017</t>
  </si>
  <si>
    <t>Обща сума на публичните разходи, декларирани пред ЕК със Заявления за плащане 
към 31.03.2017 г.</t>
  </si>
  <si>
    <t>Обща сума на публичните разходи, сертифицрани пред ЕК с Годишен счетоводен отчет 
към 31.03.2017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</si>
</sst>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18" applyNumberFormat="1" applyFont="1" applyFill="1" applyBorder="1" applyAlignment="1">
      <alignment vertical="center" wrapText="1"/>
    </xf>
    <xf numFmtId="3" fontId="2" fillId="0" borderId="2" xfId="16" applyNumberFormat="1" applyFont="1" applyFill="1" applyBorder="1" applyAlignment="1">
      <alignment vertical="center" wrapText="1"/>
    </xf>
    <xf numFmtId="3" fontId="4" fillId="0" borderId="2" xfId="18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3" fontId="2" fillId="0" borderId="2" xfId="0" applyNumberFormat="1" applyFont="1" applyFill="1" applyBorder="1" applyAlignment="1">
      <alignment vertical="center"/>
    </xf>
    <xf numFmtId="3" fontId="4" fillId="0" borderId="2" xfId="18" applyNumberFormat="1" applyFont="1" applyFill="1" applyBorder="1" applyAlignment="1">
      <alignment vertical="center"/>
    </xf>
    <xf numFmtId="3" fontId="2" fillId="0" borderId="2" xfId="18" applyNumberFormat="1" applyFont="1" applyFill="1" applyBorder="1" applyAlignment="1">
      <alignment vertic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6" fillId="0" borderId="0" xfId="0" applyNumberFormat="1" applyFont="1" applyFill="1"/>
    <xf numFmtId="3" fontId="4" fillId="0" borderId="0" xfId="0" applyNumberFormat="1" applyFont="1" applyFill="1"/>
    <xf numFmtId="170" fontId="2" fillId="0" borderId="2" xfId="18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center" vertical="center"/>
    </xf>
    <xf numFmtId="170" fontId="4" fillId="0" borderId="2" xfId="1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68" fontId="2" fillId="0" borderId="2" xfId="18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SheetLayoutView="10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ColWidth="9.140625" defaultRowHeight="12.75" outlineLevelRow="1"/>
  <cols>
    <col min="1" max="1" width="46.140625" style="3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31" customWidth="1"/>
    <col min="12" max="12" width="23.8515625" style="15" customWidth="1"/>
    <col min="13" max="13" width="24.7109375" style="15" customWidth="1"/>
    <col min="14" max="14" width="15.421875" style="31" customWidth="1"/>
    <col min="15" max="15" width="17.7109375" style="31" customWidth="1"/>
    <col min="16" max="16" width="15.421875" style="31" customWidth="1"/>
    <col min="17" max="17" width="11.28125" style="31" bestFit="1" customWidth="1"/>
    <col min="18" max="18" width="14.57421875" style="31" customWidth="1"/>
    <col min="19" max="16384" width="9.140625" style="31" customWidth="1"/>
  </cols>
  <sheetData>
    <row r="1" spans="1:13" s="18" customFormat="1" ht="11.25" customHeight="1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3" s="19" customFormat="1" ht="12.75" customHeight="1">
      <c r="A2" s="49" t="s">
        <v>0</v>
      </c>
      <c r="B2" s="49" t="s">
        <v>1</v>
      </c>
      <c r="C2" s="45" t="s">
        <v>18</v>
      </c>
      <c r="D2" s="52" t="s">
        <v>19</v>
      </c>
      <c r="E2" s="45" t="s">
        <v>20</v>
      </c>
      <c r="F2" s="45" t="s">
        <v>21</v>
      </c>
      <c r="G2" s="45" t="s">
        <v>22</v>
      </c>
      <c r="H2" s="45" t="s">
        <v>23</v>
      </c>
      <c r="I2" s="54" t="s">
        <v>24</v>
      </c>
      <c r="J2" s="55"/>
      <c r="K2" s="45" t="s">
        <v>25</v>
      </c>
      <c r="L2" s="45" t="s">
        <v>26</v>
      </c>
      <c r="M2" s="45" t="s">
        <v>27</v>
      </c>
    </row>
    <row r="3" spans="1:13" s="19" customFormat="1" ht="98.25" customHeight="1">
      <c r="A3" s="50"/>
      <c r="B3" s="50"/>
      <c r="C3" s="51"/>
      <c r="D3" s="53"/>
      <c r="E3" s="51"/>
      <c r="F3" s="51"/>
      <c r="G3" s="51"/>
      <c r="H3" s="51"/>
      <c r="I3" s="16" t="s">
        <v>2</v>
      </c>
      <c r="J3" s="16" t="s">
        <v>5</v>
      </c>
      <c r="K3" s="46"/>
      <c r="L3" s="46"/>
      <c r="M3" s="46"/>
    </row>
    <row r="4" spans="1:13" s="19" customFormat="1" ht="18.75" customHeight="1">
      <c r="A4" s="20">
        <v>1</v>
      </c>
      <c r="B4" s="3">
        <v>2</v>
      </c>
      <c r="C4" s="17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7">
        <v>10</v>
      </c>
      <c r="K4" s="17">
        <v>11</v>
      </c>
      <c r="L4" s="17">
        <v>12</v>
      </c>
      <c r="M4" s="17">
        <v>13</v>
      </c>
    </row>
    <row r="5" spans="1:17" s="26" customFormat="1" ht="29.25" customHeight="1">
      <c r="A5" s="21" t="s">
        <v>6</v>
      </c>
      <c r="B5" s="22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75409110.8</v>
      </c>
      <c r="G5" s="6">
        <f>G6+G7</f>
        <v>84662352.63</v>
      </c>
      <c r="H5" s="6">
        <f>+H6+H7</f>
        <v>160071463.43</v>
      </c>
      <c r="I5" s="23">
        <f>+I6+I7</f>
        <v>149199568.83028048</v>
      </c>
      <c r="J5" s="24">
        <f>+J6+J7</f>
        <v>26329335.675931845</v>
      </c>
      <c r="K5" s="24">
        <f>K6+K7</f>
        <v>175528904.5062123</v>
      </c>
      <c r="L5" s="11">
        <f>+L6+L7</f>
        <v>110669742.12999998</v>
      </c>
      <c r="M5" s="11">
        <f>+M6+M7</f>
        <v>38142677.87</v>
      </c>
      <c r="N5" s="25"/>
      <c r="O5" s="25"/>
      <c r="P5" s="25"/>
      <c r="Q5" s="25"/>
    </row>
    <row r="6" spans="1:17" ht="29.25" customHeight="1" outlineLevel="1">
      <c r="A6" s="27" t="s">
        <v>9</v>
      </c>
      <c r="B6" s="28" t="s">
        <v>3</v>
      </c>
      <c r="C6" s="8">
        <v>459761907</v>
      </c>
      <c r="D6" s="8">
        <v>81134456</v>
      </c>
      <c r="E6" s="8">
        <f>+C6+D6</f>
        <v>540896363</v>
      </c>
      <c r="F6" s="8">
        <v>21608809.55</v>
      </c>
      <c r="G6" s="6">
        <v>61660622.730000004</v>
      </c>
      <c r="H6" s="8">
        <f aca="true" t="shared" si="0" ref="H6:H19">+F6+G6</f>
        <v>83269432.28</v>
      </c>
      <c r="I6" s="29">
        <f aca="true" t="shared" si="1" ref="I6:I14">K6-J6</f>
        <v>87552337.85093798</v>
      </c>
      <c r="J6" s="30">
        <f>K6*15%</f>
        <v>15450412.56193023</v>
      </c>
      <c r="K6" s="29">
        <v>103002750.4128682</v>
      </c>
      <c r="L6" s="9">
        <f>38142677.87+42114735.83+344707.63</f>
        <v>80602121.32999998</v>
      </c>
      <c r="M6" s="9">
        <v>38142677.87</v>
      </c>
      <c r="N6" s="25"/>
      <c r="O6" s="25"/>
      <c r="P6" s="25"/>
      <c r="Q6" s="25"/>
    </row>
    <row r="7" spans="1:17" ht="29.25" customHeight="1" outlineLevel="1">
      <c r="A7" s="27" t="s">
        <v>10</v>
      </c>
      <c r="B7" s="28" t="s">
        <v>3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6">
        <v>23001729.9</v>
      </c>
      <c r="H7" s="8">
        <f t="shared" si="0"/>
        <v>76802031.15</v>
      </c>
      <c r="I7" s="29">
        <f t="shared" si="1"/>
        <v>61647230.97934249</v>
      </c>
      <c r="J7" s="30">
        <f>K7*15%</f>
        <v>10878923.114001615</v>
      </c>
      <c r="K7" s="29">
        <v>72526154.0933441</v>
      </c>
      <c r="L7" s="9">
        <f>1532919.57+28534701.23</f>
        <v>30067620.8</v>
      </c>
      <c r="M7" s="9">
        <v>0</v>
      </c>
      <c r="N7" s="25"/>
      <c r="O7" s="25"/>
      <c r="P7" s="25"/>
      <c r="Q7" s="25"/>
    </row>
    <row r="8" spans="1:17" s="26" customFormat="1" ht="29.25" customHeight="1">
      <c r="A8" s="21" t="s">
        <v>7</v>
      </c>
      <c r="B8" s="22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</v>
      </c>
      <c r="G8" s="6">
        <v>12084660.28</v>
      </c>
      <c r="H8" s="6">
        <f>+H9+H10</f>
        <v>82811394.93</v>
      </c>
      <c r="I8" s="23">
        <f>+I9+I10</f>
        <v>35465499.28158998</v>
      </c>
      <c r="J8" s="24">
        <f>+J9+J10</f>
        <v>6258617.520280585</v>
      </c>
      <c r="K8" s="24">
        <f>K9+K10</f>
        <v>41724116.80187056</v>
      </c>
      <c r="L8" s="11">
        <f>+L9+L10</f>
        <v>15796941.59</v>
      </c>
      <c r="M8" s="11">
        <f>+M9+M10</f>
        <v>1097962.73</v>
      </c>
      <c r="N8" s="25"/>
      <c r="O8" s="25"/>
      <c r="P8" s="25"/>
      <c r="Q8" s="25"/>
    </row>
    <row r="9" spans="1:19" ht="29.25" customHeight="1" outlineLevel="1">
      <c r="A9" s="27" t="s">
        <v>9</v>
      </c>
      <c r="B9" s="28" t="s">
        <v>3</v>
      </c>
      <c r="C9" s="8">
        <v>371204258</v>
      </c>
      <c r="D9" s="8">
        <v>65506635</v>
      </c>
      <c r="E9" s="8">
        <f aca="true" t="shared" si="2" ref="E9:E10">+C9+D9</f>
        <v>436710893</v>
      </c>
      <c r="F9" s="8">
        <v>17446600.15</v>
      </c>
      <c r="G9" s="6">
        <v>2065451.9700000002</v>
      </c>
      <c r="H9" s="8">
        <f t="shared" si="0"/>
        <v>19512052.119999997</v>
      </c>
      <c r="I9" s="29">
        <f t="shared" si="1"/>
        <v>4638518.3208214035</v>
      </c>
      <c r="J9" s="30">
        <f aca="true" t="shared" si="3" ref="J9:J14">K9*15%</f>
        <v>818562.0566155418</v>
      </c>
      <c r="K9" s="29">
        <v>5457080.377436945</v>
      </c>
      <c r="L9" s="9">
        <f>1097962.73+841145.63+760828.9</f>
        <v>2699937.26</v>
      </c>
      <c r="M9" s="9">
        <v>1097962.73</v>
      </c>
      <c r="N9" s="25"/>
      <c r="O9" s="25"/>
      <c r="P9" s="32"/>
      <c r="Q9" s="25"/>
      <c r="R9" s="33"/>
      <c r="S9" s="33"/>
    </row>
    <row r="10" spans="1:19" ht="29.25" customHeight="1" outlineLevel="1">
      <c r="A10" s="27" t="s">
        <v>10</v>
      </c>
      <c r="B10" s="28" t="s">
        <v>3</v>
      </c>
      <c r="C10" s="8">
        <v>1133619883</v>
      </c>
      <c r="D10" s="8">
        <v>200050569</v>
      </c>
      <c r="E10" s="8">
        <f t="shared" si="2"/>
        <v>1333670452</v>
      </c>
      <c r="F10" s="8">
        <v>53280134.5</v>
      </c>
      <c r="G10" s="6">
        <v>10019208.309999999</v>
      </c>
      <c r="H10" s="8">
        <f t="shared" si="0"/>
        <v>63299342.81</v>
      </c>
      <c r="I10" s="29">
        <f t="shared" si="1"/>
        <v>30826980.960768577</v>
      </c>
      <c r="J10" s="30">
        <f t="shared" si="3"/>
        <v>5440055.463665043</v>
      </c>
      <c r="K10" s="29">
        <v>36267036.42443362</v>
      </c>
      <c r="L10" s="9">
        <f>955825.22+12141179.11</f>
        <v>13097004.33</v>
      </c>
      <c r="M10" s="9">
        <v>0</v>
      </c>
      <c r="N10" s="25"/>
      <c r="O10" s="25"/>
      <c r="P10" s="32"/>
      <c r="Q10" s="25"/>
      <c r="R10" s="33"/>
      <c r="S10" s="33"/>
    </row>
    <row r="11" spans="1:19" s="26" customFormat="1" ht="29.25" customHeight="1">
      <c r="A11" s="21" t="s">
        <v>13</v>
      </c>
      <c r="B11" s="22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3">
        <f>K11-J11</f>
        <v>19944344.73389097</v>
      </c>
      <c r="J11" s="24">
        <f>+J12+J13</f>
        <v>3519590.24715723</v>
      </c>
      <c r="K11" s="34">
        <f>K12+K13</f>
        <v>23463934.9810482</v>
      </c>
      <c r="L11" s="11">
        <v>0</v>
      </c>
      <c r="M11" s="11">
        <v>0</v>
      </c>
      <c r="N11" s="25"/>
      <c r="O11" s="25"/>
      <c r="P11" s="32"/>
      <c r="Q11" s="25"/>
      <c r="R11" s="33"/>
      <c r="S11" s="33"/>
    </row>
    <row r="12" spans="1:19" s="37" customFormat="1" ht="29.25" customHeight="1">
      <c r="A12" s="27" t="s">
        <v>9</v>
      </c>
      <c r="B12" s="28" t="s">
        <v>3</v>
      </c>
      <c r="C12" s="8">
        <v>243381138</v>
      </c>
      <c r="D12" s="8">
        <v>42949613</v>
      </c>
      <c r="E12" s="8">
        <f aca="true" t="shared" si="4" ref="E12:E20">+C12+D12</f>
        <v>286330751</v>
      </c>
      <c r="F12" s="8">
        <v>11438913.5</v>
      </c>
      <c r="G12" s="6">
        <v>0</v>
      </c>
      <c r="H12" s="8">
        <f t="shared" si="0"/>
        <v>11438913.5</v>
      </c>
      <c r="I12" s="29">
        <f t="shared" si="1"/>
        <v>0</v>
      </c>
      <c r="J12" s="35">
        <f t="shared" si="3"/>
        <v>0</v>
      </c>
      <c r="K12" s="36">
        <v>0</v>
      </c>
      <c r="L12" s="12">
        <v>0</v>
      </c>
      <c r="M12" s="12">
        <v>0</v>
      </c>
      <c r="N12" s="25"/>
      <c r="O12" s="25"/>
      <c r="P12" s="25"/>
      <c r="Q12" s="25"/>
      <c r="R12" s="33"/>
      <c r="S12" s="33"/>
    </row>
    <row r="13" spans="1:19" s="26" customFormat="1" ht="29.25" customHeight="1">
      <c r="A13" s="27" t="s">
        <v>11</v>
      </c>
      <c r="B13" s="28" t="s">
        <v>3</v>
      </c>
      <c r="C13" s="8">
        <v>352619543</v>
      </c>
      <c r="D13" s="8">
        <v>62226980</v>
      </c>
      <c r="E13" s="8">
        <f t="shared" si="4"/>
        <v>414846523</v>
      </c>
      <c r="F13" s="8">
        <v>16573697.75</v>
      </c>
      <c r="G13" s="6">
        <v>0</v>
      </c>
      <c r="H13" s="8">
        <f t="shared" si="0"/>
        <v>16573697.75</v>
      </c>
      <c r="I13" s="29">
        <f t="shared" si="1"/>
        <v>19944344.73389097</v>
      </c>
      <c r="J13" s="30">
        <f t="shared" si="3"/>
        <v>3519590.24715723</v>
      </c>
      <c r="K13" s="29">
        <v>23463934.9810482</v>
      </c>
      <c r="L13" s="12">
        <v>0</v>
      </c>
      <c r="M13" s="12">
        <v>0</v>
      </c>
      <c r="N13" s="25"/>
      <c r="O13" s="25"/>
      <c r="P13" s="25"/>
      <c r="Q13" s="25"/>
      <c r="R13" s="33"/>
      <c r="S13" s="33"/>
    </row>
    <row r="14" spans="1:19" s="37" customFormat="1" ht="29.25" customHeight="1">
      <c r="A14" s="21" t="s">
        <v>12</v>
      </c>
      <c r="B14" s="22" t="s">
        <v>3</v>
      </c>
      <c r="C14" s="6">
        <v>1311704793</v>
      </c>
      <c r="D14" s="6">
        <v>231477320</v>
      </c>
      <c r="E14" s="6">
        <f t="shared" si="4"/>
        <v>1543182113</v>
      </c>
      <c r="F14" s="6">
        <v>61650125.25000001</v>
      </c>
      <c r="G14" s="6">
        <v>42072624.379999995</v>
      </c>
      <c r="H14" s="6">
        <f t="shared" si="0"/>
        <v>103722749.63</v>
      </c>
      <c r="I14" s="23">
        <f t="shared" si="1"/>
        <v>70984834.88583176</v>
      </c>
      <c r="J14" s="38">
        <f t="shared" si="3"/>
        <v>12526735.568087956</v>
      </c>
      <c r="K14" s="34">
        <v>83511570.45391971</v>
      </c>
      <c r="L14" s="13">
        <f>53250264.29+1746630.48</f>
        <v>54996894.769999996</v>
      </c>
      <c r="M14" s="13">
        <v>0</v>
      </c>
      <c r="N14" s="25"/>
      <c r="O14" s="25"/>
      <c r="P14" s="32"/>
      <c r="Q14" s="25"/>
      <c r="R14" s="33"/>
      <c r="S14" s="33"/>
    </row>
    <row r="15" spans="1:19" s="37" customFormat="1" ht="29.25" customHeight="1">
      <c r="A15" s="39" t="s">
        <v>8</v>
      </c>
      <c r="B15" s="22" t="s">
        <v>3</v>
      </c>
      <c r="C15" s="6">
        <v>938665315</v>
      </c>
      <c r="D15" s="6">
        <v>153582762</v>
      </c>
      <c r="E15" s="6">
        <f t="shared" si="4"/>
        <v>1092248077</v>
      </c>
      <c r="F15" s="6">
        <v>60268898.7</v>
      </c>
      <c r="G15" s="6">
        <v>62165376.800000004</v>
      </c>
      <c r="H15" s="6">
        <f t="shared" si="0"/>
        <v>122434275.5</v>
      </c>
      <c r="I15" s="23">
        <v>134921846.08031595</v>
      </c>
      <c r="J15" s="38">
        <v>19937945.098770827</v>
      </c>
      <c r="K15" s="40">
        <v>154859791.17908677</v>
      </c>
      <c r="L15" s="6">
        <f>79075957.39+18473208.76-9542.73</f>
        <v>97539623.42</v>
      </c>
      <c r="M15" s="6">
        <v>42271200.17</v>
      </c>
      <c r="N15" s="25"/>
      <c r="O15" s="25"/>
      <c r="P15" s="32"/>
      <c r="Q15" s="25"/>
      <c r="R15" s="33"/>
      <c r="S15" s="33"/>
    </row>
    <row r="16" spans="1:19" s="37" customFormat="1" ht="29.25" customHeight="1">
      <c r="A16" s="21" t="s">
        <v>17</v>
      </c>
      <c r="B16" s="22" t="s">
        <v>3</v>
      </c>
      <c r="C16" s="6">
        <v>1079615516</v>
      </c>
      <c r="D16" s="6">
        <v>190520387</v>
      </c>
      <c r="E16" s="6">
        <f t="shared" si="4"/>
        <v>1270135903</v>
      </c>
      <c r="F16" s="6">
        <v>50435929.25</v>
      </c>
      <c r="G16" s="6">
        <v>95625243.61000001</v>
      </c>
      <c r="H16" s="6">
        <f t="shared" si="0"/>
        <v>146061172.86</v>
      </c>
      <c r="I16" s="23">
        <f aca="true" t="shared" si="5" ref="I16">K16-J16</f>
        <v>146652786.92862594</v>
      </c>
      <c r="J16" s="38">
        <f aca="true" t="shared" si="6" ref="J16">15%*K16</f>
        <v>25879903.57563987</v>
      </c>
      <c r="K16" s="34">
        <v>172532690.50426582</v>
      </c>
      <c r="L16" s="13">
        <f>85078030.07+21582431.66+18339856.84-274051.8</f>
        <v>124726266.77</v>
      </c>
      <c r="M16" s="13">
        <v>7545178.38</v>
      </c>
      <c r="N16" s="25"/>
      <c r="O16" s="25"/>
      <c r="P16" s="32"/>
      <c r="Q16" s="25"/>
      <c r="R16" s="33"/>
      <c r="S16" s="33"/>
    </row>
    <row r="17" spans="1:19" s="37" customFormat="1" ht="29.25" customHeight="1">
      <c r="A17" s="41" t="s">
        <v>14</v>
      </c>
      <c r="B17" s="22" t="s">
        <v>3</v>
      </c>
      <c r="C17" s="6">
        <v>102000000</v>
      </c>
      <c r="D17" s="6">
        <v>0</v>
      </c>
      <c r="E17" s="6">
        <f t="shared" si="4"/>
        <v>102000000</v>
      </c>
      <c r="F17" s="6">
        <v>5100000</v>
      </c>
      <c r="G17" s="6">
        <v>85802186.1</v>
      </c>
      <c r="H17" s="6">
        <f t="shared" si="0"/>
        <v>90902186.1</v>
      </c>
      <c r="I17" s="23">
        <f>K17-J17</f>
        <v>81034155.00043459</v>
      </c>
      <c r="J17" s="38">
        <f>15%*K17</f>
        <v>14300145.000076693</v>
      </c>
      <c r="K17" s="34">
        <v>95334300.00051129</v>
      </c>
      <c r="L17" s="13">
        <v>95335762.33</v>
      </c>
      <c r="M17" s="13">
        <v>0</v>
      </c>
      <c r="N17" s="25"/>
      <c r="O17" s="25"/>
      <c r="P17" s="25"/>
      <c r="Q17" s="25"/>
      <c r="R17" s="33"/>
      <c r="S17" s="33"/>
    </row>
    <row r="18" spans="1:19" s="37" customFormat="1" ht="29.25" customHeight="1">
      <c r="A18" s="21" t="s">
        <v>15</v>
      </c>
      <c r="B18" s="22" t="s">
        <v>3</v>
      </c>
      <c r="C18" s="6">
        <v>285531663</v>
      </c>
      <c r="D18" s="6">
        <v>50387942</v>
      </c>
      <c r="E18" s="6">
        <f t="shared" si="4"/>
        <v>335919605</v>
      </c>
      <c r="F18" s="6">
        <v>13603648.600000001</v>
      </c>
      <c r="G18" s="6">
        <v>1850913.74</v>
      </c>
      <c r="H18" s="6">
        <f t="shared" si="0"/>
        <v>15454562.340000002</v>
      </c>
      <c r="I18" s="23">
        <f aca="true" t="shared" si="7" ref="I18:I19">K18-J18</f>
        <v>7295648.597270725</v>
      </c>
      <c r="J18" s="38">
        <f aca="true" t="shared" si="8" ref="J18:J19">15%*K18</f>
        <v>1287467.3995183632</v>
      </c>
      <c r="K18" s="34">
        <v>8583115.996789088</v>
      </c>
      <c r="L18" s="13">
        <f>1461024.16+958470.93+1902498.99</f>
        <v>4321994.08</v>
      </c>
      <c r="M18" s="13">
        <v>0</v>
      </c>
      <c r="N18" s="25"/>
      <c r="O18" s="25"/>
      <c r="P18" s="32"/>
      <c r="Q18" s="25"/>
      <c r="R18" s="33"/>
      <c r="S18" s="33"/>
    </row>
    <row r="19" spans="1:19" s="37" customFormat="1" ht="29.25" customHeight="1">
      <c r="A19" s="21" t="s">
        <v>16</v>
      </c>
      <c r="B19" s="22" t="s">
        <v>3</v>
      </c>
      <c r="C19" s="6">
        <v>104815264</v>
      </c>
      <c r="D19" s="6">
        <v>18496812</v>
      </c>
      <c r="E19" s="6">
        <f t="shared" si="4"/>
        <v>123312076</v>
      </c>
      <c r="F19" s="6">
        <v>11529679.040000001</v>
      </c>
      <c r="G19" s="6">
        <v>7260880.0600000005</v>
      </c>
      <c r="H19" s="6">
        <f t="shared" si="0"/>
        <v>18790559.1</v>
      </c>
      <c r="I19" s="23">
        <f t="shared" si="7"/>
        <v>18280499.125787742</v>
      </c>
      <c r="J19" s="38">
        <f t="shared" si="8"/>
        <v>3225970.4339625426</v>
      </c>
      <c r="K19" s="34">
        <v>21506469.559750285</v>
      </c>
      <c r="L19" s="13">
        <f>6107182.58+3384163.96-32264.88</f>
        <v>9459081.659999998</v>
      </c>
      <c r="M19" s="13">
        <v>3679528.1</v>
      </c>
      <c r="N19" s="25"/>
      <c r="O19" s="25"/>
      <c r="P19" s="32"/>
      <c r="Q19" s="25"/>
      <c r="R19" s="33"/>
      <c r="S19" s="33"/>
    </row>
    <row r="20" spans="1:19" s="26" customFormat="1" ht="29.25" customHeight="1">
      <c r="A20" s="47" t="s">
        <v>4</v>
      </c>
      <c r="B20" s="48"/>
      <c r="C20" s="7">
        <f>+C5+C8+C11+C14+C15+C16+C17+C18+C19</f>
        <v>7527606541</v>
      </c>
      <c r="D20" s="7">
        <f>+D5+D8+D11+D14+D15+D16+D17+D18+D19</f>
        <v>1298337112</v>
      </c>
      <c r="E20" s="6">
        <f t="shared" si="4"/>
        <v>8825943653</v>
      </c>
      <c r="F20" s="7">
        <f aca="true" t="shared" si="9" ref="F20:H20">+F5+F8+F11+F14+F15+F16+F17+F18+F19</f>
        <v>376736737.54</v>
      </c>
      <c r="G20" s="7">
        <f t="shared" si="9"/>
        <v>391524237.6000001</v>
      </c>
      <c r="H20" s="7">
        <f t="shared" si="9"/>
        <v>768260975.1400001</v>
      </c>
      <c r="I20" s="23">
        <f>SUM(I5+I8+I11+I14+I15+I16+I17+I18+I19)</f>
        <v>663779183.4640281</v>
      </c>
      <c r="J20" s="23">
        <f aca="true" t="shared" si="10" ref="J20:K20">+J5+J8+J11+J14+J15+J16+J17+J18+J19</f>
        <v>113265710.51942591</v>
      </c>
      <c r="K20" s="23">
        <f t="shared" si="10"/>
        <v>777044893.983454</v>
      </c>
      <c r="L20" s="7">
        <f>+L5+L8+L11+L14+L15+L16+L17+L18+L19</f>
        <v>512846306.74999994</v>
      </c>
      <c r="M20" s="7">
        <f>+M5+M8+M11+M14+M15+M16+M17+M18+M19</f>
        <v>92736547.24999999</v>
      </c>
      <c r="N20" s="25"/>
      <c r="O20" s="25"/>
      <c r="P20" s="25"/>
      <c r="Q20" s="25"/>
      <c r="R20" s="33"/>
      <c r="S20" s="31"/>
    </row>
    <row r="21" spans="1:13" s="26" customFormat="1" ht="29.25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26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26" customFormat="1" ht="29.2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26" customFormat="1" ht="29.25" customHeight="1">
      <c r="A24" s="1"/>
      <c r="B24" s="1"/>
      <c r="C24" s="4"/>
      <c r="D24" s="4"/>
      <c r="E24" s="4"/>
      <c r="F24" s="4"/>
      <c r="G24" s="4"/>
      <c r="H24" s="4"/>
      <c r="I24" s="42"/>
      <c r="J24" s="4"/>
      <c r="K24" s="4"/>
      <c r="L24" s="14"/>
      <c r="M24" s="14"/>
    </row>
    <row r="25" spans="1:13" s="26" customFormat="1" ht="29.25" customHeight="1">
      <c r="A25" s="1"/>
      <c r="B25" s="1"/>
      <c r="C25" s="4"/>
      <c r="D25" s="4"/>
      <c r="E25" s="4"/>
      <c r="F25" s="4"/>
      <c r="G25" s="4"/>
      <c r="H25" s="4"/>
      <c r="I25" s="42"/>
      <c r="J25" s="4"/>
      <c r="K25" s="4"/>
      <c r="L25" s="14"/>
      <c r="M25" s="14"/>
    </row>
    <row r="26" spans="1:13" s="26" customFormat="1" ht="29.25" customHeight="1">
      <c r="A26" s="1"/>
      <c r="B26" s="1"/>
      <c r="C26" s="4"/>
      <c r="D26" s="4"/>
      <c r="E26" s="4"/>
      <c r="F26" s="4"/>
      <c r="G26" s="4"/>
      <c r="H26" s="4"/>
      <c r="I26" s="42"/>
      <c r="J26" s="4"/>
      <c r="K26" s="4"/>
      <c r="L26" s="14"/>
      <c r="M26" s="14"/>
    </row>
    <row r="27" spans="1:13" s="26" customFormat="1" ht="29.25" customHeight="1">
      <c r="A27" s="1"/>
      <c r="B27" s="1"/>
      <c r="C27" s="4"/>
      <c r="D27" s="4"/>
      <c r="E27" s="4"/>
      <c r="F27" s="4"/>
      <c r="G27" s="4"/>
      <c r="H27" s="4"/>
      <c r="I27" s="42"/>
      <c r="J27" s="4"/>
      <c r="K27" s="4"/>
      <c r="L27" s="14"/>
      <c r="M27" s="14"/>
    </row>
    <row r="28" spans="1:13" s="26" customFormat="1" ht="29.25" customHeight="1">
      <c r="A28" s="1"/>
      <c r="B28" s="1"/>
      <c r="C28" s="5"/>
      <c r="D28" s="5"/>
      <c r="E28" s="5"/>
      <c r="F28" s="5"/>
      <c r="G28" s="5"/>
      <c r="H28" s="5"/>
      <c r="I28" s="31"/>
      <c r="J28" s="31"/>
      <c r="K28" s="43"/>
      <c r="L28" s="14"/>
      <c r="M28" s="14"/>
    </row>
    <row r="29" spans="1:13" s="26" customFormat="1" ht="29.25" customHeight="1">
      <c r="A29" s="1"/>
      <c r="B29" s="1"/>
      <c r="C29" s="5"/>
      <c r="D29" s="5"/>
      <c r="E29" s="5"/>
      <c r="F29" s="5"/>
      <c r="G29" s="5"/>
      <c r="H29" s="5"/>
      <c r="I29" s="31"/>
      <c r="J29" s="31"/>
      <c r="K29" s="44"/>
      <c r="L29" s="14"/>
      <c r="M29" s="14"/>
    </row>
    <row r="30" ht="12.75">
      <c r="K30" s="44"/>
    </row>
    <row r="31" ht="12.75">
      <c r="K31" s="44"/>
    </row>
    <row r="32" ht="12.75">
      <c r="K32" s="44"/>
    </row>
    <row r="33" ht="12.75">
      <c r="K33" s="44"/>
    </row>
    <row r="34" ht="12.75">
      <c r="K34" s="44"/>
    </row>
    <row r="35" ht="12.75">
      <c r="K35" s="44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Станка Рашкова</cp:lastModifiedBy>
  <cp:lastPrinted>2016-07-21T10:59:16Z</cp:lastPrinted>
  <dcterms:created xsi:type="dcterms:W3CDTF">2007-11-29T09:10:22Z</dcterms:created>
  <dcterms:modified xsi:type="dcterms:W3CDTF">2017-04-13T07:45:11Z</dcterms:modified>
  <cp:category/>
  <cp:version/>
  <cp:contentType/>
  <cp:contentStatus/>
</cp:coreProperties>
</file>