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525" yWindow="930" windowWidth="14805" windowHeight="7770" activeTab="0"/>
  </bookViews>
  <sheets>
    <sheet name="септември 2016" sheetId="1" r:id="rId1"/>
  </sheets>
  <definedNames>
    <definedName name="_xlnm.Print_Area" localSheetId="0">'септември 2016'!$A$1:$N$31</definedName>
  </definedNames>
  <calcPr calcId="145621"/>
</workbook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<sst xmlns="http://schemas.openxmlformats.org/spreadsheetml/2006/main" count="76" uniqueCount="68">
  <si>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</si>
  <si>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</si>
  <si>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</si>
  <si>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</si>
  <si>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</si>
  <si>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</si>
  <si>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</si>
  <si>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</si>
  <si>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</si>
  <si>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</si>
  <si>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</si>
  <si>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</si>
  <si>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</si>
  <si>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</si>
  <si>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</si>
  <si>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</si>
  <si>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</si>
  <si>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</si>
  <si>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</si>
  <si>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</si>
  <si>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</si>
  <si>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</si>
  <si>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</si>
  <si>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</si>
  <si>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</si>
  <si>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</si>
  <si>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</si>
  <si>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</si>
  <si>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</si>
  <si>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</si>
  <si>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</si>
  <si>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</si>
  <si>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</si>
  <si>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</si>
  <si>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</si>
  <si>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ИКОНОМИКАТА, ЕНЕРГЕТИКАТА И ТУРИЗМА:</t>
  </si>
  <si>
    <t>ОБЩО ЗА ПРОГРАМЕН ОПЕРАТОР МИНИСТЕРСТВО НА ОБРАЗОВАНИЕТО, МЛАДЕЖТА И НАУКАТА: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</si>
  <si>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</si>
  <si>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</si>
  <si>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</si>
  <si>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</si>
  <si>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</si>
  <si>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</si>
  <si>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икономиката, енергетиката и туризма</t>
  </si>
  <si>
    <t>Министерство на образованието, младежта и наукатa</t>
  </si>
  <si>
    <t>Министерство на здравеопазването</t>
  </si>
  <si>
    <t xml:space="preserve">Министерство на културата </t>
  </si>
  <si>
    <t>Министерство на образованието, младежта и науката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</si>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</sst>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43" fontId="0" fillId="0" borderId="0" xfId="18" applyFont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9"/>
  <sheetViews>
    <sheetView tabSelected="1" workbookViewId="0" topLeftCell="A1">
      <selection activeCell="L7" sqref="L7"/>
    </sheetView>
  </sheetViews>
  <sheetFormatPr defaultColWidth="9.140625" defaultRowHeight="15"/>
  <cols>
    <col min="1" max="1" width="1.28515625" style="1" customWidth="1"/>
    <col min="2" max="2" width="37.57421875" style="1" customWidth="1"/>
    <col min="3" max="3" width="50.421875" style="1" customWidth="1"/>
    <col min="4" max="4" width="13.7109375" style="1" customWidth="1"/>
    <col min="5" max="7" width="14.00390625" style="1" bestFit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6384" width="9.140625" style="1" customWidth="1"/>
  </cols>
  <sheetData>
    <row r="1" spans="1:14" ht="15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6" ht="1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42704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6" t="s">
        <v>53</v>
      </c>
      <c r="C4" s="46" t="s">
        <v>54</v>
      </c>
      <c r="D4" s="46" t="s">
        <v>55</v>
      </c>
      <c r="E4" s="50" t="s">
        <v>56</v>
      </c>
      <c r="F4" s="51"/>
      <c r="G4" s="51"/>
      <c r="H4" s="52"/>
      <c r="I4" s="46" t="s">
        <v>57</v>
      </c>
      <c r="J4" s="44" t="s">
        <v>58</v>
      </c>
      <c r="K4" s="50" t="s">
        <v>65</v>
      </c>
      <c r="L4" s="51"/>
      <c r="M4" s="52"/>
      <c r="N4" s="44" t="s">
        <v>52</v>
      </c>
      <c r="O4" s="7"/>
    </row>
    <row r="5" spans="1:15" ht="15">
      <c r="A5" s="7"/>
      <c r="B5" s="46"/>
      <c r="C5" s="46"/>
      <c r="D5" s="46"/>
      <c r="E5" s="15" t="s">
        <v>59</v>
      </c>
      <c r="F5" s="15" t="s">
        <v>60</v>
      </c>
      <c r="G5" s="15" t="s">
        <v>61</v>
      </c>
      <c r="H5" s="15" t="s">
        <v>62</v>
      </c>
      <c r="I5" s="46"/>
      <c r="J5" s="45"/>
      <c r="K5" s="16" t="s">
        <v>63</v>
      </c>
      <c r="L5" s="16" t="s">
        <v>64</v>
      </c>
      <c r="M5" s="16" t="s">
        <v>62</v>
      </c>
      <c r="N5" s="45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50</v>
      </c>
      <c r="K6" s="2">
        <v>10</v>
      </c>
      <c r="L6" s="2">
        <v>11</v>
      </c>
      <c r="M6" s="2">
        <v>12</v>
      </c>
      <c r="N6" s="2" t="s">
        <v>66</v>
      </c>
      <c r="O6" s="7"/>
    </row>
    <row r="7" spans="1:16" ht="25.5">
      <c r="A7" s="7"/>
      <c r="B7" s="3" t="s">
        <v>41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620701+77022+62787+33876.58+27948.9</f>
        <v>822335.48</v>
      </c>
      <c r="J7" s="28">
        <f>I7/H7</f>
        <v>0.40377859177059805</v>
      </c>
      <c r="K7" s="29">
        <v>166000</v>
      </c>
      <c r="L7" s="29">
        <f>223100+206395+52523+68956+54170+44648+36755+60185+74891+65000+116675+120000</f>
        <v>1123298</v>
      </c>
      <c r="M7" s="27">
        <f>K7+L7</f>
        <v>1289298</v>
      </c>
      <c r="N7" s="28">
        <f aca="true" t="shared" si="0" ref="N7:N20">M7/(E7+F7)</f>
        <v>0.6330639300795443</v>
      </c>
      <c r="O7" s="7"/>
      <c r="P7" s="34"/>
    </row>
    <row r="8" spans="1:16" ht="25.5">
      <c r="A8" s="7"/>
      <c r="B8" s="3" t="s">
        <v>42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3766315+51748+314325+26776+320158.37+657756.17</f>
        <v>5137078.54</v>
      </c>
      <c r="J8" s="28">
        <f aca="true" t="shared" si="1" ref="J8:J29">I8/H8</f>
        <v>0.5458145778182945</v>
      </c>
      <c r="K8" s="29">
        <f>2280840</f>
        <v>2280840</v>
      </c>
      <c r="L8" s="29">
        <f>24331+403104+381927+1126022+1782438+968856</f>
        <v>4686678</v>
      </c>
      <c r="M8" s="27">
        <f aca="true" t="shared" si="2" ref="M8:M19">K8+L8</f>
        <v>6967518</v>
      </c>
      <c r="N8" s="28">
        <f t="shared" si="0"/>
        <v>0.87093975</v>
      </c>
      <c r="O8" s="7"/>
      <c r="P8" s="34"/>
    </row>
    <row r="9" spans="1:16" ht="25.5">
      <c r="A9" s="7"/>
      <c r="B9" s="3" t="s">
        <v>42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2352747+40936+304822+9416+169774.51+263265.7</f>
        <v>3140961.21</v>
      </c>
      <c r="J9" s="28">
        <f t="shared" si="1"/>
        <v>0.33372711813352757</v>
      </c>
      <c r="K9" s="29">
        <f>40000+1579084</f>
        <v>1619084</v>
      </c>
      <c r="L9" s="29">
        <f>309992+2393044+973943+1743046</f>
        <v>5420025</v>
      </c>
      <c r="M9" s="27">
        <f t="shared" si="2"/>
        <v>7039109</v>
      </c>
      <c r="N9" s="28">
        <f t="shared" si="0"/>
        <v>0.879888625</v>
      </c>
      <c r="O9" s="7"/>
      <c r="P9" s="34"/>
    </row>
    <row r="10" spans="1:15" ht="25.5">
      <c r="A10" s="7"/>
      <c r="B10" s="3" t="s">
        <v>43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4671093+632150+634357+381888+662825.08+839572.52</f>
        <v>7821885.6</v>
      </c>
      <c r="J10" s="28">
        <f t="shared" si="1"/>
        <v>0.5013936665784632</v>
      </c>
      <c r="K10" s="29">
        <f>677451</f>
        <v>677451</v>
      </c>
      <c r="L10" s="29">
        <f>4838958+4350503+284750</f>
        <v>9474211</v>
      </c>
      <c r="M10" s="27">
        <f t="shared" si="2"/>
        <v>10151662</v>
      </c>
      <c r="N10" s="28">
        <f t="shared" si="0"/>
        <v>0.7655712243627475</v>
      </c>
      <c r="O10" s="7"/>
    </row>
    <row r="11" spans="1:16" ht="25.5">
      <c r="A11" s="7"/>
      <c r="B11" s="3" t="s">
        <v>44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7791093-1004+711741-24140+165452.5+78457.1</f>
        <v>8721599.6</v>
      </c>
      <c r="J11" s="28">
        <f t="shared" si="1"/>
        <v>0.8590107390136228</v>
      </c>
      <c r="K11" s="29">
        <f>39300+198616</f>
        <v>237916</v>
      </c>
      <c r="L11" s="29">
        <f>2906528+667250+1165350+1532550+548250+448800</f>
        <v>7268728</v>
      </c>
      <c r="M11" s="27">
        <f t="shared" si="2"/>
        <v>7506644</v>
      </c>
      <c r="N11" s="28">
        <f t="shared" si="0"/>
        <v>0.8698198969121261</v>
      </c>
      <c r="O11" s="7"/>
      <c r="P11" s="34"/>
    </row>
    <row r="12" spans="1:16" ht="15">
      <c r="A12" s="7"/>
      <c r="B12" s="3" t="s">
        <v>45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2232281+205891+197536+382475+2203563.36+832710.96</f>
        <v>6054457.319999999</v>
      </c>
      <c r="J12" s="28">
        <f t="shared" si="1"/>
        <v>0.38362196815645927</v>
      </c>
      <c r="K12" s="29">
        <v>2110282</v>
      </c>
      <c r="L12" s="29">
        <f>559781+180637+548663+598400+790863+212500</f>
        <v>2890844</v>
      </c>
      <c r="M12" s="27">
        <f t="shared" si="2"/>
        <v>5001126</v>
      </c>
      <c r="N12" s="28">
        <f t="shared" si="0"/>
        <v>0.3728010436079016</v>
      </c>
      <c r="O12" s="7"/>
      <c r="P12" s="34"/>
    </row>
    <row r="13" spans="1:16" ht="15">
      <c r="A13" s="7"/>
      <c r="B13" s="3" t="s">
        <v>46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4480525+185386+291107+126239+37274.59+1264330.97</f>
        <v>6384862.56</v>
      </c>
      <c r="J13" s="28">
        <f t="shared" si="1"/>
        <v>0.3876523752521768</v>
      </c>
      <c r="K13" s="29">
        <f>25000+2811102</f>
        <v>2836102</v>
      </c>
      <c r="L13" s="29">
        <f>2225+3783761+2443970+2142583</f>
        <v>8372539</v>
      </c>
      <c r="M13" s="27">
        <f t="shared" si="2"/>
        <v>11208641</v>
      </c>
      <c r="N13" s="28">
        <f t="shared" si="0"/>
        <v>0.8006172142857143</v>
      </c>
      <c r="O13" s="7"/>
      <c r="P13" s="34"/>
    </row>
    <row r="14" spans="1:16" ht="25.5">
      <c r="A14" s="7"/>
      <c r="B14" s="3" t="s">
        <v>47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1082108+3620+13698+8210.67+7441.64</f>
        <v>1115078.3099999998</v>
      </c>
      <c r="J14" s="28">
        <f t="shared" si="1"/>
        <v>0.631877666874822</v>
      </c>
      <c r="K14" s="29">
        <f>7500+287915</f>
        <v>295415</v>
      </c>
      <c r="L14" s="29">
        <f>815632+131207+243731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</row>
    <row r="15" spans="1:16" ht="38.25">
      <c r="A15" s="7"/>
      <c r="B15" s="3" t="s">
        <v>41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1518463+145752+153682.1</f>
        <v>1817897.1</v>
      </c>
      <c r="J15" s="28">
        <f t="shared" si="1"/>
        <v>0.7664743766772847</v>
      </c>
      <c r="K15" s="29">
        <f>10080+206472</f>
        <v>216552</v>
      </c>
      <c r="L15" s="29">
        <f>1002915+176885+217855+183090+168001+11475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</row>
    <row r="16" spans="1:16" ht="15">
      <c r="A16" s="7"/>
      <c r="B16" s="3" t="s">
        <v>48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640964+227016+88505+16539.83+21870.54</f>
        <v>994895.37</v>
      </c>
      <c r="J16" s="28">
        <f t="shared" si="1"/>
        <v>0.4228305639622923</v>
      </c>
      <c r="K16" s="29">
        <f>10000+395260</f>
        <v>405260</v>
      </c>
      <c r="L16" s="29">
        <f>46750+278800+846171</f>
        <v>1171721</v>
      </c>
      <c r="M16" s="27">
        <f t="shared" si="2"/>
        <v>1576981</v>
      </c>
      <c r="N16" s="28">
        <f t="shared" si="0"/>
        <v>0.7884905</v>
      </c>
      <c r="O16" s="7"/>
      <c r="P16" s="34"/>
    </row>
    <row r="17" spans="1:16" ht="38.25">
      <c r="A17" s="7"/>
      <c r="B17" s="3" t="s">
        <v>48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3721151+162545+59845.79+49612.48</f>
        <v>3993154.27</v>
      </c>
      <c r="J17" s="28">
        <f t="shared" si="1"/>
        <v>0.565696897343934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</row>
    <row r="18" spans="1:16" ht="28.5" customHeight="1">
      <c r="A18" s="7"/>
      <c r="B18" s="3" t="s">
        <v>49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2954045+85634-49535+18492.13</f>
        <v>3008636.13</v>
      </c>
      <c r="J18" s="28">
        <f t="shared" si="1"/>
        <v>0.8273505082262446</v>
      </c>
      <c r="K18" s="29">
        <f>15000+483612</f>
        <v>498612</v>
      </c>
      <c r="L18" s="29">
        <f>2369852+8500+175749+5725</f>
        <v>2559826</v>
      </c>
      <c r="M18" s="27">
        <f t="shared" si="2"/>
        <v>3058438</v>
      </c>
      <c r="N18" s="28">
        <f t="shared" si="0"/>
        <v>0.9894655451310256</v>
      </c>
      <c r="O18" s="7"/>
      <c r="P18" s="34"/>
    </row>
    <row r="19" spans="1:16" ht="25.5">
      <c r="A19" s="7"/>
      <c r="B19" s="3" t="s">
        <v>49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7599217+27906+2767+106429.59+16832.07</f>
        <v>7753151.66</v>
      </c>
      <c r="J19" s="28">
        <f t="shared" si="1"/>
        <v>0.7659079778528205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</row>
    <row r="20" spans="1:15" ht="15">
      <c r="A20" s="7"/>
      <c r="B20" s="47" t="s">
        <v>31</v>
      </c>
      <c r="C20" s="48"/>
      <c r="D20" s="49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56765993.150000006</v>
      </c>
      <c r="J20" s="31">
        <f t="shared" si="1"/>
        <v>0.534650789572581</v>
      </c>
      <c r="K20" s="30">
        <f>SUM(K7:K19)</f>
        <v>14192350</v>
      </c>
      <c r="L20" s="35">
        <f>SUM(L7:L19)</f>
        <v>57114701</v>
      </c>
      <c r="M20" s="35">
        <f aca="true" t="shared" si="4" ref="M20:M29">K20+L20</f>
        <v>71307051</v>
      </c>
      <c r="N20" s="31">
        <f t="shared" si="0"/>
        <v>0.7874589366415324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0" t="s">
        <v>33</v>
      </c>
      <c r="C22" s="41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2640232.58</v>
      </c>
      <c r="J22" s="28">
        <f t="shared" si="1"/>
        <v>0.598914241447793</v>
      </c>
      <c r="K22" s="27">
        <f>K15+K7</f>
        <v>382552</v>
      </c>
      <c r="L22" s="27">
        <f>L15+L7</f>
        <v>2883519</v>
      </c>
      <c r="M22" s="27">
        <f t="shared" si="4"/>
        <v>3266071</v>
      </c>
      <c r="N22" s="28">
        <f aca="true" t="shared" si="5" ref="N22:N29">M22/(E22+F22)</f>
        <v>0.8059199032719735</v>
      </c>
      <c r="O22" s="7"/>
    </row>
    <row r="23" spans="1:15" ht="15">
      <c r="A23" s="7"/>
      <c r="B23" s="40" t="s">
        <v>34</v>
      </c>
      <c r="C23" s="41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8278039.75</v>
      </c>
      <c r="J23" s="28">
        <f t="shared" si="1"/>
        <v>0.439770847975911</v>
      </c>
      <c r="K23" s="27">
        <f>K8+K9</f>
        <v>3899924</v>
      </c>
      <c r="L23" s="27">
        <f>L8+L9</f>
        <v>10106703</v>
      </c>
      <c r="M23" s="27">
        <f t="shared" si="4"/>
        <v>14006627</v>
      </c>
      <c r="N23" s="28">
        <f t="shared" si="5"/>
        <v>0.8754141875</v>
      </c>
      <c r="O23" s="7"/>
    </row>
    <row r="24" spans="1:15" ht="15">
      <c r="A24" s="7"/>
      <c r="B24" s="40" t="s">
        <v>35</v>
      </c>
      <c r="C24" s="41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7821885.6</v>
      </c>
      <c r="J24" s="28">
        <f t="shared" si="1"/>
        <v>0.5013936665784632</v>
      </c>
      <c r="K24" s="27">
        <f>K10</f>
        <v>677451</v>
      </c>
      <c r="L24" s="27">
        <f>L10</f>
        <v>9474211</v>
      </c>
      <c r="M24" s="27">
        <f t="shared" si="4"/>
        <v>10151662</v>
      </c>
      <c r="N24" s="28">
        <f t="shared" si="5"/>
        <v>0.7655712243627475</v>
      </c>
      <c r="O24" s="7"/>
    </row>
    <row r="25" spans="1:15" ht="15">
      <c r="A25" s="7"/>
      <c r="B25" s="40" t="s">
        <v>36</v>
      </c>
      <c r="C25" s="41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9836677.91</v>
      </c>
      <c r="J25" s="28">
        <f t="shared" si="1"/>
        <v>0.8253783766775356</v>
      </c>
      <c r="K25" s="27">
        <f>K11+K14</f>
        <v>533331</v>
      </c>
      <c r="L25" s="27">
        <f>L11+L14</f>
        <v>8459298</v>
      </c>
      <c r="M25" s="27">
        <f t="shared" si="4"/>
        <v>8992629</v>
      </c>
      <c r="N25" s="28">
        <f t="shared" si="5"/>
        <v>0.8877126049827875</v>
      </c>
      <c r="O25" s="7"/>
    </row>
    <row r="26" spans="1:15" ht="15">
      <c r="A26" s="7"/>
      <c r="B26" s="40" t="s">
        <v>37</v>
      </c>
      <c r="C26" s="41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6054457.319999999</v>
      </c>
      <c r="J26" s="28">
        <f t="shared" si="1"/>
        <v>0.38362196815645927</v>
      </c>
      <c r="K26" s="27">
        <f aca="true" t="shared" si="7" ref="K26:L26">K12</f>
        <v>2110282</v>
      </c>
      <c r="L26" s="27">
        <f t="shared" si="7"/>
        <v>2890844</v>
      </c>
      <c r="M26" s="27">
        <f t="shared" si="4"/>
        <v>5001126</v>
      </c>
      <c r="N26" s="28">
        <f t="shared" si="5"/>
        <v>0.3728010436079016</v>
      </c>
      <c r="O26" s="7"/>
    </row>
    <row r="27" spans="1:15" ht="15">
      <c r="A27" s="7"/>
      <c r="B27" s="40" t="s">
        <v>38</v>
      </c>
      <c r="C27" s="41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6384862.56</v>
      </c>
      <c r="J27" s="28">
        <f t="shared" si="1"/>
        <v>0.3876523752521768</v>
      </c>
      <c r="K27" s="27">
        <f aca="true" t="shared" si="8" ref="K27:L27">K13</f>
        <v>2836102</v>
      </c>
      <c r="L27" s="27">
        <f t="shared" si="8"/>
        <v>8372539</v>
      </c>
      <c r="M27" s="27">
        <f t="shared" si="4"/>
        <v>11208641</v>
      </c>
      <c r="N27" s="28">
        <f t="shared" si="5"/>
        <v>0.8006172142857143</v>
      </c>
      <c r="O27" s="7"/>
    </row>
    <row r="28" spans="1:15" ht="15">
      <c r="A28" s="7"/>
      <c r="B28" s="40" t="s">
        <v>39</v>
      </c>
      <c r="C28" s="41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4988049.64</v>
      </c>
      <c r="J28" s="28">
        <f t="shared" si="1"/>
        <v>0.5299803139985235</v>
      </c>
      <c r="K28" s="27">
        <f>K17+K16</f>
        <v>2052759</v>
      </c>
      <c r="L28" s="27">
        <f>L17+L16</f>
        <v>5142605</v>
      </c>
      <c r="M28" s="27">
        <f t="shared" si="4"/>
        <v>7195364</v>
      </c>
      <c r="N28" s="28">
        <f t="shared" si="5"/>
        <v>0.8994205</v>
      </c>
      <c r="O28" s="7"/>
    </row>
    <row r="29" spans="1:15" ht="15">
      <c r="A29" s="7"/>
      <c r="B29" s="40" t="s">
        <v>40</v>
      </c>
      <c r="C29" s="41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10761787.79</v>
      </c>
      <c r="J29" s="28">
        <f t="shared" si="1"/>
        <v>0.7821467444371241</v>
      </c>
      <c r="K29" s="27">
        <f>K18+K19</f>
        <v>1699949</v>
      </c>
      <c r="L29" s="27">
        <f>L18+L19</f>
        <v>9784982</v>
      </c>
      <c r="M29" s="27">
        <f t="shared" si="4"/>
        <v>11484931</v>
      </c>
      <c r="N29" s="28">
        <f t="shared" si="5"/>
        <v>0.9820041212784514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51</v>
      </c>
      <c r="H31" s="53"/>
    </row>
    <row r="32" ht="15">
      <c r="H32" s="53"/>
    </row>
    <row r="33" ht="15">
      <c r="H33" s="53"/>
    </row>
    <row r="34" ht="15">
      <c r="H34" s="53"/>
    </row>
    <row r="35" ht="15">
      <c r="H35" s="53"/>
    </row>
    <row r="36" ht="15">
      <c r="H36" s="53"/>
    </row>
    <row r="37" ht="15">
      <c r="H37" s="53"/>
    </row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2016-12-13T12:58:34Z</dcterms:modified>
  <cp:category/>
  <cp:version/>
  <cp:contentType/>
  <cp:contentStatus/>
</cp:coreProperties>
</file>