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25" yWindow="930" windowWidth="14805" windowHeight="7770"/>
  </bookViews>
  <sheets>
    <sheet name="юни 2016" sheetId="1" r:id="rId1"/>
  </sheets>
  <definedNames>
    <definedName name="_xlnm.Print_Area" localSheetId="0">'юни 2016'!$A$1:$N$31</definedName>
  </definedNames>
  <calcPr calcId="145621"/>
</workbook>
</file>

<file path=xl/calcChain.xml><?xml version="1.0" encoding="utf-8"?>
<calcChain xmlns="http://schemas.openxmlformats.org/spreadsheetml/2006/main">
  <c r="I13" i="1" l="1"/>
  <c r="I19" i="1"/>
  <c r="I18" i="1"/>
  <c r="I17" i="1"/>
  <c r="I16" i="1"/>
  <c r="I15" i="1"/>
  <c r="I14" i="1"/>
  <c r="I12" i="1"/>
  <c r="I11" i="1"/>
  <c r="I10" i="1"/>
  <c r="I9" i="1"/>
  <c r="I8" i="1"/>
  <c r="I7" i="1"/>
  <c r="L15" i="1" l="1"/>
  <c r="L13" i="1"/>
  <c r="L12" i="1"/>
  <c r="M12" i="1" s="1"/>
  <c r="L11" i="1"/>
  <c r="L10" i="1"/>
  <c r="M10" i="1" s="1"/>
  <c r="L9" i="1"/>
  <c r="M8" i="1"/>
  <c r="M9" i="1"/>
  <c r="M11" i="1"/>
  <c r="M13" i="1"/>
  <c r="M14" i="1"/>
  <c r="M15" i="1"/>
  <c r="M16" i="1"/>
  <c r="M17" i="1"/>
  <c r="M18" i="1"/>
  <c r="M19" i="1"/>
  <c r="L7" i="1"/>
  <c r="H8" i="1" l="1"/>
  <c r="K10" i="1"/>
  <c r="L18" i="1" l="1"/>
  <c r="L14" i="1"/>
  <c r="L8" i="1"/>
  <c r="L16" i="1" l="1"/>
  <c r="L19" i="1" l="1"/>
  <c r="H19" i="1" l="1"/>
  <c r="H11" i="1" l="1"/>
  <c r="G11" i="1"/>
  <c r="K13" i="1" l="1"/>
  <c r="K8" i="1"/>
  <c r="F18" i="1" l="1"/>
  <c r="H12" i="1" l="1"/>
  <c r="K9" i="1" l="1"/>
  <c r="L29" i="1" l="1"/>
  <c r="L28" i="1"/>
  <c r="L27" i="1"/>
  <c r="L26" i="1"/>
  <c r="L25" i="1"/>
  <c r="L24" i="1"/>
  <c r="L23" i="1"/>
  <c r="L22" i="1"/>
  <c r="K29" i="1"/>
  <c r="K28" i="1"/>
  <c r="K27" i="1"/>
  <c r="K26" i="1"/>
  <c r="K25" i="1"/>
  <c r="K24" i="1"/>
  <c r="K23" i="1"/>
  <c r="K22" i="1"/>
  <c r="K19" i="1" l="1"/>
  <c r="K18" i="1"/>
  <c r="K16" i="1"/>
  <c r="K15" i="1"/>
  <c r="K14" i="1"/>
  <c r="K11" i="1"/>
  <c r="L20" i="1" l="1"/>
  <c r="K20" i="1"/>
  <c r="N11" i="1"/>
  <c r="N8" i="1"/>
  <c r="N9" i="1"/>
  <c r="N10" i="1"/>
  <c r="N12" i="1"/>
  <c r="N13" i="1"/>
  <c r="N14" i="1"/>
  <c r="N15" i="1"/>
  <c r="N16" i="1"/>
  <c r="N17" i="1"/>
  <c r="N18" i="1"/>
  <c r="N19" i="1"/>
  <c r="M7" i="1"/>
  <c r="N7" i="1" s="1"/>
  <c r="M20" i="1" l="1"/>
  <c r="F29" i="1" l="1"/>
  <c r="F28" i="1"/>
  <c r="F27" i="1"/>
  <c r="F26" i="1"/>
  <c r="F25" i="1"/>
  <c r="F24" i="1"/>
  <c r="F23" i="1"/>
  <c r="F22" i="1"/>
  <c r="E29" i="1"/>
  <c r="E28" i="1"/>
  <c r="E27" i="1"/>
  <c r="E26" i="1"/>
  <c r="E25" i="1"/>
  <c r="E24" i="1"/>
  <c r="E23" i="1"/>
  <c r="E22" i="1"/>
  <c r="I25" i="1"/>
  <c r="I20" i="1"/>
  <c r="I29" i="1"/>
  <c r="I28" i="1"/>
  <c r="I27" i="1"/>
  <c r="I26" i="1"/>
  <c r="I24" i="1"/>
  <c r="I23" i="1"/>
  <c r="I22" i="1"/>
  <c r="G9" i="1" l="1"/>
  <c r="G8" i="1"/>
  <c r="G10" i="1"/>
  <c r="G12" i="1"/>
  <c r="G13" i="1"/>
  <c r="G14" i="1"/>
  <c r="G15" i="1"/>
  <c r="G16" i="1"/>
  <c r="G17" i="1"/>
  <c r="F20" i="1"/>
  <c r="G27" i="1" l="1"/>
  <c r="G26" i="1"/>
  <c r="G25" i="1"/>
  <c r="G29" i="1"/>
  <c r="G24" i="1"/>
  <c r="G28" i="1"/>
  <c r="G23" i="1"/>
  <c r="H16" i="1"/>
  <c r="H7" i="1"/>
  <c r="H15" i="1"/>
  <c r="G22" i="1"/>
  <c r="H9" i="1"/>
  <c r="H14" i="1"/>
  <c r="H13" i="1"/>
  <c r="H18" i="1"/>
  <c r="H10" i="1"/>
  <c r="H17" i="1"/>
  <c r="G20" i="1"/>
  <c r="J19" i="1" l="1"/>
  <c r="J14" i="1"/>
  <c r="J15" i="1"/>
  <c r="H22" i="1"/>
  <c r="J17" i="1"/>
  <c r="H28" i="1"/>
  <c r="J7" i="1"/>
  <c r="H24" i="1"/>
  <c r="J10" i="1"/>
  <c r="J18" i="1"/>
  <c r="H29" i="1"/>
  <c r="J16" i="1"/>
  <c r="H25" i="1"/>
  <c r="J11" i="1"/>
  <c r="J9" i="1"/>
  <c r="H26" i="1"/>
  <c r="J12" i="1"/>
  <c r="J13" i="1"/>
  <c r="H27" i="1"/>
  <c r="J8" i="1"/>
  <c r="H23" i="1"/>
  <c r="E20" i="1"/>
  <c r="H20" i="1" l="1"/>
  <c r="J20" i="1" s="1"/>
  <c r="N20" i="1"/>
  <c r="J26" i="1"/>
  <c r="J27" i="1"/>
  <c r="J28" i="1"/>
  <c r="J29" i="1"/>
  <c r="J22" i="1"/>
  <c r="J23" i="1"/>
  <c r="J24" i="1"/>
  <c r="J25" i="1"/>
  <c r="M26" i="1" l="1"/>
  <c r="N26" i="1" s="1"/>
  <c r="M22" i="1"/>
  <c r="N22" i="1" s="1"/>
  <c r="M27" i="1"/>
  <c r="N27" i="1" s="1"/>
  <c r="M24" i="1"/>
  <c r="N24" i="1" s="1"/>
  <c r="M25" i="1"/>
  <c r="N25" i="1" s="1"/>
  <c r="M23" i="1"/>
  <c r="N23" i="1" s="1"/>
  <c r="M28" i="1"/>
  <c r="N28" i="1" s="1"/>
  <c r="M29" i="1"/>
  <c r="N29" i="1" s="1"/>
</calcChain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<sst xmlns="http://schemas.openxmlformats.org/spreadsheetml/2006/main" count="76" uniqueCount="68">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</sst>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Bookman Old Style"/>
      <family val="1"/>
      <charset val="204"/>
    </font>
    <font>
      <sz val="8"/>
      <name val="Bookman Old Style"/>
      <family val="1"/>
      <charset val="204"/>
    </font>
    <font>
      <sz val="11"/>
      <name val="Bookman Old Style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0"/>
      <name val="Bookman Old Style"/>
      <family val="1"/>
      <charset val="204"/>
    </font>
    <font>
      <sz val="7"/>
      <name val="Bookman Old Style"/>
      <family val="1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Protection="1"/>
    <xf numFmtId="0" fontId="8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0" fillId="2" borderId="2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11" xfId="0" applyFill="1" applyBorder="1" applyAlignment="1" applyProtection="1"/>
    <xf numFmtId="0" fontId="0" fillId="2" borderId="11" xfId="0" applyFill="1" applyBorder="1" applyAlignment="1" applyProtection="1">
      <alignment horizontal="right"/>
    </xf>
    <xf numFmtId="14" fontId="0" fillId="2" borderId="11" xfId="0" applyNumberFormat="1" applyFill="1" applyBorder="1" applyAlignment="1" applyProtection="1">
      <alignment horizontal="left"/>
      <protection locked="0"/>
    </xf>
    <xf numFmtId="14" fontId="0" fillId="2" borderId="11" xfId="0" applyNumberFormat="1" applyFill="1" applyBorder="1" applyAlignment="1" applyProtection="1"/>
    <xf numFmtId="0" fontId="0" fillId="2" borderId="12" xfId="0" applyFill="1" applyBorder="1" applyAlignment="1" applyProtection="1"/>
    <xf numFmtId="0" fontId="2" fillId="2" borderId="1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7" xfId="0" applyFill="1" applyBorder="1" applyProtection="1"/>
    <xf numFmtId="0" fontId="7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vertical="top" wrapText="1"/>
    </xf>
    <xf numFmtId="3" fontId="0" fillId="2" borderId="4" xfId="0" applyNumberFormat="1" applyFill="1" applyBorder="1" applyAlignment="1" applyProtection="1">
      <alignment vertical="top" wrapText="1"/>
      <protection locked="0"/>
    </xf>
    <xf numFmtId="9" fontId="6" fillId="2" borderId="4" xfId="0" applyNumberFormat="1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</xf>
    <xf numFmtId="10" fontId="10" fillId="0" borderId="1" xfId="0" applyNumberFormat="1" applyFont="1" applyFill="1" applyBorder="1" applyAlignment="1" applyProtection="1">
      <alignment horizontal="center" vertical="top" wrapText="1"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</xf>
    <xf numFmtId="10" fontId="10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top" wrapText="1"/>
    </xf>
    <xf numFmtId="3" fontId="0" fillId="0" borderId="0" xfId="0" applyNumberFormat="1" applyProtection="1"/>
    <xf numFmtId="3" fontId="10" fillId="2" borderId="1" xfId="0" applyNumberFormat="1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R18" sqref="R18"/>
    </sheetView>
  </sheetViews>
  <sheetFormatPr defaultRowHeight="15" x14ac:dyDescent="0.25"/>
  <cols>
    <col min="1" max="1" width="1.28515625" style="1" customWidth="1"/>
    <col min="2" max="2" width="37.5703125" style="1" customWidth="1"/>
    <col min="3" max="3" width="50.42578125" style="1" customWidth="1"/>
    <col min="4" max="4" width="13.7109375" style="1" customWidth="1"/>
    <col min="5" max="7" width="14" style="1" bestFit="1" customWidth="1"/>
    <col min="8" max="8" width="15.42578125" style="1" bestFit="1" customWidth="1"/>
    <col min="9" max="9" width="13.5703125" style="1" customWidth="1"/>
    <col min="10" max="10" width="12.140625" style="1" customWidth="1"/>
    <col min="11" max="13" width="13.28515625" style="1" customWidth="1"/>
    <col min="14" max="14" width="15.5703125" style="1" customWidth="1"/>
    <col min="15" max="15" width="1.28515625" style="1" customWidth="1"/>
    <col min="16" max="16" width="7.7109375" style="1" customWidth="1"/>
    <col min="17" max="16384" width="9.140625" style="1"/>
  </cols>
  <sheetData>
    <row r="1" spans="1:16" x14ac:dyDescent="0.25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2"/>
      <c r="P2" s="32"/>
    </row>
    <row r="3" spans="1:16" x14ac:dyDescent="0.25">
      <c r="A3" s="6"/>
      <c r="B3" s="10"/>
      <c r="C3" s="11"/>
      <c r="D3" s="10"/>
      <c r="E3" s="10"/>
      <c r="F3" s="11" t="s">
        <v>32</v>
      </c>
      <c r="G3" s="12">
        <v>42582</v>
      </c>
      <c r="H3" s="13"/>
      <c r="I3" s="13"/>
      <c r="J3" s="13"/>
      <c r="K3" s="10"/>
      <c r="L3" s="10"/>
      <c r="M3" s="10"/>
      <c r="N3" s="10"/>
      <c r="O3" s="14"/>
    </row>
    <row r="4" spans="1:16" ht="35.25" customHeight="1" x14ac:dyDescent="0.25">
      <c r="A4" s="7"/>
      <c r="B4" s="43" t="s">
        <v>53</v>
      </c>
      <c r="C4" s="43" t="s">
        <v>54</v>
      </c>
      <c r="D4" s="43" t="s">
        <v>55</v>
      </c>
      <c r="E4" s="47" t="s">
        <v>56</v>
      </c>
      <c r="F4" s="48"/>
      <c r="G4" s="48"/>
      <c r="H4" s="49"/>
      <c r="I4" s="43" t="s">
        <v>57</v>
      </c>
      <c r="J4" s="41" t="s">
        <v>58</v>
      </c>
      <c r="K4" s="47" t="s">
        <v>65</v>
      </c>
      <c r="L4" s="48"/>
      <c r="M4" s="49"/>
      <c r="N4" s="41" t="s">
        <v>52</v>
      </c>
      <c r="O4" s="7"/>
    </row>
    <row r="5" spans="1:16" x14ac:dyDescent="0.25">
      <c r="A5" s="7"/>
      <c r="B5" s="43"/>
      <c r="C5" s="43"/>
      <c r="D5" s="43"/>
      <c r="E5" s="15" t="s">
        <v>59</v>
      </c>
      <c r="F5" s="15" t="s">
        <v>60</v>
      </c>
      <c r="G5" s="15" t="s">
        <v>61</v>
      </c>
      <c r="H5" s="15" t="s">
        <v>62</v>
      </c>
      <c r="I5" s="43"/>
      <c r="J5" s="42"/>
      <c r="K5" s="16" t="s">
        <v>63</v>
      </c>
      <c r="L5" s="16" t="s">
        <v>64</v>
      </c>
      <c r="M5" s="16" t="s">
        <v>62</v>
      </c>
      <c r="N5" s="42"/>
      <c r="O5" s="7"/>
    </row>
    <row r="6" spans="1:16" x14ac:dyDescent="0.2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 x14ac:dyDescent="0.2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 xml:space="preserve"> 620701+77022</f>
        <v>697723</v>
      </c>
      <c r="J7" s="28">
        <f>I7/H7</f>
        <v>0.34259206520671709</v>
      </c>
      <c r="K7" s="29">
        <v>166000</v>
      </c>
      <c r="L7" s="29">
        <f>223100+206395+52523+68956+54170+44648+36755+60185+74891+65000+116675</f>
        <v>1003298</v>
      </c>
      <c r="M7" s="27">
        <f>K7+L7</f>
        <v>1169298</v>
      </c>
      <c r="N7" s="28">
        <f t="shared" ref="N7:N20" si="0">M7/(E7+F7)</f>
        <v>0.5741421977806147</v>
      </c>
      <c r="O7" s="7"/>
      <c r="P7" s="34"/>
    </row>
    <row r="8" spans="1:16" ht="25.5" x14ac:dyDescent="0.2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3766315+51748</f>
        <v>3818063</v>
      </c>
      <c r="J8" s="28">
        <f t="shared" ref="J8:J29" si="1">I8/H8</f>
        <v>0.40566918107283811</v>
      </c>
      <c r="K8" s="29">
        <f xml:space="preserve"> 2280840</f>
        <v>2280840</v>
      </c>
      <c r="L8" s="29">
        <f xml:space="preserve"> 24331+403104+381927+1126022+1782438</f>
        <v>3717822</v>
      </c>
      <c r="M8" s="27">
        <f t="shared" ref="M8:M19" si="2">K8+L8</f>
        <v>5998662</v>
      </c>
      <c r="N8" s="28">
        <f t="shared" si="0"/>
        <v>0.74983275000000005</v>
      </c>
      <c r="O8" s="7"/>
      <c r="P8" s="34"/>
    </row>
    <row r="9" spans="1:16" ht="25.5" x14ac:dyDescent="0.2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t="shared" ref="H9:H18" si="3">SUM(E9:G9)</f>
        <v>9411765</v>
      </c>
      <c r="I9" s="36">
        <f>2352747+40936</f>
        <v>2393683</v>
      </c>
      <c r="J9" s="28">
        <f t="shared" si="1"/>
        <v>0.25432881080222464</v>
      </c>
      <c r="K9" s="29">
        <f xml:space="preserve"> 40000+1579084</f>
        <v>1619084</v>
      </c>
      <c r="L9" s="29">
        <f xml:space="preserve"> 309992+2393044+973943</f>
        <v>3676979</v>
      </c>
      <c r="M9" s="27">
        <f t="shared" si="2"/>
        <v>5296063</v>
      </c>
      <c r="N9" s="28">
        <f t="shared" si="0"/>
        <v>0.66200787500000002</v>
      </c>
      <c r="O9" s="7"/>
      <c r="P9" s="34"/>
    </row>
    <row r="10" spans="1:16" ht="25.5" x14ac:dyDescent="0.2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4671093+632150</f>
        <v>5303243</v>
      </c>
      <c r="J10" s="28">
        <f t="shared" si="1"/>
        <v>0.33994519844761839</v>
      </c>
      <c r="K10" s="29">
        <f>677451</f>
        <v>677451</v>
      </c>
      <c r="L10" s="29">
        <f>4838958+4350503</f>
        <v>9189461</v>
      </c>
      <c r="M10" s="27">
        <f t="shared" si="2"/>
        <v>9866912</v>
      </c>
      <c r="N10" s="28">
        <f t="shared" si="0"/>
        <v>0.74409726215465855</v>
      </c>
      <c r="O10" s="7"/>
    </row>
    <row r="11" spans="1:16" ht="25.5" x14ac:dyDescent="0.2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 xml:space="preserve"> E11+G11</f>
        <v>10153074</v>
      </c>
      <c r="I11" s="36">
        <f>7791093-1004</f>
        <v>7790089</v>
      </c>
      <c r="J11" s="28">
        <f t="shared" si="1"/>
        <v>0.76726408179434125</v>
      </c>
      <c r="K11" s="29">
        <f>39300+198616</f>
        <v>237916</v>
      </c>
      <c r="L11" s="29">
        <f xml:space="preserve"> 2906528+667250+1165350+1532550+548250+448800</f>
        <v>7268728</v>
      </c>
      <c r="M11" s="27">
        <f t="shared" si="2"/>
        <v>7506644</v>
      </c>
      <c r="N11" s="28">
        <f t="shared" si="0"/>
        <v>0.86981989691212613</v>
      </c>
      <c r="O11" s="7"/>
      <c r="P11" s="34"/>
    </row>
    <row r="12" spans="1:16" x14ac:dyDescent="0.2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2232281+205891</f>
        <v>2438172</v>
      </c>
      <c r="J12" s="28">
        <f t="shared" si="1"/>
        <v>0.15448723013608934</v>
      </c>
      <c r="K12" s="29">
        <v>2110282</v>
      </c>
      <c r="L12" s="29">
        <f xml:space="preserve"> 559781+180637+548663+598400+790863</f>
        <v>2678344</v>
      </c>
      <c r="M12" s="27">
        <f t="shared" si="2"/>
        <v>4788626</v>
      </c>
      <c r="N12" s="28">
        <f t="shared" si="0"/>
        <v>0.35696056653000374</v>
      </c>
      <c r="O12" s="7"/>
      <c r="P12" s="34"/>
    </row>
    <row r="13" spans="1:16" x14ac:dyDescent="0.2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4480525+185386</f>
        <v>4665911</v>
      </c>
      <c r="J13" s="28">
        <f t="shared" si="1"/>
        <v>0.28328745761839225</v>
      </c>
      <c r="K13" s="29">
        <f xml:space="preserve"> 25000+2811102</f>
        <v>2836102</v>
      </c>
      <c r="L13" s="29">
        <f xml:space="preserve"> 2225 +3783761+2443970+2142583</f>
        <v>8372539</v>
      </c>
      <c r="M13" s="27">
        <f t="shared" si="2"/>
        <v>11208641</v>
      </c>
      <c r="N13" s="28">
        <f t="shared" si="0"/>
        <v>0.80061721428571431</v>
      </c>
      <c r="O13" s="7"/>
      <c r="P13" s="34"/>
    </row>
    <row r="14" spans="1:16" ht="25.5" x14ac:dyDescent="0.2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 xml:space="preserve"> 1082108+3620</f>
        <v>1085728</v>
      </c>
      <c r="J14" s="28">
        <f t="shared" si="1"/>
        <v>0.6152458256502783</v>
      </c>
      <c r="K14" s="29">
        <f>7500+287915</f>
        <v>295415</v>
      </c>
      <c r="L14" s="29">
        <f xml:space="preserve"> 815632+131207</f>
        <v>946839</v>
      </c>
      <c r="M14" s="27">
        <f t="shared" si="2"/>
        <v>1242254</v>
      </c>
      <c r="N14" s="28">
        <f t="shared" si="0"/>
        <v>0.82816933333333331</v>
      </c>
      <c r="O14" s="7"/>
      <c r="P14" s="34"/>
    </row>
    <row r="15" spans="1:16" ht="38.25" x14ac:dyDescent="0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1518463+145752</f>
        <v>1664215</v>
      </c>
      <c r="J15" s="28">
        <f t="shared" si="1"/>
        <v>0.7016778643752648</v>
      </c>
      <c r="K15" s="29">
        <f>10080+206472</f>
        <v>216552</v>
      </c>
      <c r="L15" s="29">
        <f xml:space="preserve"> 1002915+176885+217855+183090+168001+11475</f>
        <v>1760221</v>
      </c>
      <c r="M15" s="27">
        <f t="shared" si="2"/>
        <v>1976773</v>
      </c>
      <c r="N15" s="28">
        <f t="shared" si="0"/>
        <v>0.98054216269841266</v>
      </c>
      <c r="O15" s="7"/>
      <c r="P15" s="34"/>
    </row>
    <row r="16" spans="1:16" x14ac:dyDescent="0.2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640964+227016</f>
        <v>867980</v>
      </c>
      <c r="J16" s="28">
        <f t="shared" si="1"/>
        <v>0.36889152766686456</v>
      </c>
      <c r="K16" s="29">
        <f>10000+395260</f>
        <v>405260</v>
      </c>
      <c r="L16" s="29">
        <f xml:space="preserve"> 46750+ 278800</f>
        <v>325550</v>
      </c>
      <c r="M16" s="27">
        <f t="shared" si="2"/>
        <v>730810</v>
      </c>
      <c r="N16" s="28">
        <f t="shared" si="0"/>
        <v>0.36540499999999998</v>
      </c>
      <c r="O16" s="7"/>
      <c r="P16" s="34"/>
    </row>
    <row r="17" spans="1:16" ht="38.25" x14ac:dyDescent="0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3721151+162545</f>
        <v>3883696</v>
      </c>
      <c r="J17" s="28">
        <f t="shared" si="1"/>
        <v>0.55019030793093981</v>
      </c>
      <c r="K17" s="29">
        <v>1647499</v>
      </c>
      <c r="L17" s="29">
        <v>2853134</v>
      </c>
      <c r="M17" s="27">
        <f t="shared" si="2"/>
        <v>4500633</v>
      </c>
      <c r="N17" s="28">
        <f t="shared" si="0"/>
        <v>0.75010549999999998</v>
      </c>
      <c r="O17" s="7"/>
      <c r="P17" s="34"/>
    </row>
    <row r="18" spans="1:16" ht="28.5" customHeight="1" x14ac:dyDescent="0.25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 xml:space="preserve"> 3091000</f>
        <v>3091000</v>
      </c>
      <c r="G18" s="26">
        <v>545471</v>
      </c>
      <c r="H18" s="27">
        <f t="shared" si="3"/>
        <v>3636471</v>
      </c>
      <c r="I18" s="36">
        <f>2954045+85634</f>
        <v>3039679</v>
      </c>
      <c r="J18" s="28">
        <f t="shared" si="1"/>
        <v>0.83588704543498349</v>
      </c>
      <c r="K18" s="29">
        <f>15000+483612</f>
        <v>498612</v>
      </c>
      <c r="L18" s="29">
        <f xml:space="preserve"> 2369852+8500+175749</f>
        <v>2554101</v>
      </c>
      <c r="M18" s="27">
        <f t="shared" si="2"/>
        <v>3052713</v>
      </c>
      <c r="N18" s="28">
        <f t="shared" si="0"/>
        <v>0.98761339372371404</v>
      </c>
      <c r="O18" s="7"/>
      <c r="P18" s="34"/>
    </row>
    <row r="19" spans="1:16" ht="25.5" x14ac:dyDescent="0.2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7599217+27906</f>
        <v>7627123</v>
      </c>
      <c r="J19" s="28">
        <f t="shared" si="1"/>
        <v>0.7534580271276079</v>
      </c>
      <c r="K19" s="29">
        <f>35000+1166337</f>
        <v>1201337</v>
      </c>
      <c r="L19" s="29">
        <f xml:space="preserve"> 4110730+33966+1653845</f>
        <v>5798541</v>
      </c>
      <c r="M19" s="27">
        <f t="shared" si="2"/>
        <v>6999878</v>
      </c>
      <c r="N19" s="28">
        <f t="shared" si="0"/>
        <v>0.81352308121426242</v>
      </c>
      <c r="O19" s="7"/>
      <c r="P19" s="34"/>
    </row>
    <row r="20" spans="1:16" x14ac:dyDescent="0.25">
      <c r="A20" s="7"/>
      <c r="B20" s="44" t="s">
        <v>31</v>
      </c>
      <c r="C20" s="45"/>
      <c r="D20" s="46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45275305</v>
      </c>
      <c r="J20" s="31">
        <f t="shared" si="1"/>
        <v>0.42642568592829111</v>
      </c>
      <c r="K20" s="30">
        <f>SUM(K7:K19)</f>
        <v>14192350</v>
      </c>
      <c r="L20" s="35">
        <f>SUM(L7:L19)</f>
        <v>50145557</v>
      </c>
      <c r="M20" s="35">
        <f t="shared" ref="M20:M29" si="4">K20+L20</f>
        <v>64337907</v>
      </c>
      <c r="N20" s="31">
        <f t="shared" si="0"/>
        <v>0.71049719658104782</v>
      </c>
      <c r="O20" s="7"/>
    </row>
    <row r="21" spans="1:16" ht="9.75" customHeight="1" x14ac:dyDescent="0.25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6" x14ac:dyDescent="0.25">
      <c r="A22" s="7"/>
      <c r="B22" s="37" t="s">
        <v>33</v>
      </c>
      <c r="C22" s="38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2361938</v>
      </c>
      <c r="J22" s="28">
        <f t="shared" si="1"/>
        <v>0.53578548963164352</v>
      </c>
      <c r="K22" s="27">
        <f>K15+K7</f>
        <v>382552</v>
      </c>
      <c r="L22" s="27">
        <f>L15+L7</f>
        <v>2763519</v>
      </c>
      <c r="M22" s="27">
        <f t="shared" si="4"/>
        <v>3146071</v>
      </c>
      <c r="N22" s="28">
        <f t="shared" ref="N22:N29" si="5">M22/(E22+F22)</f>
        <v>0.77630928292947732</v>
      </c>
      <c r="O22" s="7"/>
    </row>
    <row r="23" spans="1:16" x14ac:dyDescent="0.25">
      <c r="A23" s="7"/>
      <c r="B23" s="37" t="s">
        <v>34</v>
      </c>
      <c r="C23" s="38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6211746</v>
      </c>
      <c r="J23" s="28">
        <f t="shared" si="1"/>
        <v>0.3299989959375314</v>
      </c>
      <c r="K23" s="27">
        <f>K8+K9</f>
        <v>3899924</v>
      </c>
      <c r="L23" s="27">
        <f>L8+L9</f>
        <v>7394801</v>
      </c>
      <c r="M23" s="27">
        <f t="shared" si="4"/>
        <v>11294725</v>
      </c>
      <c r="N23" s="28">
        <f t="shared" si="5"/>
        <v>0.70592031249999998</v>
      </c>
      <c r="O23" s="7"/>
    </row>
    <row r="24" spans="1:16" x14ac:dyDescent="0.25">
      <c r="A24" s="7"/>
      <c r="B24" s="37" t="s">
        <v>35</v>
      </c>
      <c r="C24" s="38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5303243</v>
      </c>
      <c r="J24" s="28">
        <f t="shared" si="1"/>
        <v>0.33994519844761839</v>
      </c>
      <c r="K24" s="27">
        <f>K10</f>
        <v>677451</v>
      </c>
      <c r="L24" s="27">
        <f>L10</f>
        <v>9189461</v>
      </c>
      <c r="M24" s="27">
        <f t="shared" si="4"/>
        <v>9866912</v>
      </c>
      <c r="N24" s="28">
        <f t="shared" si="5"/>
        <v>0.74409726215465855</v>
      </c>
      <c r="O24" s="7"/>
    </row>
    <row r="25" spans="1:16" x14ac:dyDescent="0.25">
      <c r="A25" s="7"/>
      <c r="B25" s="37" t="s">
        <v>36</v>
      </c>
      <c r="C25" s="38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8875817</v>
      </c>
      <c r="J25" s="28">
        <f t="shared" si="1"/>
        <v>0.74475422436057725</v>
      </c>
      <c r="K25" s="27">
        <f>K11+K14</f>
        <v>533331</v>
      </c>
      <c r="L25" s="27">
        <f>L11+L14</f>
        <v>8215567</v>
      </c>
      <c r="M25" s="27">
        <f t="shared" si="4"/>
        <v>8748898</v>
      </c>
      <c r="N25" s="28">
        <f t="shared" si="5"/>
        <v>0.86365255747887515</v>
      </c>
      <c r="O25" s="7"/>
    </row>
    <row r="26" spans="1:16" x14ac:dyDescent="0.25">
      <c r="A26" s="7"/>
      <c r="B26" s="37" t="s">
        <v>37</v>
      </c>
      <c r="C26" s="38"/>
      <c r="D26" s="5" t="s">
        <v>5</v>
      </c>
      <c r="E26" s="27">
        <f t="shared" ref="E26:I27" si="6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2438172</v>
      </c>
      <c r="J26" s="28">
        <f t="shared" si="1"/>
        <v>0.15448723013608934</v>
      </c>
      <c r="K26" s="27">
        <f t="shared" ref="K26:L26" si="7">K12</f>
        <v>2110282</v>
      </c>
      <c r="L26" s="27">
        <f t="shared" si="7"/>
        <v>2678344</v>
      </c>
      <c r="M26" s="27">
        <f t="shared" si="4"/>
        <v>4788626</v>
      </c>
      <c r="N26" s="28">
        <f t="shared" si="5"/>
        <v>0.35696056653000374</v>
      </c>
      <c r="O26" s="7"/>
    </row>
    <row r="27" spans="1:16" x14ac:dyDescent="0.25">
      <c r="A27" s="7"/>
      <c r="B27" s="37" t="s">
        <v>38</v>
      </c>
      <c r="C27" s="38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4665911</v>
      </c>
      <c r="J27" s="28">
        <f t="shared" si="1"/>
        <v>0.28328745761839225</v>
      </c>
      <c r="K27" s="27">
        <f t="shared" ref="K27:L27" si="8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0.80061721428571431</v>
      </c>
      <c r="O27" s="7"/>
    </row>
    <row r="28" spans="1:16" x14ac:dyDescent="0.25">
      <c r="A28" s="7"/>
      <c r="B28" s="37" t="s">
        <v>39</v>
      </c>
      <c r="C28" s="38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4751676</v>
      </c>
      <c r="J28" s="28">
        <f t="shared" si="1"/>
        <v>0.50486561286492093</v>
      </c>
      <c r="K28" s="27">
        <f>K17+K16</f>
        <v>2052759</v>
      </c>
      <c r="L28" s="27">
        <f>L17+L16</f>
        <v>3178684</v>
      </c>
      <c r="M28" s="27">
        <f t="shared" si="4"/>
        <v>5231443</v>
      </c>
      <c r="N28" s="28">
        <f t="shared" si="5"/>
        <v>0.65393037499999995</v>
      </c>
      <c r="O28" s="7"/>
    </row>
    <row r="29" spans="1:16" x14ac:dyDescent="0.25">
      <c r="A29" s="7"/>
      <c r="B29" s="37" t="s">
        <v>40</v>
      </c>
      <c r="C29" s="38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10666802</v>
      </c>
      <c r="J29" s="28">
        <f t="shared" si="1"/>
        <v>0.77524335367473407</v>
      </c>
      <c r="K29" s="27">
        <f>K18+K19</f>
        <v>1699949</v>
      </c>
      <c r="L29" s="27">
        <f>L18+L19</f>
        <v>8352642</v>
      </c>
      <c r="M29" s="27">
        <f t="shared" si="4"/>
        <v>10052591</v>
      </c>
      <c r="N29" s="28">
        <f t="shared" si="5"/>
        <v>0.85953374831130192</v>
      </c>
      <c r="O29" s="7"/>
    </row>
    <row r="30" spans="1:16" ht="8.25" customHeight="1" x14ac:dyDescent="0.25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1:16" x14ac:dyDescent="0.25">
      <c r="B31" s="1" t="s">
        <v>51</v>
      </c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юни 2016</vt:lpstr>
      <vt:lpstr>'юни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creator/>
  <cp:lastModifiedBy/>
  <dcterms:created xsi:type="dcterms:W3CDTF">2006-09-16T00:00:00Z</dcterms:created>
  <dcterms:modified xsi:type="dcterms:W3CDTF">2016-08-12T07:05:57Z</dcterms:modified>
</cp:coreProperties>
</file>