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януари 2016" sheetId="1" r:id="rId1"/>
  </sheets>
  <definedNames>
    <definedName name="_xlnm.Print_Area" localSheetId="0">'януари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<sst xmlns="http://schemas.openxmlformats.org/spreadsheetml/2006/main" count="76" uniqueCount="68">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</sst>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 topLeftCell="A7">
      <selection activeCell="C33" sqref="C33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5.421875" style="1" bestFit="1" customWidth="1"/>
    <col min="9" max="9" width="13.57421875" style="1" customWidth="1"/>
    <col min="10" max="10" width="12.140625" style="1" customWidth="1"/>
    <col min="11" max="13" width="13.28125" style="1" customWidth="1"/>
    <col min="14" max="14" width="15.57421875" style="1" customWidth="1"/>
    <col min="15" max="15" width="1.28515625" style="1" customWidth="1"/>
    <col min="16" max="16384" width="9.140625" style="1" customWidth="1"/>
  </cols>
  <sheetData>
    <row r="1" spans="1:14" ht="1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42400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1" t="s">
        <v>53</v>
      </c>
      <c r="C4" s="41" t="s">
        <v>54</v>
      </c>
      <c r="D4" s="41" t="s">
        <v>55</v>
      </c>
      <c r="E4" s="45" t="s">
        <v>56</v>
      </c>
      <c r="F4" s="46"/>
      <c r="G4" s="46"/>
      <c r="H4" s="47"/>
      <c r="I4" s="41" t="s">
        <v>57</v>
      </c>
      <c r="J4" s="37" t="s">
        <v>58</v>
      </c>
      <c r="K4" s="45" t="s">
        <v>65</v>
      </c>
      <c r="L4" s="46"/>
      <c r="M4" s="47"/>
      <c r="N4" s="37" t="s">
        <v>52</v>
      </c>
      <c r="O4" s="7"/>
    </row>
    <row r="5" spans="1:15" ht="15">
      <c r="A5" s="7"/>
      <c r="B5" s="41"/>
      <c r="C5" s="41"/>
      <c r="D5" s="41"/>
      <c r="E5" s="15" t="s">
        <v>59</v>
      </c>
      <c r="F5" s="15" t="s">
        <v>60</v>
      </c>
      <c r="G5" s="15" t="s">
        <v>61</v>
      </c>
      <c r="H5" s="15" t="s">
        <v>62</v>
      </c>
      <c r="I5" s="41"/>
      <c r="J5" s="38"/>
      <c r="K5" s="16" t="s">
        <v>63</v>
      </c>
      <c r="L5" s="16" t="s">
        <v>64</v>
      </c>
      <c r="M5" s="16" t="s">
        <v>62</v>
      </c>
      <c r="N5" s="38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5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4">
        <f>154522+39617+66756+35449+55425+14326+111348</f>
        <v>477443</v>
      </c>
      <c r="J7" s="28">
        <f>I7/H7</f>
        <v>0.23443140528331533</v>
      </c>
      <c r="K7" s="29">
        <v>166000</v>
      </c>
      <c r="L7" s="29">
        <f>223100+206395+52523+68956+54170+44648+36755+60185+74891+65000</f>
        <v>886623</v>
      </c>
      <c r="M7" s="27">
        <f>K7+L7</f>
        <v>1052623</v>
      </c>
      <c r="N7" s="28">
        <f aca="true" t="shared" si="0" ref="N7:N20">M7/(E7+F7)</f>
        <v>0.5168530884808014</v>
      </c>
      <c r="O7" s="7"/>
    </row>
    <row r="8" spans="1:15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 aca="true" t="shared" si="1" ref="H8:H18">SUM(E8:G8)</f>
        <v>9411765</v>
      </c>
      <c r="I8" s="34">
        <f>20847+106001+459833+1429013+580632+100000+120558</f>
        <v>2816884</v>
      </c>
      <c r="J8" s="28">
        <f aca="true" t="shared" si="2" ref="J8:J29">I8/H8</f>
        <v>0.29929391564706515</v>
      </c>
      <c r="K8" s="29">
        <f>2280840</f>
        <v>2280840</v>
      </c>
      <c r="L8" s="29">
        <f>24331+403104+381927+1126022+1782438</f>
        <v>3717822</v>
      </c>
      <c r="M8" s="27">
        <f aca="true" t="shared" si="3" ref="M8:M29">K8+L8</f>
        <v>5998662</v>
      </c>
      <c r="N8" s="28">
        <f t="shared" si="0"/>
        <v>0.74983275</v>
      </c>
      <c r="O8" s="7"/>
    </row>
    <row r="9" spans="1:15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si="1"/>
        <v>9411765</v>
      </c>
      <c r="I9" s="34">
        <f>40983+200004+6000+3784+607981+419734+622079+110953</f>
        <v>2011518</v>
      </c>
      <c r="J9" s="28">
        <f t="shared" si="2"/>
        <v>0.21372378082113186</v>
      </c>
      <c r="K9" s="29">
        <f>40000+1579084</f>
        <v>1619084</v>
      </c>
      <c r="L9" s="29">
        <f>309992+2393044</f>
        <v>2703036</v>
      </c>
      <c r="M9" s="27">
        <f t="shared" si="3"/>
        <v>4322120</v>
      </c>
      <c r="N9" s="28">
        <f t="shared" si="0"/>
        <v>0.540265</v>
      </c>
      <c r="O9" s="7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1"/>
        <v>15600288</v>
      </c>
      <c r="I10" s="34">
        <f>146263+10880+35461+9523+19346+66774+260004+436041+325887+1367315+1282812</f>
        <v>3960306</v>
      </c>
      <c r="J10" s="28">
        <f t="shared" si="2"/>
        <v>0.2538610825646296</v>
      </c>
      <c r="K10" s="29">
        <f>66301</f>
        <v>66301</v>
      </c>
      <c r="L10" s="29">
        <f>611150+622366+4216592</f>
        <v>5450108</v>
      </c>
      <c r="M10" s="27">
        <f t="shared" si="3"/>
        <v>5516409</v>
      </c>
      <c r="N10" s="28">
        <f t="shared" si="0"/>
        <v>0.4160110918010942</v>
      </c>
      <c r="O10" s="7"/>
    </row>
    <row r="11" spans="1:15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4">
        <f>1373052+95193+1300625+351169+44809+38519+711348+1472101+148841+1541759-3000+177495</f>
        <v>7251911</v>
      </c>
      <c r="J11" s="28">
        <f t="shared" si="2"/>
        <v>0.7142576721099443</v>
      </c>
      <c r="K11" s="29">
        <f>39300+198616</f>
        <v>237916</v>
      </c>
      <c r="L11" s="29">
        <f>2906528+667250+1165350+1532550+548250</f>
        <v>6819928</v>
      </c>
      <c r="M11" s="27">
        <f t="shared" si="3"/>
        <v>7057844</v>
      </c>
      <c r="N11" s="28">
        <f t="shared" si="0"/>
        <v>0.8178159428503428</v>
      </c>
      <c r="O11" s="7"/>
    </row>
    <row r="12" spans="1:15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4">
        <f>46750+118444+200003+9166+30594+457430+444509+211692+336623</f>
        <v>1855211</v>
      </c>
      <c r="J12" s="28">
        <f t="shared" si="2"/>
        <v>0.1175497088425281</v>
      </c>
      <c r="K12" s="29">
        <v>2110282</v>
      </c>
      <c r="L12" s="29">
        <f>559781+180637+548663+598400</f>
        <v>1887481</v>
      </c>
      <c r="M12" s="27">
        <f t="shared" si="3"/>
        <v>3997763</v>
      </c>
      <c r="N12" s="28">
        <f t="shared" si="0"/>
        <v>0.2980069325382035</v>
      </c>
      <c r="O12" s="7"/>
    </row>
    <row r="13" spans="1:15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1"/>
        <v>16470588</v>
      </c>
      <c r="I13" s="34">
        <f>2429366+321899+307985+72451+201490+159018</f>
        <v>3492209</v>
      </c>
      <c r="J13" s="28">
        <f t="shared" si="2"/>
        <v>0.21202697802895684</v>
      </c>
      <c r="K13" s="29">
        <f>25000+2811102</f>
        <v>2836102</v>
      </c>
      <c r="L13" s="29">
        <f>2225+3783761+2443970</f>
        <v>6229956</v>
      </c>
      <c r="M13" s="27">
        <f t="shared" si="3"/>
        <v>9066058</v>
      </c>
      <c r="N13" s="28">
        <f t="shared" si="0"/>
        <v>0.6475755714285715</v>
      </c>
      <c r="O13" s="7"/>
    </row>
    <row r="14" spans="1:15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1"/>
        <v>1764706</v>
      </c>
      <c r="I14" s="34">
        <f>129444+63373+556924+169442+4926+466</f>
        <v>924575</v>
      </c>
      <c r="J14" s="28">
        <f t="shared" si="2"/>
        <v>0.5239257984049468</v>
      </c>
      <c r="K14" s="29">
        <f>7500+287915</f>
        <v>295415</v>
      </c>
      <c r="L14" s="29">
        <f>815632+131207</f>
        <v>946839</v>
      </c>
      <c r="M14" s="27">
        <f t="shared" si="3"/>
        <v>1242254</v>
      </c>
      <c r="N14" s="28">
        <f t="shared" si="0"/>
        <v>0.8281693333333333</v>
      </c>
      <c r="O14" s="7"/>
    </row>
    <row r="15" spans="1:15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1"/>
        <v>2371765</v>
      </c>
      <c r="I15" s="34">
        <f>258786+313914+137842+200712+146485+213368+2658-740+116254</f>
        <v>1389279</v>
      </c>
      <c r="J15" s="28">
        <f t="shared" si="2"/>
        <v>0.5857574422423807</v>
      </c>
      <c r="K15" s="29">
        <f>10080+206472</f>
        <v>216552</v>
      </c>
      <c r="L15" s="29">
        <f>1002915+176885+217855+183090+168001</f>
        <v>1748746</v>
      </c>
      <c r="M15" s="27">
        <f t="shared" si="3"/>
        <v>1965298</v>
      </c>
      <c r="N15" s="28">
        <f t="shared" si="0"/>
        <v>0.9748501984126984</v>
      </c>
      <c r="O15" s="7"/>
    </row>
    <row r="16" spans="1:15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1"/>
        <v>2352941</v>
      </c>
      <c r="I16" s="34">
        <f>9168+5673+609+1737+80191+34475+1198+38896+242809+39328</f>
        <v>454084</v>
      </c>
      <c r="J16" s="28">
        <f t="shared" si="2"/>
        <v>0.1929857144739286</v>
      </c>
      <c r="K16" s="29">
        <f>10000+395260</f>
        <v>405260</v>
      </c>
      <c r="L16" s="29">
        <f>46750+278800</f>
        <v>325550</v>
      </c>
      <c r="M16" s="27">
        <f t="shared" si="3"/>
        <v>730810</v>
      </c>
      <c r="N16" s="28">
        <f t="shared" si="0"/>
        <v>0.365405</v>
      </c>
      <c r="O16" s="7"/>
    </row>
    <row r="17" spans="1:15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1"/>
        <v>7058823</v>
      </c>
      <c r="I17" s="34">
        <f>10321+9106+228+99+292510+372746+133796+43405+4901+18353+154678+855822</f>
        <v>1895965</v>
      </c>
      <c r="J17" s="28">
        <f t="shared" si="2"/>
        <v>0.2685950618112963</v>
      </c>
      <c r="K17" s="29">
        <v>1647499</v>
      </c>
      <c r="L17" s="29">
        <v>2853134</v>
      </c>
      <c r="M17" s="27">
        <f t="shared" si="3"/>
        <v>4500633</v>
      </c>
      <c r="N17" s="28">
        <f t="shared" si="0"/>
        <v>0.7501055</v>
      </c>
      <c r="O17" s="7"/>
    </row>
    <row r="18" spans="1:15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1"/>
        <v>3636471</v>
      </c>
      <c r="I18" s="34">
        <f>1000474+168250+262489+246892+734053+8962+3153+341798+1473+34797+56243</f>
        <v>2858584</v>
      </c>
      <c r="J18" s="28">
        <f t="shared" si="2"/>
        <v>0.7860873907697875</v>
      </c>
      <c r="K18" s="29">
        <f>15000+483612</f>
        <v>498612</v>
      </c>
      <c r="L18" s="29">
        <f>2369852+8500+175749</f>
        <v>2554101</v>
      </c>
      <c r="M18" s="27">
        <f t="shared" si="3"/>
        <v>3052713</v>
      </c>
      <c r="N18" s="28">
        <f t="shared" si="0"/>
        <v>0.987613393723714</v>
      </c>
      <c r="O18" s="7"/>
    </row>
    <row r="19" spans="1:15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4">
        <f>2000534+27727+6826+156285+823933+27559+690317+29782+483071+45165+54950+102766+1196802</f>
        <v>5645717</v>
      </c>
      <c r="J19" s="28">
        <f t="shared" si="2"/>
        <v>0.5577215409454911</v>
      </c>
      <c r="K19" s="29">
        <f>35000+1166337</f>
        <v>1201337</v>
      </c>
      <c r="L19" s="29">
        <f>4110730+33966+1653845</f>
        <v>5798541</v>
      </c>
      <c r="M19" s="27">
        <f t="shared" si="3"/>
        <v>6999878</v>
      </c>
      <c r="N19" s="28">
        <f t="shared" si="0"/>
        <v>0.8135230812142624</v>
      </c>
      <c r="O19" s="7"/>
    </row>
    <row r="20" spans="1:15" ht="15">
      <c r="A20" s="7"/>
      <c r="B20" s="42" t="s">
        <v>31</v>
      </c>
      <c r="C20" s="43"/>
      <c r="D20" s="44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0">
        <f>SUM(I7:I19)</f>
        <v>35033686</v>
      </c>
      <c r="J20" s="31">
        <f t="shared" si="2"/>
        <v>0.3299649463023246</v>
      </c>
      <c r="K20" s="30">
        <f>SUM(K7:K19)</f>
        <v>13581200</v>
      </c>
      <c r="L20" s="30">
        <f>SUM(L7:L19)</f>
        <v>41921865</v>
      </c>
      <c r="M20" s="30">
        <f t="shared" si="3"/>
        <v>55503065</v>
      </c>
      <c r="N20" s="31">
        <f t="shared" si="0"/>
        <v>0.6129321565302968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39" t="s">
        <v>33</v>
      </c>
      <c r="C22" s="40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1866722</v>
      </c>
      <c r="J22" s="28">
        <f t="shared" si="2"/>
        <v>0.42344996387549577</v>
      </c>
      <c r="K22" s="27">
        <f>K15+K7</f>
        <v>382552</v>
      </c>
      <c r="L22" s="27">
        <f>L15+L7</f>
        <v>2635369</v>
      </c>
      <c r="M22" s="27">
        <f t="shared" si="3"/>
        <v>3017921</v>
      </c>
      <c r="N22" s="28">
        <f aca="true" t="shared" si="4" ref="N22:N29">M22/(E22+F22)</f>
        <v>0.7446876079553867</v>
      </c>
      <c r="O22" s="7"/>
    </row>
    <row r="23" spans="1:15" ht="15">
      <c r="A23" s="7"/>
      <c r="B23" s="39" t="s">
        <v>34</v>
      </c>
      <c r="C23" s="40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4828402</v>
      </c>
      <c r="J23" s="28">
        <f t="shared" si="2"/>
        <v>0.2565088482340985</v>
      </c>
      <c r="K23" s="27">
        <f>K8+K9</f>
        <v>3899924</v>
      </c>
      <c r="L23" s="27">
        <f>L8+L9</f>
        <v>6420858</v>
      </c>
      <c r="M23" s="27">
        <f t="shared" si="3"/>
        <v>10320782</v>
      </c>
      <c r="N23" s="28">
        <f t="shared" si="4"/>
        <v>0.645048875</v>
      </c>
      <c r="O23" s="7"/>
    </row>
    <row r="24" spans="1:15" ht="15">
      <c r="A24" s="7"/>
      <c r="B24" s="39" t="s">
        <v>35</v>
      </c>
      <c r="C24" s="40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3960306</v>
      </c>
      <c r="J24" s="28">
        <f t="shared" si="2"/>
        <v>0.2538610825646296</v>
      </c>
      <c r="K24" s="27">
        <f>K10</f>
        <v>66301</v>
      </c>
      <c r="L24" s="27">
        <f>L10</f>
        <v>5450108</v>
      </c>
      <c r="M24" s="27">
        <f t="shared" si="3"/>
        <v>5516409</v>
      </c>
      <c r="N24" s="28">
        <f t="shared" si="4"/>
        <v>0.4160110918010942</v>
      </c>
      <c r="O24" s="7"/>
    </row>
    <row r="25" spans="1:15" ht="15">
      <c r="A25" s="7"/>
      <c r="B25" s="39" t="s">
        <v>36</v>
      </c>
      <c r="C25" s="40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8176486</v>
      </c>
      <c r="J25" s="28">
        <f t="shared" si="2"/>
        <v>0.6860745877168399</v>
      </c>
      <c r="K25" s="27">
        <f>K11+K14</f>
        <v>533331</v>
      </c>
      <c r="L25" s="27">
        <f>L11+L14</f>
        <v>7766767</v>
      </c>
      <c r="M25" s="27">
        <f t="shared" si="3"/>
        <v>8300098</v>
      </c>
      <c r="N25" s="28">
        <f t="shared" si="4"/>
        <v>0.8193490043003469</v>
      </c>
      <c r="O25" s="7"/>
    </row>
    <row r="26" spans="1:15" ht="15">
      <c r="A26" s="7"/>
      <c r="B26" s="39" t="s">
        <v>37</v>
      </c>
      <c r="C26" s="40"/>
      <c r="D26" s="5" t="s">
        <v>5</v>
      </c>
      <c r="E26" s="27">
        <f aca="true" t="shared" si="5" ref="E26:I27">E12</f>
        <v>5650000</v>
      </c>
      <c r="F26" s="27">
        <f t="shared" si="5"/>
        <v>7765000</v>
      </c>
      <c r="G26" s="27">
        <f t="shared" si="5"/>
        <v>2367353</v>
      </c>
      <c r="H26" s="27">
        <f t="shared" si="5"/>
        <v>15782353</v>
      </c>
      <c r="I26" s="27">
        <f t="shared" si="5"/>
        <v>1855211</v>
      </c>
      <c r="J26" s="28">
        <f t="shared" si="2"/>
        <v>0.1175497088425281</v>
      </c>
      <c r="K26" s="27">
        <f aca="true" t="shared" si="6" ref="K26:L26">K12</f>
        <v>2110282</v>
      </c>
      <c r="L26" s="27">
        <f t="shared" si="6"/>
        <v>1887481</v>
      </c>
      <c r="M26" s="27">
        <f t="shared" si="3"/>
        <v>3997763</v>
      </c>
      <c r="N26" s="28">
        <f t="shared" si="4"/>
        <v>0.2980069325382035</v>
      </c>
      <c r="O26" s="7"/>
    </row>
    <row r="27" spans="1:15" ht="15">
      <c r="A27" s="7"/>
      <c r="B27" s="39" t="s">
        <v>38</v>
      </c>
      <c r="C27" s="40"/>
      <c r="D27" s="5" t="s">
        <v>6</v>
      </c>
      <c r="E27" s="27">
        <f t="shared" si="5"/>
        <v>14000000</v>
      </c>
      <c r="F27" s="27">
        <f t="shared" si="5"/>
        <v>0</v>
      </c>
      <c r="G27" s="27">
        <f t="shared" si="5"/>
        <v>2470588</v>
      </c>
      <c r="H27" s="27">
        <f t="shared" si="5"/>
        <v>16470588</v>
      </c>
      <c r="I27" s="27">
        <f t="shared" si="5"/>
        <v>3492209</v>
      </c>
      <c r="J27" s="28">
        <f t="shared" si="2"/>
        <v>0.21202697802895684</v>
      </c>
      <c r="K27" s="27">
        <f aca="true" t="shared" si="7" ref="K27:L27">K13</f>
        <v>2836102</v>
      </c>
      <c r="L27" s="27">
        <f t="shared" si="7"/>
        <v>6229956</v>
      </c>
      <c r="M27" s="27">
        <f t="shared" si="3"/>
        <v>9066058</v>
      </c>
      <c r="N27" s="28">
        <f t="shared" si="4"/>
        <v>0.6475755714285715</v>
      </c>
      <c r="O27" s="7"/>
    </row>
    <row r="28" spans="1:15" ht="15">
      <c r="A28" s="7"/>
      <c r="B28" s="39" t="s">
        <v>39</v>
      </c>
      <c r="C28" s="40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2350049</v>
      </c>
      <c r="J28" s="28">
        <f t="shared" si="2"/>
        <v>0.24969272497695438</v>
      </c>
      <c r="K28" s="27">
        <f>K17+K16</f>
        <v>2052759</v>
      </c>
      <c r="L28" s="27">
        <f>L17+L16</f>
        <v>3178684</v>
      </c>
      <c r="M28" s="27">
        <f t="shared" si="3"/>
        <v>5231443</v>
      </c>
      <c r="N28" s="28">
        <f t="shared" si="4"/>
        <v>0.653930375</v>
      </c>
      <c r="O28" s="7"/>
    </row>
    <row r="29" spans="1:15" ht="15">
      <c r="A29" s="7"/>
      <c r="B29" s="39" t="s">
        <v>40</v>
      </c>
      <c r="C29" s="40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8504301</v>
      </c>
      <c r="J29" s="28">
        <f t="shared" si="2"/>
        <v>0.6180767982661902</v>
      </c>
      <c r="K29" s="27">
        <f>K18+K19</f>
        <v>1699949</v>
      </c>
      <c r="L29" s="27">
        <f>L18+L19</f>
        <v>8352642</v>
      </c>
      <c r="M29" s="27">
        <f t="shared" si="3"/>
        <v>10052591</v>
      </c>
      <c r="N29" s="28">
        <f t="shared" si="4"/>
        <v>0.8595337483113019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ht="15">
      <c r="B31" s="1" t="s">
        <v>51</v>
      </c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2016-02-11T11:58:12Z</dcterms:modified>
  <cp:category/>
  <cp:version/>
  <cp:contentType/>
  <cp:contentStatus/>
</cp:coreProperties>
</file>