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3990" windowWidth="19260" windowHeight="9765" activeTab="1"/>
  </bookViews>
  <sheets>
    <sheet name="OTCHET-agregirani pokazateli" sheetId="1" r:id="rId1"/>
    <sheet name="OTCHET" sheetId="2" r:id="rId2"/>
    <sheet name="OTCHET F" sheetId="3" state="hidden" r:id="rId3"/>
    <sheet name="INF" sheetId="4" state="hidden" r:id="rId4"/>
  </sheets>
  <externalReferences>
    <externalReference r:id="rId7"/>
  </externalReferences>
  <definedNames>
    <definedName name="_xlfn.SUMIFS" hidden="1">#NAME?</definedName>
    <definedName name="_xlnm.Print_Area" localSheetId="1">'OTCHET'!$A:$H</definedName>
    <definedName name="_xlnm.Print_Area" localSheetId="0">'OTCHET-agregirani pokazateli'!$B$1:$H$146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 iterate="1" iterateCount="1" iterateDelta="0.001"/>
</workbook>
</file>

<file path=xl/comments2.xml><?xml version="1.0" encoding="utf-8"?>
<comments xmlns="http://schemas.openxmlformats.org/spreadsheetml/2006/main">
  <authors>
    <author>PKyuchukov</author>
  </authors>
  <commentList>
    <comment ref="D275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DBoyadzhieva</author>
    <author>PKyuchukov</author>
  </authors>
  <commentList>
    <comment ref="F49" authorId="0">
      <text>
        <r>
          <rPr>
            <b/>
            <sz val="8"/>
            <rFont val="Tahoma"/>
            <family val="2"/>
          </rPr>
          <t>DBoyadzhieva:</t>
        </r>
        <r>
          <rPr>
            <sz val="8"/>
            <rFont val="Tahoma"/>
            <family val="2"/>
          </rPr>
          <t xml:space="preserve">
 При добавяне на 40-та дейност се получава разместване във формулата на натуралните показатели
</t>
        </r>
      </text>
    </comment>
    <comment ref="K137" authorId="1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sharedStrings.xml><?xml version="1.0" encoding="utf-8"?>
<sst xmlns="http://schemas.openxmlformats.org/spreadsheetml/2006/main" count="1459" uniqueCount="861">
  <si>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</si>
  <si>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</si>
  <si>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</si>
  <si>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</si>
  <si>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</si>
  <si>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Временни безлихвени заеми между извънбюджетни сметки/фондове (нето)</t>
  </si>
  <si>
    <t>V. ОБЩО</t>
  </si>
  <si>
    <t>VI. ДЕФИЦИТ / ИЗЛИШЪК =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</si>
  <si>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</si>
  <si>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</si>
  <si>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</si>
  <si>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</si>
  <si>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</si>
  <si>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разходи за 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</si>
  <si>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</si>
  <si>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</si>
  <si>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</si>
  <si>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</si>
  <si>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</si>
  <si>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</si>
  <si>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</si>
  <si>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</si>
  <si>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</si>
  <si>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</si>
  <si>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</si>
  <si>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</si>
  <si>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</si>
  <si>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</si>
  <si>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</si>
  <si>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</si>
  <si>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</si>
  <si>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</si>
  <si>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</si>
  <si>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</si>
  <si>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</si>
  <si>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</si>
  <si>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</si>
  <si>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</si>
  <si>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</si>
  <si>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</si>
  <si>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</si>
  <si>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</si>
  <si>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</si>
  <si>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</si>
  <si>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</si>
  <si>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клирингови разчети - </t>
    </r>
    <r>
      <rPr>
        <b/>
        <i/>
        <sz val="12"/>
        <rFont val="Times New Roman CYR"/>
        <family val="1"/>
      </rPr>
      <t>Пасивни и активни салда</t>
    </r>
    <r>
      <rPr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</si>
  <si>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</si>
  <si>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</si>
  <si>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</si>
  <si>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</si>
  <si>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</si>
  <si>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</si>
  <si>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</si>
  <si>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</si>
  <si>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</si>
  <si>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</si>
  <si>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</si>
  <si>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</si>
  <si>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</si>
  <si>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</si>
  <si>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</si>
  <si>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</si>
  <si>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</si>
  <si>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r>
      <t xml:space="preserve">Кредити от БНБ -  </t>
    </r>
    <r>
      <rPr>
        <b/>
        <i/>
        <sz val="12"/>
        <color indexed="12"/>
        <rFont val="Times New Roman CYR"/>
        <family val="1"/>
      </rPr>
      <t xml:space="preserve">нето </t>
    </r>
    <r>
      <rPr>
        <b/>
        <sz val="12"/>
        <color indexed="12"/>
        <rFont val="Times New Roman CYR"/>
        <family val="1"/>
      </rPr>
      <t>(+/-)</t>
    </r>
  </si>
  <si>
    <r>
      <t>получени</t>
    </r>
    <r>
      <rPr>
        <sz val="12"/>
        <rFont val="Times New Roman CYR"/>
        <family val="1"/>
      </rPr>
      <t xml:space="preserve"> кредити от БНБ (+)</t>
    </r>
  </si>
  <si>
    <r>
      <t>погашения</t>
    </r>
    <r>
      <rPr>
        <sz val="12"/>
        <rFont val="Times New Roman CYR"/>
        <family val="1"/>
      </rPr>
      <t xml:space="preserve"> по кредити от БНБ (-)</t>
    </r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</si>
  <si>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</si>
  <si>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</si>
  <si>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</si>
  <si>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</si>
  <si>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</si>
  <si>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</si>
  <si>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</si>
  <si>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</si>
  <si>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</si>
  <si>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/-)</t>
    </r>
  </si>
  <si>
    <r>
      <t xml:space="preserve">средства на разпореждане предоставени/събрани </t>
    </r>
    <r>
      <rPr>
        <b/>
        <i/>
        <sz val="12"/>
        <rFont val="Times New Roman CYR"/>
        <family val="1"/>
      </rPr>
      <t>от/за ЦБ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</si>
  <si>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бюджетни сметки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</si>
  <si>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извънбюджетни сметки</t>
    </r>
    <r>
      <rPr>
        <sz val="12"/>
        <rFont val="Times New Roman CYR"/>
        <family val="1"/>
      </rPr>
      <t xml:space="preserve"> (+/-)</t>
    </r>
  </si>
  <si>
    <t>IV. Вноска в бюджета на ЕС</t>
  </si>
  <si>
    <t xml:space="preserve">§§ 30 - 31; 32; 60 - 67; 69; 74 - 78 </t>
  </si>
  <si>
    <t>§§ 32; 61- 67;  74 - 78</t>
  </si>
  <si>
    <r>
      <t xml:space="preserve">суми по разчети м/у ЦБ,НОИ и НЗОК за поети осигурителни вноски (ползва се </t>
    </r>
    <r>
      <rPr>
        <b/>
        <i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1"/>
      </rPr>
      <t>ЦБ, НОИ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НЗОК</t>
    </r>
    <r>
      <rPr>
        <sz val="12"/>
        <rFont val="Times New Roman CYR"/>
        <family val="1"/>
      </rPr>
      <t>)</t>
    </r>
  </si>
  <si>
    <t>Приватизация (+)</t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</si>
  <si>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</si>
  <si>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</si>
  <si>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</si>
  <si>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</si>
  <si>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</si>
  <si>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</si>
  <si>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</si>
  <si>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</si>
  <si>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</si>
  <si>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</si>
  <si>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задължения по финансов лизинг и търговски кредит към </t>
    </r>
    <r>
      <rPr>
        <b/>
        <i/>
        <sz val="12"/>
        <rFont val="Times New Roman CYR"/>
        <family val="1"/>
      </rPr>
      <t>местни</t>
    </r>
    <r>
      <rPr>
        <sz val="12"/>
        <rFont val="Times New Roman CYR"/>
        <family val="1"/>
      </rPr>
      <t xml:space="preserve"> лица (</t>
    </r>
    <r>
      <rPr>
        <b/>
        <i/>
        <sz val="12"/>
        <rFont val="Times New Roman CYR"/>
        <family val="1"/>
      </rPr>
      <t>+/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</si>
  <si>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задължения по финансов лизинг и търговски кредит към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лица (</t>
    </r>
    <r>
      <rPr>
        <b/>
        <i/>
        <sz val="12"/>
        <rFont val="Times New Roman CYR"/>
        <family val="1"/>
      </rPr>
      <t>+/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</si>
  <si>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</si>
  <si>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</si>
  <si>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</si>
  <si>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</si>
  <si>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</si>
  <si>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</si>
  <si>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</si>
  <si>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</si>
  <si>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</si>
  <si>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</si>
  <si>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</si>
  <si>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</si>
  <si>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</si>
  <si>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</si>
  <si>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</si>
  <si>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</si>
  <si>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</si>
  <si>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</si>
  <si>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</si>
  <si>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</si>
  <si>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</si>
  <si>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</si>
  <si>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</si>
  <si>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</si>
  <si>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</si>
  <si>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</si>
  <si>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</si>
  <si>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</si>
  <si>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</si>
  <si>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</si>
  <si>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</si>
  <si>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</si>
  <si>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</si>
  <si>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</si>
  <si>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</si>
  <si>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r>
      <t>операции в брой</t>
    </r>
    <r>
      <rPr>
        <sz val="12"/>
        <rFont val="Times New Roman CYR"/>
        <family val="1"/>
      </rPr>
      <t xml:space="preserve"> между банка и каса (+/-) - тази позиция следва да е на нула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</si>
  <si>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</si>
  <si>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</si>
  <si>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 - тази позиция следва да е на нула</t>
    </r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</si>
  <si>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</si>
  <si>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</si>
  <si>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</si>
  <si>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</si>
  <si>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</si>
  <si>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</si>
  <si>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</si>
  <si>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</si>
  <si>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</si>
  <si>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</si>
  <si>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ГЛ.СЧЕТОВОДИТЕЛ:  ………….……………..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</si>
  <si>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</si>
  <si>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</si>
  <si>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</si>
  <si>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</si>
  <si>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 xml:space="preserve"> наименование на разпоредителя с бюджетни кредити</t>
  </si>
  <si>
    <t>БЮДЖЕТ</t>
  </si>
  <si>
    <t>(код 3)</t>
  </si>
  <si>
    <t>ИБСФ по чл. 45 ал. 2 от ЗУДБ</t>
  </si>
  <si>
    <t xml:space="preserve">                                КАСОВОТО   ИЗПЪЛНЕНИЕ   НА   БЮДЖЕТА   И   ИЗВЪНБЮДЖЕТНИТЕ    СМЕТКИ / ФОНДОВЕ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</si>
  <si>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</si>
  <si>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</si>
  <si>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</si>
  <si>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Консолидирани бюджети и извънбюджетни сметки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</si>
  <si>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</si>
  <si>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</si>
  <si>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</si>
  <si>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</si>
  <si>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</si>
  <si>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</si>
  <si>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</si>
  <si>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</si>
  <si>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</si>
  <si>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</si>
  <si>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</si>
  <si>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</si>
  <si>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</si>
  <si>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</si>
  <si>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</si>
  <si>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</si>
  <si>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</si>
  <si>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</si>
  <si>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</si>
  <si>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</si>
  <si>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</si>
  <si>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</si>
  <si>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</si>
  <si>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</si>
  <si>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</si>
  <si>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</si>
  <si>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</si>
  <si>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</si>
  <si>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</si>
  <si>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§§ 88 и 93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</si>
  <si>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</si>
  <si>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</si>
  <si>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</si>
  <si>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</si>
  <si>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</si>
  <si>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</si>
  <si>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</si>
  <si>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</si>
  <si>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</si>
  <si>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</si>
  <si>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</si>
  <si>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</si>
  <si>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</si>
  <si>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</si>
  <si>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 xml:space="preserve">2.3 Глоби, санкции и наказателни лихви </t>
  </si>
  <si>
    <t xml:space="preserve">2.4  Други неданъчни приходи 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</si>
  <si>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</si>
  <si>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</si>
  <si>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</si>
  <si>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</si>
  <si>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</si>
  <si>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1. Субсидии / вноски от/за ЦБ за/от други бюджети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</si>
  <si>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</si>
  <si>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</si>
  <si>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</si>
  <si>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</si>
  <si>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</si>
  <si>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</si>
  <si>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</si>
  <si>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</si>
  <si>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</si>
  <si>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</si>
  <si>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</si>
  <si>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</si>
  <si>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</si>
  <si>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</si>
  <si>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</si>
  <si>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</si>
  <si>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</si>
  <si>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</si>
  <si>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</si>
  <si>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 xml:space="preserve">§ 46 </t>
  </si>
  <si>
    <t>§§ 05 и 08</t>
  </si>
  <si>
    <t xml:space="preserve">10. Прираст на държавния резерв и изкупуване на земеделска продукция </t>
  </si>
  <si>
    <t xml:space="preserve">7.Субсидии </t>
  </si>
  <si>
    <t>9. Капиталови трансфери</t>
  </si>
  <si>
    <t>11. Резерв за непредвидини и неотложни разходи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</si>
  <si>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</si>
  <si>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</si>
  <si>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</si>
  <si>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</si>
  <si>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</si>
  <si>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</si>
  <si>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</si>
  <si>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</si>
  <si>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</si>
  <si>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§ 40</t>
  </si>
  <si>
    <t>3. Осигурителни вноски</t>
  </si>
  <si>
    <t>в т. ч. стипендии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</si>
  <si>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</si>
  <si>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</si>
  <si>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</si>
  <si>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</si>
  <si>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</si>
  <si>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</si>
  <si>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</si>
  <si>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</si>
  <si>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</si>
  <si>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</si>
  <si>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</si>
  <si>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</si>
  <si>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</si>
  <si>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</si>
  <si>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</si>
  <si>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</si>
  <si>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</si>
  <si>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</si>
  <si>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</si>
  <si>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</si>
  <si>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</si>
  <si>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</si>
  <si>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§§ 83 - 86 и 92-02</t>
  </si>
  <si>
    <t>под. §§ 95-01 до 95-06</t>
  </si>
  <si>
    <t>под. §§ 95-07 до 95-13</t>
  </si>
  <si>
    <t>под. § 95-14</t>
  </si>
  <si>
    <t xml:space="preserve">в т. ч. покупко-продажба на валута (+/-) </t>
  </si>
  <si>
    <t>под. § 98-30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</si>
  <si>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</si>
  <si>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</si>
  <si>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3. Параграф 98-00 следва сумарно  (колона "Отчет - код 1") винаги да е равен на нула в отчета на съответния разпоредител и по него не следва да има суми по план.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</si>
  <si>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</si>
  <si>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</si>
  <si>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</si>
  <si>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</si>
  <si>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</si>
  <si>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</si>
  <si>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>§§ 83 - 86; 88; 92-02; 93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</si>
  <si>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</si>
  <si>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</si>
  <si>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</si>
  <si>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</si>
  <si>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</si>
  <si>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§§ 01 - 46</t>
  </si>
  <si>
    <t>§ 33</t>
  </si>
  <si>
    <t>8. Придобиване на нeфинансови актииви</t>
  </si>
  <si>
    <t xml:space="preserve">III. Трансфери (субсидии, вноски, временни заеми) </t>
  </si>
  <si>
    <t xml:space="preserve">VI. Финансиране </t>
  </si>
  <si>
    <t xml:space="preserve">V. Дефицит / излишък = I - II +III + IV </t>
  </si>
  <si>
    <t>3. Помощи, дарения и други безвъзмезно получени суми от страната</t>
  </si>
  <si>
    <t>4. Помощи, дарения и други безвъзмезно получени суми от чужбина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</si>
  <si>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</si>
  <si>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</si>
  <si>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</si>
  <si>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</si>
  <si>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</si>
  <si>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</si>
  <si>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</si>
  <si>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</si>
  <si>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10; 46; 00-98</t>
  </si>
  <si>
    <t>§§ 39 - 42; 00-98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</si>
  <si>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</si>
  <si>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</si>
  <si>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</si>
  <si>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</si>
  <si>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</si>
  <si>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 xml:space="preserve">                      (,,,,,,,,,,,,,,,,,,,,,)</t>
  </si>
  <si>
    <t xml:space="preserve">                      (,,,,,,,,,,,,,,,,,,,,,,,,)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</si>
  <si>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</si>
  <si>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</si>
  <si>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</si>
  <si>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>ФОРМУЛЯР   Б - 3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</si>
  <si>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</si>
  <si>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</si>
  <si>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</si>
  <si>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</si>
  <si>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</si>
  <si>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</si>
  <si>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</si>
  <si>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</si>
  <si>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</si>
  <si>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</si>
  <si>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</si>
  <si>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</si>
  <si>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</si>
  <si>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</si>
  <si>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</si>
  <si>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</si>
  <si>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</si>
  <si>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</si>
  <si>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</si>
  <si>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</si>
  <si>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</si>
  <si>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</si>
  <si>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</si>
  <si>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</si>
  <si>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</si>
  <si>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</si>
  <si>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</si>
  <si>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t>от § 05 до § 07 -  ххх</t>
  </si>
  <si>
    <t>Осигурителни вноски за държавно обществено осигуряване</t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</si>
  <si>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</si>
  <si>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</si>
  <si>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</si>
  <si>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</si>
  <si>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</si>
  <si>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</si>
  <si>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</si>
  <si>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</si>
  <si>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</si>
  <si>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от § 11 до § 12 -  ххх</t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</si>
  <si>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</si>
  <si>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</si>
  <si>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</si>
  <si>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</si>
  <si>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</si>
  <si>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</si>
  <si>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</si>
  <si>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</si>
  <si>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</si>
  <si>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</si>
  <si>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</si>
  <si>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</si>
  <si>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</si>
  <si>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</si>
  <si>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</si>
  <si>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</si>
  <si>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</si>
  <si>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</si>
  <si>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</si>
  <si>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</si>
  <si>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</si>
  <si>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</si>
  <si>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</si>
  <si>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от § 21 до § 23 -  ххх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</si>
  <si>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</si>
  <si>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</si>
  <si>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</si>
  <si>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</si>
  <si>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</si>
  <si>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</si>
  <si>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</si>
  <si>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</si>
  <si>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</si>
  <si>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</si>
  <si>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</si>
  <si>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</si>
  <si>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</si>
  <si>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</si>
  <si>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</si>
  <si>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</si>
  <si>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</si>
  <si>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</si>
  <si>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</si>
  <si>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</si>
  <si>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</si>
  <si>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</si>
  <si>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</si>
  <si>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</si>
  <si>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</si>
  <si>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</si>
  <si>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</si>
  <si>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</si>
  <si>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</si>
  <si>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</si>
  <si>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</si>
  <si>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</si>
  <si>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</si>
  <si>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</si>
  <si>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</si>
  <si>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</si>
  <si>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</si>
  <si>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</si>
  <si>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</si>
  <si>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</si>
  <si>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</si>
  <si>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</si>
  <si>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</si>
  <si>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</si>
  <si>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</si>
  <si>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</si>
  <si>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от § 30 до § 35 -  ххх</t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</si>
  <si>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</si>
  <si>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</si>
  <si>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</si>
  <si>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</si>
  <si>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</si>
  <si>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</si>
  <si>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</si>
  <si>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</si>
  <si>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</si>
  <si>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от § 38 до § 39 -  ххх</t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</si>
  <si>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</si>
  <si>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</si>
  <si>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</si>
  <si>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</si>
  <si>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</si>
  <si>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</si>
  <si>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</si>
  <si>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</si>
  <si>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</si>
  <si>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</si>
  <si>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</si>
  <si>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</si>
  <si>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</si>
  <si>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от § 43 до § 44 -  ххх</t>
  </si>
  <si>
    <t>45-00</t>
  </si>
  <si>
    <t>Помощи, дарения и други безвъзмездно получени суми от страната</t>
  </si>
  <si>
    <r>
      <t xml:space="preserve">текущи </t>
    </r>
    <r>
      <rPr>
        <sz val="12"/>
        <rFont val="Times New Roman CYR"/>
        <family val="1"/>
      </rPr>
      <t xml:space="preserve">дарения, помощи и други безвъзмездно получени суми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</si>
  <si>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страната</t>
    </r>
  </si>
  <si>
    <t>Помощи, дарения и други безвъзмездно получени суми от чужбина</t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</si>
  <si>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Европейския съюз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</si>
  <si>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Европейския съюз</t>
    </r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</si>
  <si>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държави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</si>
  <si>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държави</t>
    </r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</si>
  <si>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</si>
  <si>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</si>
  <si>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t>други текущи</t>
    </r>
    <r>
      <rPr>
        <sz val="12"/>
        <rFont val="Times New Roman CYR"/>
        <family val="1"/>
      </rPr>
      <t xml:space="preserve"> дарения, помощи и други безвъзмездно получени суми  </t>
    </r>
    <r>
      <rPr>
        <b/>
        <i/>
        <sz val="12"/>
        <rFont val="Times New Roman CYR"/>
        <family val="0"/>
      </rPr>
      <t>от чужбина</t>
    </r>
  </si>
  <si>
    <r>
      <t>други 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чужбина</t>
    </r>
  </si>
  <si>
    <t>99-99</t>
  </si>
  <si>
    <t>I. ОБЩО ПРИХОДИ</t>
  </si>
  <si>
    <t>подпа-</t>
  </si>
  <si>
    <t>II. РАЗХОДИ - РЕКАПИТУЛАЦИЯ ПО ПАРАГРАФИ И ПОДПАРАГРАФИ</t>
  </si>
  <si>
    <t>раграфи</t>
  </si>
  <si>
    <t xml:space="preserve"> 02 ¦</t>
  </si>
  <si>
    <t>код на дейността</t>
  </si>
  <si>
    <t>РЕКАПИТУЛАЦИЯ НА ДЕЙНОСТИТЕ ПО ПАРАГРАФИ И ПОДПАРАГРАФИ</t>
  </si>
  <si>
    <t>РЕКАПИТУЛАЦИЯ НА ДЕЙНОСТИТЕ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</si>
  <si>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</si>
  <si>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</si>
  <si>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</si>
  <si>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</si>
  <si>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</si>
  <si>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</si>
  <si>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</si>
  <si>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</si>
  <si>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</si>
  <si>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</si>
  <si>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</si>
  <si>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</si>
  <si>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</si>
  <si>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</si>
  <si>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</si>
  <si>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</si>
  <si>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</si>
  <si>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</si>
  <si>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</si>
  <si>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</si>
  <si>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</si>
  <si>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</si>
  <si>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</si>
  <si>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</si>
  <si>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</si>
  <si>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t>Платени данъци, мита и такси (без осигурителни вноски за ДОО и НЗОК)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</si>
  <si>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</si>
  <si>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</si>
  <si>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</si>
  <si>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</si>
  <si>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</si>
  <si>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</si>
  <si>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</si>
  <si>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</si>
  <si>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</si>
  <si>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</si>
  <si>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</si>
  <si>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</si>
  <si>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</si>
  <si>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</si>
  <si>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</si>
  <si>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БНБ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</si>
  <si>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други банки в страната</t>
    </r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</si>
  <si>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</si>
  <si>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</si>
  <si>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</si>
  <si>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</si>
  <si>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</si>
  <si>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</si>
  <si>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</si>
  <si>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</si>
  <si>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</si>
  <si>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</si>
  <si>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</si>
  <si>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</si>
  <si>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 xml:space="preserve">                                                от § 30 до § 38 -  ххх</t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</si>
  <si>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</si>
  <si>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</si>
  <si>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</si>
  <si>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</si>
  <si>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</si>
  <si>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</si>
  <si>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</si>
  <si>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</si>
  <si>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</si>
  <si>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</si>
  <si>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</si>
  <si>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</si>
  <si>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</si>
  <si>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</si>
  <si>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</si>
  <si>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</si>
  <si>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</si>
  <si>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</si>
  <si>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</si>
  <si>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</si>
  <si>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</si>
  <si>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</si>
  <si>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</si>
  <si>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Предоставени помощи за чужбина</t>
  </si>
  <si>
    <r>
      <t>текущи</t>
    </r>
    <r>
      <rPr>
        <sz val="12"/>
        <rFont val="Times New Roman CYR"/>
        <family val="1"/>
      </rPr>
      <t xml:space="preserve"> помощи за чужбина</t>
    </r>
  </si>
  <si>
    <r>
      <t>капиталови</t>
    </r>
    <r>
      <rPr>
        <sz val="12"/>
        <rFont val="Times New Roman CYR"/>
        <family val="1"/>
      </rPr>
      <t xml:space="preserve"> помощи за чужбина</t>
    </r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</si>
  <si>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</si>
  <si>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</si>
  <si>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</si>
  <si>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</si>
  <si>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</si>
  <si>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</si>
  <si>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</si>
  <si>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</si>
  <si>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</si>
  <si>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</si>
  <si>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</si>
  <si>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</si>
  <si>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</si>
  <si>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</si>
  <si>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</si>
  <si>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</si>
  <si>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</si>
  <si>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</si>
  <si>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</si>
  <si>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</si>
  <si>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</si>
  <si>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</si>
  <si>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 xml:space="preserve">                                                от § 58 до § 59 -  ххх</t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</si>
  <si>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</si>
  <si>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</si>
  <si>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</si>
  <si>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</si>
  <si>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</si>
  <si>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Натурални показатели -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</si>
  <si>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</si>
  <si>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</si>
  <si>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</si>
  <si>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</si>
  <si>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</si>
  <si>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</si>
  <si>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</si>
  <si>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</si>
  <si>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</si>
  <si>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</si>
  <si>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</si>
  <si>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</si>
  <si>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</si>
  <si>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</si>
  <si>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</si>
  <si>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</si>
  <si>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</si>
  <si>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</si>
  <si>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</si>
  <si>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</si>
  <si>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</si>
  <si>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</si>
  <si>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</si>
  <si>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</si>
  <si>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</si>
  <si>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</si>
  <si>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</si>
  <si>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</si>
  <si>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</si>
  <si>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</si>
  <si>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</si>
  <si>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</si>
  <si>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</si>
  <si>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</si>
  <si>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</si>
  <si>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</si>
  <si>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</si>
  <si>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</si>
  <si>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</si>
  <si>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</si>
  <si>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</si>
  <si>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</si>
  <si>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</si>
  <si>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</si>
  <si>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</si>
  <si>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</si>
  <si>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III ТРАНСФЕРИ - РЕКАПИТУЛАЦИЯ</t>
  </si>
  <si>
    <t>НАИМЕНОВАНИЕ НА ПАРАГРАФИТЕ И ПОДПАРАГРАФИТЕ</t>
  </si>
  <si>
    <t>А) ТРАНСФЕРИ (СУБСИДИИ, ВНОСКИ) МЕЖДУ ЦЕНТРАЛНИЯ/РЕПУБЛИКАНСКИЯ БЮДЖЕТ  И  ДРУГИ  БЮДЖЕТИ</t>
  </si>
  <si>
    <t xml:space="preserve"> 03 ¦</t>
  </si>
  <si>
    <r>
      <t xml:space="preserve">Предоставени субсидии от ЦБ за други бюджети (нето) - </t>
    </r>
    <r>
      <rPr>
        <sz val="12"/>
        <color indexed="12"/>
        <rFont val="Times New Roman CYR"/>
        <family val="1"/>
      </rPr>
      <t xml:space="preserve">използва се </t>
    </r>
    <r>
      <rPr>
        <b/>
        <sz val="12"/>
        <color indexed="12"/>
        <rFont val="Times New Roman CYR"/>
        <family val="1"/>
      </rPr>
      <t>само от МФ за ЦБ</t>
    </r>
  </si>
  <si>
    <t>вноски в ЦБ от общини</t>
  </si>
  <si>
    <t>други целеви трансфери (субвенции) от ЦБ за общини</t>
  </si>
  <si>
    <t>Получени трансфери (субсидии/вноски) от ЦБ (нето)</t>
  </si>
  <si>
    <r>
      <t>получени</t>
    </r>
    <r>
      <rPr>
        <sz val="12"/>
        <rFont val="Times New Roman CYR"/>
        <family val="1"/>
      </rPr>
      <t xml:space="preserve"> трансфери (субсидии) от ЦБ (+)</t>
    </r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</si>
  <si>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</si>
  <si>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</si>
  <si>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получени от общини целеви трансфери (субсидии) от ЦБ за капиталови разходи (+)</t>
  </si>
  <si>
    <r>
      <t xml:space="preserve">получени от общини целеви трансфери (субсидии)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</si>
  <si>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(субсидии) за ЦБ - попълва се от първостепенните разпоредители и ЦБ (-/+)</t>
    </r>
  </si>
  <si>
    <r>
      <t xml:space="preserve">вноски </t>
    </r>
    <r>
      <rPr>
        <sz val="12"/>
        <rFont val="Times New Roman CYR"/>
        <family val="0"/>
      </rPr>
      <t xml:space="preserve">за ЦБ </t>
    </r>
    <r>
      <rPr>
        <b/>
        <i/>
        <sz val="12"/>
        <rFont val="Times New Roman CYR"/>
        <family val="0"/>
      </rPr>
      <t>за текущата година</t>
    </r>
    <r>
      <rPr>
        <sz val="12"/>
        <rFont val="Times New Roman CYR"/>
        <family val="0"/>
      </rPr>
      <t xml:space="preserve"> - попълва се от първостепенните разпоредители и ЦБ (-/+)</t>
    </r>
  </si>
  <si>
    <r>
      <t>вноски</t>
    </r>
    <r>
      <rPr>
        <sz val="12"/>
        <rFont val="Times New Roman CYR"/>
        <family val="0"/>
      </rPr>
      <t xml:space="preserve"> за ЦБ </t>
    </r>
    <r>
      <rPr>
        <b/>
        <i/>
        <sz val="12"/>
        <rFont val="Times New Roman CYR"/>
        <family val="0"/>
      </rPr>
      <t>за минали години</t>
    </r>
    <r>
      <rPr>
        <sz val="12"/>
        <rFont val="Times New Roman CYR"/>
        <family val="0"/>
      </rPr>
      <t xml:space="preserve"> - попълва се от първостепенните разпоредители и ЦБ (-/+)</t>
    </r>
  </si>
  <si>
    <t>Предоставени субсидии от Републиканския бюджет за БАН и държавните висши училища (нето)</t>
  </si>
  <si>
    <r>
      <t>получени</t>
    </r>
    <r>
      <rPr>
        <sz val="12"/>
        <rFont val="Times New Roman CYR"/>
        <family val="1"/>
      </rPr>
      <t xml:space="preserve"> трансфери(субсидии) от РБ за </t>
    </r>
    <r>
      <rPr>
        <b/>
        <i/>
        <sz val="12"/>
        <rFont val="Times New Roman CYR"/>
        <family val="1"/>
      </rPr>
      <t>държавните висши училища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ДВУ</t>
    </r>
    <r>
      <rPr>
        <sz val="12"/>
        <rFont val="Times New Roman CYR"/>
        <family val="1"/>
      </rPr>
      <t xml:space="preserve"> (+)</t>
    </r>
  </si>
  <si>
    <r>
      <t>получени</t>
    </r>
    <r>
      <rPr>
        <sz val="12"/>
        <rFont val="Times New Roman CYR"/>
        <family val="1"/>
      </rPr>
      <t xml:space="preserve"> трансфери(субсидии) от РБ </t>
    </r>
    <r>
      <rPr>
        <b/>
        <i/>
        <sz val="12"/>
        <rFont val="Times New Roman CYR"/>
        <family val="1"/>
      </rPr>
      <t>за БАН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БАН</t>
    </r>
    <r>
      <rPr>
        <sz val="12"/>
        <rFont val="Times New Roman CYR"/>
        <family val="1"/>
      </rPr>
      <t xml:space="preserve"> (+)</t>
    </r>
  </si>
  <si>
    <t>III. ОБЩО</t>
  </si>
  <si>
    <t>Б) ТРАНСФЕРИ МЕЖДУ БЮДЖЕТНИ СМЕТКИ И ИЗВЪНБЮДЖЕТНИ ФОНДОВЕ/СМЕТКИ</t>
  </si>
  <si>
    <t xml:space="preserve"> 04 ¦</t>
  </si>
  <si>
    <t>Трансфери (субсидии, вноски) между ЦБ и извънбюджетни сметки и фондове (нето)</t>
  </si>
  <si>
    <t>Трансфери (субсидии, вноски) между бюджетни сметки (нето)</t>
  </si>
  <si>
    <t>трансфери от МТСП по програми за осигуряване на заетост (+/-)</t>
  </si>
  <si>
    <t xml:space="preserve">вътрешни трансфери в системата на първостепенния разпоредител (+/-) - трябва да е равен на нула </t>
  </si>
  <si>
    <t>Трансфери (субсидии, вноски) между бюджетни и извънбюджетни сметки/фондове (нето)</t>
  </si>
  <si>
    <t>Трансфери (субсидии, вноски) между извънбюджетни сметки/фондове (нето)</t>
  </si>
  <si>
    <t>Трансфери от/за държавни предприятия, включени в консолидираната фискална програма</t>
  </si>
  <si>
    <t>Трансфери на отчислени постъпления</t>
  </si>
  <si>
    <t>Разчети за извършени плащания в СЕБРА (+/-)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</si>
  <si>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 - ползва се от I-нен р-ел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</si>
  <si>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 - ползва се от подвед. р-ел</t>
    </r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</si>
  <si>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</si>
  <si>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</si>
  <si>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</si>
  <si>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</si>
  <si>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</si>
  <si>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</si>
  <si>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</si>
  <si>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</si>
  <si>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</si>
  <si>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</si>
  <si>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</si>
  <si>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</si>
  <si>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</si>
  <si>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</si>
  <si>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 xml:space="preserve">коректив за внесени в централния бюджет от НАП приходи на министерства и ведомства (-) </t>
  </si>
  <si>
    <t>І. Информация за задължения</t>
  </si>
  <si>
    <t>ІІ. Информация за поети ангажименти</t>
  </si>
  <si>
    <r>
      <t xml:space="preserve">Налични към </t>
    </r>
    <r>
      <rPr>
        <b/>
        <sz val="12"/>
        <color indexed="10"/>
        <rFont val="Times New Roman CYR"/>
        <family val="0"/>
      </rPr>
      <t>31.12.2012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</si>
  <si>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</si>
  <si>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задължения</t>
    </r>
  </si>
  <si>
    <t>Неплатени задължения към края на периода</t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</si>
  <si>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31.12.2012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</si>
  <si>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2013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</si>
  <si>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ангажименти</t>
    </r>
  </si>
  <si>
    <t>Налични
ангажименти
към края на отчетния период.</t>
  </si>
  <si>
    <t>От тях подлежащи на плащане през:</t>
  </si>
  <si>
    <t>Контрола</t>
  </si>
  <si>
    <t>след 2015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</si>
  <si>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</si>
  <si>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</si>
  <si>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</si>
  <si>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</si>
  <si>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</si>
  <si>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</si>
  <si>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</si>
  <si>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</si>
  <si>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</si>
  <si>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</si>
  <si>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</si>
  <si>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</si>
  <si>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</si>
  <si>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</si>
  <si>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</si>
  <si>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</si>
  <si>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</si>
  <si>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</si>
  <si>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</si>
  <si>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</si>
  <si>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</si>
  <si>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</si>
  <si>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</si>
  <si>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</si>
  <si>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</si>
  <si>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</si>
  <si>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</si>
  <si>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от/за сметки за чужди средства - предоставени трансфери (-)</t>
  </si>
  <si>
    <t xml:space="preserve">                                 68-00 - ххх 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</si>
  <si>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</si>
  <si>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</si>
  <si>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</si>
  <si>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</si>
  <si>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>Временни безлихвени заеми между бюджети и извънбюджетни сметки/фондове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</si>
  <si>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</si>
  <si>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</si>
  <si>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</si>
  <si>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ЦБ и бюджетните предприятия за поети осигурителни вноски и данъци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</si>
  <si>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</si>
  <si>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</si>
  <si>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</si>
  <si>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</si>
  <si>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</si>
  <si>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</si>
  <si>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</si>
  <si>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</si>
  <si>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</si>
  <si>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 xml:space="preserve">валутни 
сметки </t>
  </si>
  <si>
    <t xml:space="preserve">левови
 сметки </t>
  </si>
  <si>
    <t>step</t>
  </si>
  <si>
    <t>Copy Value to -&gt;</t>
  </si>
  <si>
    <t>Copy Value to
       ----&gt;</t>
  </si>
  <si>
    <t>rek 01-01</t>
  </si>
  <si>
    <t>rek 9801</t>
  </si>
  <si>
    <t>gotocell</t>
  </si>
  <si>
    <t>nextcell</t>
  </si>
  <si>
    <t>INF copyrf</t>
  </si>
  <si>
    <t>CONCATENATE(G66;G67;G68;G69;G70;G71;G72;G73;G74;G75;G76;G77;G78;G79;G80;G81;G82;G83;G84;G85;G86;G87;G88;G89;G90;G91;G92;G93;G94;G95)</t>
  </si>
  <si>
    <t>CONCATENATE(h66;h67;h68;h69;h70;h71;h72;h73;h74;h75;h76;h77;h78;h79;h80;h81;h82;h83;h84;h85;h86;h87;h88;h89;h90;h91;h92;h93;h94;h95)</t>
  </si>
  <si>
    <t>dejKN</t>
  </si>
  <si>
    <t>Copy From col D6 and E6 Paste Special Value !!! Then Find MAK Replace +MAK Replace All !!!</t>
  </si>
  <si>
    <t>For Recap
 f-las !!!</t>
  </si>
  <si>
    <t>II.1. РАЗХОДИ ПО ДЕЙНОСТИ</t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</si>
  <si>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31.12.2012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</si>
  <si>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2013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</si>
  <si>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2013 г.</t>
    </r>
    <r>
      <rPr>
        <b/>
        <sz val="14"/>
        <rFont val="Times New Roman Cyr"/>
        <family val="1"/>
      </rPr>
      <t xml:space="preserve"> Ангажименти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</si>
  <si>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31.12.2012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</si>
  <si>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2013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</si>
  <si>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2013 г. </t>
    </r>
    <r>
      <rPr>
        <b/>
        <sz val="12"/>
        <rFont val="Times New Roman CYR"/>
        <family val="1"/>
      </rPr>
      <t>задължения</t>
    </r>
  </si>
  <si>
    <t>НАИМЕНОВАНИЯ НА ПАРАГРАФИТЕ И ПОДПАРАГРАФИТЕ</t>
  </si>
  <si>
    <t>&lt;------          ДЕЙНОСТ    -  код  по  ЕБК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</si>
  <si>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</si>
  <si>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</si>
  <si>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</si>
  <si>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</si>
  <si>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 xml:space="preserve">                                                от § 33 до § 38 -  ххх</t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</si>
  <si>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</si>
  <si>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</si>
  <si>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</si>
  <si>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i12:ad184</t>
  </si>
  <si>
    <t>(наименование на извънбюджетния фонд/сметка)                   ---&gt;</t>
  </si>
  <si>
    <t>код на ИБСФ</t>
  </si>
  <si>
    <t>(3)</t>
  </si>
  <si>
    <t>(4)</t>
  </si>
  <si>
    <t>ОТЧЕТ  ЗА  КАСОВОТО  ИЗПЪЛНЕНИЕ  НА  БЮДЖЕТА / ИБСФ
ПО ПЪЛНА ЕДИННА БЮДЖЕТНА КЛАСИФИКАЦИЯ</t>
  </si>
  <si>
    <t>pub</t>
  </si>
  <si>
    <t>(параграфи от ЕБК)</t>
  </si>
  <si>
    <t>Имуществени данъци :</t>
  </si>
  <si>
    <t>(параграфи по ЕБК)</t>
  </si>
  <si>
    <t>00-98</t>
  </si>
  <si>
    <r>
      <t xml:space="preserve">Предоставени субсидии от ЦБ за други бюджети (нето) - </t>
    </r>
    <r>
      <rPr>
        <sz val="12"/>
        <color indexed="12"/>
        <rFont val="Times New Roman"/>
        <family val="1"/>
      </rPr>
      <t xml:space="preserve">използва се </t>
    </r>
    <r>
      <rPr>
        <b/>
        <sz val="12"/>
        <color indexed="12"/>
        <rFont val="Times New Roman"/>
        <family val="1"/>
      </rPr>
      <t>само от МФ за ЦБ</t>
    </r>
  </si>
  <si>
    <t>Трансфери на отчислени пoстъпления</t>
  </si>
  <si>
    <t>Временни безлихвени заеми между бюджетни сметки (нето)</t>
  </si>
  <si>
    <t>Временни безлихвени заеми между бюджетни и извънбюджетни сметки/фондове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</si>
  <si>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</si>
  <si>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</si>
  <si>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</si>
  <si>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</si>
  <si>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Кредити от БНБ -  </t>
    </r>
    <r>
      <rPr>
        <b/>
        <i/>
        <sz val="12"/>
        <color indexed="12"/>
        <rFont val="Times New Roman"/>
        <family val="1"/>
      </rPr>
      <t xml:space="preserve">нето </t>
    </r>
    <r>
      <rPr>
        <b/>
        <sz val="12"/>
        <color indexed="12"/>
        <rFont val="Times New Roman"/>
        <family val="1"/>
      </rPr>
      <t>(+/-)</t>
    </r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</si>
  <si>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/-)</t>
    </r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</si>
  <si>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</si>
  <si>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</si>
  <si>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</si>
  <si>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</si>
  <si>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</si>
  <si>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</si>
  <si>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</si>
  <si>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</si>
  <si>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</si>
  <si>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</si>
  <si>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</si>
  <si>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</si>
  <si>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</si>
  <si>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</si>
  <si>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</si>
  <si>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</si>
  <si>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</si>
  <si>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</si>
  <si>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</si>
  <si>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</si>
  <si>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</si>
  <si>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</si>
  <si>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</si>
  <si>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</si>
  <si>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</si>
  <si>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</si>
  <si>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</si>
  <si>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</si>
  <si>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</si>
  <si>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</si>
  <si>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</si>
  <si>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</si>
  <si>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</si>
  <si>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</si>
  <si>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r>
      <t xml:space="preserve">Трансфери за поети осигурителни вноски и данъци </t>
    </r>
    <r>
      <rPr>
        <b/>
        <sz val="12"/>
        <color indexed="12"/>
        <rFont val="Times New Roman CYR"/>
        <family val="0"/>
      </rPr>
      <t>(</t>
    </r>
    <r>
      <rPr>
        <b/>
        <i/>
        <sz val="12"/>
        <color indexed="12"/>
        <rFont val="Times New Roman CYR"/>
        <family val="0"/>
      </rPr>
      <t>не се прилага от общините</t>
    </r>
    <r>
      <rPr>
        <b/>
        <sz val="12"/>
        <color indexed="12"/>
        <rFont val="Times New Roman CYR"/>
        <family val="0"/>
      </rPr>
      <t>)</t>
    </r>
  </si>
  <si>
    <r>
      <t>Трансфери за поети осигурителни вноски и данъци 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</si>
  <si>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r>
      <t>Суми по разчети за поети осигурителни вноски и данъци(</t>
    </r>
    <r>
      <rPr>
        <b/>
        <i/>
        <sz val="12"/>
        <color indexed="12"/>
        <rFont val="Times New Roman CYR"/>
        <family val="1"/>
      </rPr>
      <t>не се прилага от общините</t>
    </r>
    <r>
      <rPr>
        <b/>
        <sz val="12"/>
        <color indexed="12"/>
        <rFont val="Times New Roman CYR"/>
        <family val="1"/>
      </rPr>
      <t>)</t>
    </r>
  </si>
  <si>
    <t>7.Суми по разчети за поети осигур, вноски и данъци</t>
  </si>
  <si>
    <r>
      <t>Суми по разчети за поети осигурителни вноски и данъци(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</si>
  <si>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</si>
  <si>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</si>
  <si>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b581</t>
  </si>
  <si>
    <t>c767</t>
  </si>
  <si>
    <t>Разходи за лихви по емисии на държавни (общински) ценни книжа</t>
  </si>
  <si>
    <t>получени от общини целеви трансфери (субсидии) от ЦБ чрез  кодовете в СЕБРА 488 001 ххх-х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</si>
  <si>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</si>
  <si>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</si>
  <si>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</si>
  <si>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</si>
  <si>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министерства и ведомства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</si>
  <si>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специални ведомства</t>
    </r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</si>
  <si>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</si>
  <si>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</si>
  <si>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r>
      <t xml:space="preserve">целеви трансфери (субсидии) от ЦБ </t>
    </r>
    <r>
      <rPr>
        <b/>
        <i/>
        <sz val="12"/>
        <rFont val="Times New Roman CYR"/>
        <family val="1"/>
      </rPr>
      <t>за капиталови разходи за общини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</si>
  <si>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Държавното обществено осигуряване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</si>
  <si>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НЗОК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</si>
  <si>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бюджета на съдебната власт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</si>
  <si>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БНТ</t>
    </r>
  </si>
  <si>
    <t>трансфери (субсидии) от ЦБ за БНР</t>
  </si>
  <si>
    <t>трансфери (субсидии) от ЦБ за БТА</t>
  </si>
  <si>
    <r>
      <t>предоставени</t>
    </r>
    <r>
      <rPr>
        <sz val="12"/>
        <rFont val="Times New Roman CYR"/>
        <family val="1"/>
      </rPr>
      <t xml:space="preserve"> трансфери от РБ </t>
    </r>
    <r>
      <rPr>
        <b/>
        <i/>
        <sz val="12"/>
        <rFont val="Times New Roman CYR"/>
        <family val="1"/>
      </rPr>
      <t>за БАН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МОМН</t>
    </r>
    <r>
      <rPr>
        <sz val="12"/>
        <rFont val="Times New Roman CYR"/>
        <family val="1"/>
      </rPr>
      <t xml:space="preserve"> (-)</t>
    </r>
  </si>
  <si>
    <r>
      <t xml:space="preserve">предоставени </t>
    </r>
    <r>
      <rPr>
        <sz val="12"/>
        <rFont val="Times New Roman CYR"/>
        <family val="1"/>
      </rPr>
      <t xml:space="preserve">трансфери от РБ </t>
    </r>
    <r>
      <rPr>
        <b/>
        <i/>
        <sz val="12"/>
        <rFont val="Times New Roman CYR"/>
        <family val="1"/>
      </rPr>
      <t>за държавните висши училища</t>
    </r>
    <r>
      <rPr>
        <sz val="12"/>
        <rFont val="Times New Roman CYR"/>
        <family val="1"/>
      </rPr>
      <t xml:space="preserve"> - ползва се </t>
    </r>
    <r>
      <rPr>
        <b/>
        <sz val="12"/>
        <rFont val="Times New Roman CYR"/>
        <family val="1"/>
      </rPr>
      <t>само от МОМН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и МО </t>
    </r>
    <r>
      <rPr>
        <sz val="12"/>
        <rFont val="Times New Roman CYR"/>
        <family val="1"/>
      </rPr>
      <t>(-)</t>
    </r>
  </si>
  <si>
    <t>Трансфери (субсидии, вноски) между бюджети (нето)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</si>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</sst>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"/>
    <numFmt numFmtId="189" formatCode="0.000"/>
    <numFmt numFmtId="190" formatCode="0.0000"/>
    <numFmt numFmtId="191" formatCode="0.00000"/>
    <numFmt numFmtId="192" formatCode="#,##0\ &quot;ea&quot;;\-#,##0\ &quot;ea&quot;"/>
    <numFmt numFmtId="193" formatCode="#,##0\ &quot;ea&quot;;[Red]\-#,##0\ &quot;ea&quot;"/>
    <numFmt numFmtId="194" formatCode="#,##0.00\ &quot;ea&quot;;\-#,##0.00\ &quot;ea&quot;"/>
    <numFmt numFmtId="195" formatCode="#,##0.00\ &quot;ea&quot;;[Red]\-#,##0.00\ &quot;ea&quot;"/>
    <numFmt numFmtId="196" formatCode="_-* #,##0\ &quot;ea&quot;_-;\-* #,##0\ &quot;ea&quot;_-;_-* &quot;-&quot;\ &quot;ea&quot;_-;_-@_-"/>
    <numFmt numFmtId="197" formatCode="_-* #,##0\ _e_a_-;\-* #,##0\ _e_a_-;_-* &quot;-&quot;\ _e_a_-;_-@_-"/>
    <numFmt numFmtId="198" formatCode="_-* #,##0.00\ &quot;ea&quot;_-;\-* #,##0.00\ &quot;ea&quot;_-;_-* &quot;-&quot;??\ &quot;ea&quot;_-;_-@_-"/>
    <numFmt numFmtId="199" formatCode="_-* #,##0.00\ _e_a_-;\-* #,##0.00\ _e_a_-;_-* &quot;-&quot;??\ _e_a_-;_-@_-"/>
    <numFmt numFmtId="200" formatCode="#,##0.0"/>
    <numFmt numFmtId="201" formatCode="_-* #,##0.0\ _ë_â_-;\-* #,##0.0\ _ë_â_-;_-* &quot;-&quot;??\ _ë_â_-;_-@_-"/>
    <numFmt numFmtId="202" formatCode="_-* #,##0\ _ë_â_-;\-* #,##0\ _ë_â_-;_-* &quot;-&quot;??\ _ë_â_-;_-@_-"/>
    <numFmt numFmtId="203" formatCode="#,##0\ &quot;лв.&quot;;\-#,##0\ &quot;лв.&quot;"/>
    <numFmt numFmtId="204" formatCode="#,##0\ &quot;лв.&quot;;[Red]\-#,##0\ &quot;лв.&quot;"/>
    <numFmt numFmtId="205" formatCode="#,##0.00\ &quot;лв.&quot;;\-#,##0.00\ &quot;лв.&quot;"/>
    <numFmt numFmtId="206" formatCode="#,##0.00\ &quot;лв.&quot;;[Red]\-#,##0.00\ &quot;лв.&quot;"/>
    <numFmt numFmtId="207" formatCode="_-* #,##0\ &quot;лв.&quot;_-;\-* #,##0\ &quot;лв.&quot;_-;_-* &quot;-&quot;\ &quot;лв.&quot;_-;_-@_-"/>
    <numFmt numFmtId="208" formatCode="_-* #,##0\ _л_в_._-;\-* #,##0\ _л_в_._-;_-* &quot;-&quot;\ _л_в_._-;_-@_-"/>
    <numFmt numFmtId="209" formatCode="_-* #,##0.00\ &quot;лв.&quot;_-;\-* #,##0.00\ &quot;лв.&quot;_-;_-* &quot;-&quot;??\ &quot;лв.&quot;_-;_-@_-"/>
    <numFmt numFmtId="210" formatCode="_-* #,##0.00\ _л_в_._-;\-* #,##0.00\ _л_в_._-;_-* &quot;-&quot;??\ _л_в_.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1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strike/>
      <sz val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b/>
      <strike/>
      <sz val="12"/>
      <name val="Times New Roman CYR"/>
      <family val="1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3"/>
      <name val="Heb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FF00"/>
      <name val="Hebar"/>
      <family val="0"/>
    </font>
    <font>
      <b/>
      <sz val="8"/>
      <name val="Hebar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7" fillId="2" borderId="0" applyNumberFormat="0" applyBorder="0" applyAlignment="0" applyProtection="0"/>
    <xf numFmtId="0" fontId="107" fillId="3" borderId="0" applyNumberFormat="0" applyBorder="0" applyAlignment="0" applyProtection="0"/>
    <xf numFmtId="0" fontId="107" fillId="4" borderId="0" applyNumberFormat="0" applyBorder="0" applyAlignment="0" applyProtection="0"/>
    <xf numFmtId="0" fontId="107" fillId="5" borderId="0" applyNumberFormat="0" applyBorder="0" applyAlignment="0" applyProtection="0"/>
    <xf numFmtId="0" fontId="107" fillId="6" borderId="0" applyNumberFormat="0" applyBorder="0" applyAlignment="0" applyProtection="0"/>
    <xf numFmtId="0" fontId="107" fillId="7" borderId="0" applyNumberFormat="0" applyBorder="0" applyAlignment="0" applyProtection="0"/>
    <xf numFmtId="0" fontId="107" fillId="8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8" fillId="20" borderId="0" applyNumberFormat="0" applyBorder="0" applyAlignment="0" applyProtection="0"/>
    <xf numFmtId="0" fontId="108" fillId="21" borderId="0" applyNumberFormat="0" applyBorder="0" applyAlignment="0" applyProtection="0"/>
    <xf numFmtId="0" fontId="108" fillId="22" borderId="0" applyNumberFormat="0" applyBorder="0" applyAlignment="0" applyProtection="0"/>
    <xf numFmtId="0" fontId="108" fillId="23" borderId="0" applyNumberFormat="0" applyBorder="0" applyAlignment="0" applyProtection="0"/>
    <xf numFmtId="0" fontId="108" fillId="24" borderId="0" applyNumberFormat="0" applyBorder="0" applyAlignment="0" applyProtection="0"/>
    <xf numFmtId="0" fontId="108" fillId="25" borderId="0" applyNumberFormat="0" applyBorder="0" applyAlignment="0" applyProtection="0"/>
    <xf numFmtId="0" fontId="109" fillId="26" borderId="0" applyNumberFormat="0" applyBorder="0" applyAlignment="0" applyProtection="0"/>
    <xf numFmtId="0" fontId="110" fillId="27" borderId="1" applyNumberFormat="0" applyAlignment="0" applyProtection="0"/>
    <xf numFmtId="0" fontId="11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114" fillId="0" borderId="3" applyNumberFormat="0" applyFill="0" applyAlignment="0" applyProtection="0"/>
    <xf numFmtId="0" fontId="115" fillId="0" borderId="4" applyNumberFormat="0" applyFill="0" applyAlignment="0" applyProtection="0"/>
    <xf numFmtId="0" fontId="116" fillId="0" borderId="5" applyNumberFormat="0" applyFill="0" applyAlignment="0" applyProtection="0"/>
    <xf numFmtId="0" fontId="116" fillId="0" borderId="0" applyNumberFormat="0" applyFill="0" applyBorder="0" applyAlignment="0" applyProtection="0"/>
    <xf numFmtId="0" fontId="117" fillId="30" borderId="1" applyNumberFormat="0" applyAlignment="0" applyProtection="0"/>
    <xf numFmtId="0" fontId="118" fillId="0" borderId="6" applyNumberFormat="0" applyFill="0" applyAlignment="0" applyProtection="0"/>
    <xf numFmtId="0" fontId="119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20" fillId="27" borderId="8" applyNumberFormat="0" applyAlignment="0" applyProtection="0"/>
    <xf numFmtId="9" fontId="0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9" applyNumberFormat="0" applyFill="0" applyAlignment="0" applyProtection="0"/>
    <xf numFmtId="0" fontId="123" fillId="0" borderId="0" applyNumberFormat="0" applyFill="0" applyBorder="0" applyAlignment="0" applyProtection="0"/>
  </cellStyleXfs>
  <cellXfs count="1141">
    <xf numFmtId="0" fontId="0" fillId="0" borderId="0" xfId="0" applyAlignment="1">
      <alignment/>
    </xf>
    <xf numFmtId="188" fontId="9" fillId="0" borderId="0" xfId="0" applyNumberFormat="1" applyFont="1" applyBorder="1" applyAlignment="1" applyProtection="1">
      <alignment/>
      <protection locked="0"/>
    </xf>
    <xf numFmtId="188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88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88" fontId="4" fillId="0" borderId="15" xfId="0" applyNumberFormat="1" applyFont="1" applyFill="1" applyBorder="1" applyAlignment="1" applyProtection="1">
      <alignment/>
      <protection locked="0"/>
    </xf>
    <xf numFmtId="188" fontId="4" fillId="0" borderId="16" xfId="0" applyNumberFormat="1" applyFont="1" applyFill="1" applyBorder="1" applyAlignment="1" applyProtection="1">
      <alignment/>
      <protection locked="0"/>
    </xf>
    <xf numFmtId="188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88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88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88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88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88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88" fontId="10" fillId="0" borderId="0" xfId="0" applyNumberFormat="1" applyFont="1" applyBorder="1" applyAlignment="1" applyProtection="1" quotePrefix="1">
      <alignment horizontal="left"/>
      <protection locked="0"/>
    </xf>
    <xf numFmtId="188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88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88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88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88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88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88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87" fontId="9" fillId="0" borderId="19" xfId="42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57" applyFont="1" applyFill="1" applyBorder="1" applyAlignment="1">
      <alignment horizontal="left" vertical="center" wrapText="1"/>
      <protection/>
    </xf>
    <xf numFmtId="0" fontId="20" fillId="0" borderId="30" xfId="57" applyFont="1" applyFill="1" applyBorder="1" applyAlignment="1">
      <alignment horizontal="center" vertical="center" wrapText="1"/>
      <protection/>
    </xf>
    <xf numFmtId="0" fontId="18" fillId="0" borderId="30" xfId="57" applyFont="1" applyFill="1" applyBorder="1" applyAlignment="1">
      <alignment horizontal="center" vertical="center" wrapText="1"/>
      <protection/>
    </xf>
    <xf numFmtId="216" fontId="19" fillId="0" borderId="15" xfId="57" applyNumberFormat="1" applyFont="1" applyFill="1" applyBorder="1" applyAlignment="1" quotePrefix="1">
      <alignment horizontal="right" vertical="center"/>
      <protection/>
    </xf>
    <xf numFmtId="0" fontId="18" fillId="0" borderId="17" xfId="57" applyFont="1" applyFill="1" applyBorder="1" applyAlignment="1" quotePrefix="1">
      <alignment horizontal="right" vertical="center"/>
      <protection/>
    </xf>
    <xf numFmtId="216" fontId="21" fillId="0" borderId="37" xfId="57" applyNumberFormat="1" applyFont="1" applyFill="1" applyBorder="1" applyAlignment="1" quotePrefix="1">
      <alignment horizontal="right" vertical="center"/>
      <protection/>
    </xf>
    <xf numFmtId="0" fontId="15" fillId="0" borderId="38" xfId="57" applyFont="1" applyFill="1" applyBorder="1" applyAlignment="1">
      <alignment horizontal="left" vertical="center" wrapText="1"/>
      <protection/>
    </xf>
    <xf numFmtId="0" fontId="15" fillId="0" borderId="0" xfId="57" applyFont="1" applyFill="1" applyBorder="1" applyAlignment="1">
      <alignment horizontal="left" vertical="center" wrapText="1"/>
      <protection/>
    </xf>
    <xf numFmtId="216" fontId="19" fillId="0" borderId="17" xfId="57" applyNumberFormat="1" applyFont="1" applyFill="1" applyBorder="1" applyAlignment="1" quotePrefix="1">
      <alignment horizontal="right" vertical="center"/>
      <protection/>
    </xf>
    <xf numFmtId="0" fontId="15" fillId="0" borderId="17" xfId="57" applyFont="1" applyFill="1" applyBorder="1" applyAlignment="1">
      <alignment horizontal="right" vertical="center"/>
      <protection/>
    </xf>
    <xf numFmtId="0" fontId="15" fillId="0" borderId="24" xfId="57" applyFont="1" applyFill="1" applyBorder="1" applyAlignment="1">
      <alignment horizontal="left" vertical="center" wrapText="1"/>
      <protection/>
    </xf>
    <xf numFmtId="216" fontId="21" fillId="0" borderId="39" xfId="57" applyNumberFormat="1" applyFont="1" applyFill="1" applyBorder="1" applyAlignment="1" quotePrefix="1">
      <alignment horizontal="right" vertical="center"/>
      <protection/>
    </xf>
    <xf numFmtId="216" fontId="18" fillId="0" borderId="17" xfId="57" applyNumberFormat="1" applyFont="1" applyFill="1" applyBorder="1" applyAlignment="1" quotePrefix="1">
      <alignment horizontal="right" vertical="center"/>
      <protection/>
    </xf>
    <xf numFmtId="216" fontId="18" fillId="0" borderId="0" xfId="57" applyNumberFormat="1" applyFont="1" applyFill="1" applyBorder="1" applyAlignment="1" quotePrefix="1">
      <alignment horizontal="center" vertical="center"/>
      <protection/>
    </xf>
    <xf numFmtId="0" fontId="18" fillId="0" borderId="0" xfId="57" applyFont="1" applyFill="1" applyBorder="1" applyAlignment="1" quotePrefix="1">
      <alignment horizontal="center" vertical="center" wrapText="1"/>
      <protection/>
    </xf>
    <xf numFmtId="216" fontId="21" fillId="0" borderId="40" xfId="57" applyNumberFormat="1" applyFont="1" applyFill="1" applyBorder="1" applyAlignment="1" quotePrefix="1">
      <alignment horizontal="right" vertical="center"/>
      <protection/>
    </xf>
    <xf numFmtId="0" fontId="15" fillId="0" borderId="0" xfId="57" applyFont="1" applyFill="1" applyBorder="1" applyAlignment="1">
      <alignment vertical="center" wrapText="1"/>
      <protection/>
    </xf>
    <xf numFmtId="0" fontId="15" fillId="0" borderId="24" xfId="57" applyFont="1" applyFill="1" applyBorder="1" applyAlignment="1">
      <alignment vertical="center" wrapText="1"/>
      <protection/>
    </xf>
    <xf numFmtId="0" fontId="20" fillId="0" borderId="38" xfId="57" applyFont="1" applyFill="1" applyBorder="1" applyAlignment="1">
      <alignment horizontal="left" vertical="center" wrapText="1"/>
      <protection/>
    </xf>
    <xf numFmtId="0" fontId="20" fillId="0" borderId="24" xfId="57" applyFont="1" applyFill="1" applyBorder="1" applyAlignment="1">
      <alignment vertical="center" wrapText="1"/>
      <protection/>
    </xf>
    <xf numFmtId="216" fontId="15" fillId="0" borderId="0" xfId="57" applyNumberFormat="1" applyFont="1" applyFill="1" applyBorder="1" applyAlignment="1" quotePrefix="1">
      <alignment horizontal="right" vertical="center"/>
      <protection/>
    </xf>
    <xf numFmtId="216" fontId="18" fillId="0" borderId="0" xfId="57" applyNumberFormat="1" applyFont="1" applyFill="1" applyBorder="1" applyAlignment="1">
      <alignment horizontal="right" vertical="center"/>
      <protection/>
    </xf>
    <xf numFmtId="0" fontId="18" fillId="0" borderId="0" xfId="57" applyFont="1" applyFill="1" applyBorder="1" applyAlignment="1">
      <alignment horizontal="right" vertical="center"/>
      <protection/>
    </xf>
    <xf numFmtId="0" fontId="20" fillId="0" borderId="0" xfId="57" applyFont="1" applyFill="1" applyBorder="1" applyAlignment="1">
      <alignment vertical="center" wrapText="1"/>
      <protection/>
    </xf>
    <xf numFmtId="0" fontId="18" fillId="0" borderId="0" xfId="57" applyFont="1" applyFill="1" applyBorder="1" applyAlignment="1" quotePrefix="1">
      <alignment horizontal="right" vertical="center"/>
      <protection/>
    </xf>
    <xf numFmtId="216" fontId="19" fillId="0" borderId="0" xfId="57" applyNumberFormat="1" applyFont="1" applyFill="1" applyBorder="1" applyAlignment="1" quotePrefix="1">
      <alignment horizontal="right" vertical="center"/>
      <protection/>
    </xf>
    <xf numFmtId="0" fontId="18" fillId="0" borderId="17" xfId="57" applyFont="1" applyFill="1" applyBorder="1" applyAlignment="1">
      <alignment horizontal="right" vertical="center"/>
      <protection/>
    </xf>
    <xf numFmtId="0" fontId="15" fillId="0" borderId="0" xfId="57" applyFont="1" applyFill="1" applyBorder="1" applyAlignment="1">
      <alignment horizontal="left" vertical="center" wrapText="1"/>
      <protection/>
    </xf>
    <xf numFmtId="0" fontId="20" fillId="0" borderId="24" xfId="57" applyFont="1" applyFill="1" applyBorder="1" applyAlignment="1">
      <alignment horizontal="left" vertical="center" wrapText="1"/>
      <protection/>
    </xf>
    <xf numFmtId="216" fontId="24" fillId="0" borderId="0" xfId="57" applyNumberFormat="1" applyFont="1" applyFill="1" applyBorder="1" applyAlignment="1" quotePrefix="1">
      <alignment horizontal="right" vertical="center"/>
      <protection/>
    </xf>
    <xf numFmtId="216" fontId="18" fillId="0" borderId="41" xfId="57" applyNumberFormat="1" applyFont="1" applyFill="1" applyBorder="1" applyAlignment="1" quotePrefix="1">
      <alignment horizontal="right" vertical="center"/>
      <protection/>
    </xf>
    <xf numFmtId="0" fontId="18" fillId="0" borderId="41" xfId="57" applyFont="1" applyFill="1" applyBorder="1" applyAlignment="1" quotePrefix="1">
      <alignment horizontal="center" vertical="center" wrapText="1"/>
      <protection/>
    </xf>
    <xf numFmtId="0" fontId="19" fillId="0" borderId="24" xfId="57" applyFont="1" applyFill="1" applyBorder="1" applyAlignment="1" quotePrefix="1">
      <alignment horizontal="left"/>
      <protection/>
    </xf>
    <xf numFmtId="0" fontId="20" fillId="0" borderId="38" xfId="57" applyFont="1" applyFill="1" applyBorder="1" applyAlignment="1">
      <alignment horizontal="left" vertical="center" wrapText="1"/>
      <protection/>
    </xf>
    <xf numFmtId="0" fontId="20" fillId="0" borderId="0" xfId="57" applyFont="1" applyFill="1" applyBorder="1" applyAlignment="1">
      <alignment horizontal="left" vertical="center" wrapText="1"/>
      <protection/>
    </xf>
    <xf numFmtId="0" fontId="20" fillId="0" borderId="24" xfId="57" applyFont="1" applyFill="1" applyBorder="1" applyAlignment="1">
      <alignment vertical="center" wrapText="1"/>
      <protection/>
    </xf>
    <xf numFmtId="0" fontId="18" fillId="0" borderId="10" xfId="57" applyFont="1" applyFill="1" applyBorder="1" applyAlignment="1" quotePrefix="1">
      <alignment horizontal="right" vertical="center"/>
      <protection/>
    </xf>
    <xf numFmtId="0" fontId="21" fillId="0" borderId="10" xfId="57" applyFont="1" applyFill="1" applyBorder="1" applyAlignment="1">
      <alignment horizontal="right" vertical="center"/>
      <protection/>
    </xf>
    <xf numFmtId="216" fontId="21" fillId="0" borderId="0" xfId="57" applyNumberFormat="1" applyFont="1" applyFill="1" applyBorder="1" applyAlignment="1" quotePrefix="1">
      <alignment horizontal="center" vertical="center"/>
      <protection/>
    </xf>
    <xf numFmtId="216" fontId="19" fillId="0" borderId="15" xfId="57" applyNumberFormat="1" applyFont="1" applyFill="1" applyBorder="1" applyAlignment="1" quotePrefix="1">
      <alignment horizontal="right" vertical="center"/>
      <protection/>
    </xf>
    <xf numFmtId="0" fontId="20" fillId="0" borderId="0" xfId="57" applyFont="1" applyFill="1" applyBorder="1" applyAlignment="1">
      <alignment horizontal="left" vertical="center" wrapText="1"/>
      <protection/>
    </xf>
    <xf numFmtId="216" fontId="26" fillId="0" borderId="40" xfId="57" applyNumberFormat="1" applyFont="1" applyFill="1" applyBorder="1" applyAlignment="1" quotePrefix="1">
      <alignment horizontal="right"/>
      <protection/>
    </xf>
    <xf numFmtId="216" fontId="26" fillId="0" borderId="37" xfId="57" applyNumberFormat="1" applyFont="1" applyFill="1" applyBorder="1" applyAlignment="1" quotePrefix="1">
      <alignment horizontal="right"/>
      <protection/>
    </xf>
    <xf numFmtId="216" fontId="26" fillId="0" borderId="39" xfId="57" applyNumberFormat="1" applyFont="1" applyFill="1" applyBorder="1" applyAlignment="1" quotePrefix="1">
      <alignment horizontal="right"/>
      <protection/>
    </xf>
    <xf numFmtId="0" fontId="15" fillId="0" borderId="38" xfId="57" applyFont="1" applyFill="1" applyBorder="1" applyAlignment="1">
      <alignment vertical="center" wrapText="1"/>
      <protection/>
    </xf>
    <xf numFmtId="216" fontId="21" fillId="0" borderId="42" xfId="57" applyNumberFormat="1" applyFont="1" applyFill="1" applyBorder="1" applyAlignment="1" quotePrefix="1">
      <alignment horizontal="right" vertical="center"/>
      <protection/>
    </xf>
    <xf numFmtId="0" fontId="15" fillId="0" borderId="43" xfId="57" applyFont="1" applyFill="1" applyBorder="1" applyAlignment="1">
      <alignment horizontal="left" vertical="center" wrapText="1"/>
      <protection/>
    </xf>
    <xf numFmtId="216" fontId="21" fillId="0" borderId="44" xfId="57" applyNumberFormat="1" applyFont="1" applyFill="1" applyBorder="1" applyAlignment="1" quotePrefix="1">
      <alignment horizontal="right" vertical="center"/>
      <protection/>
    </xf>
    <xf numFmtId="0" fontId="15" fillId="0" borderId="45" xfId="57" applyFont="1" applyFill="1" applyBorder="1" applyAlignment="1">
      <alignment vertical="center" wrapText="1"/>
      <protection/>
    </xf>
    <xf numFmtId="0" fontId="15" fillId="0" borderId="43" xfId="57" applyFont="1" applyFill="1" applyBorder="1" applyAlignment="1">
      <alignment vertical="center" wrapText="1"/>
      <protection/>
    </xf>
    <xf numFmtId="216" fontId="21" fillId="0" borderId="46" xfId="57" applyNumberFormat="1" applyFont="1" applyFill="1" applyBorder="1" applyAlignment="1" quotePrefix="1">
      <alignment horizontal="right" vertical="center"/>
      <protection/>
    </xf>
    <xf numFmtId="0" fontId="15" fillId="0" borderId="47" xfId="57" applyFont="1" applyFill="1" applyBorder="1" applyAlignment="1">
      <alignment vertical="center" wrapText="1"/>
      <protection/>
    </xf>
    <xf numFmtId="0" fontId="20" fillId="0" borderId="47" xfId="57" applyFont="1" applyFill="1" applyBorder="1" applyAlignment="1">
      <alignment horizontal="left" vertical="center" wrapText="1"/>
      <protection/>
    </xf>
    <xf numFmtId="0" fontId="18" fillId="0" borderId="17" xfId="57" applyFont="1" applyFill="1" applyBorder="1" applyAlignment="1" quotePrefix="1">
      <alignment horizontal="center" vertical="center"/>
      <protection/>
    </xf>
    <xf numFmtId="0" fontId="18" fillId="0" borderId="17" xfId="57" applyFont="1" applyFill="1" applyBorder="1" applyAlignment="1">
      <alignment horizontal="center" vertical="center"/>
      <protection/>
    </xf>
    <xf numFmtId="188" fontId="15" fillId="0" borderId="17" xfId="57" applyNumberFormat="1" applyFont="1" applyFill="1" applyBorder="1" applyAlignment="1">
      <alignment horizontal="right" vertical="center"/>
      <protection/>
    </xf>
    <xf numFmtId="0" fontId="20" fillId="0" borderId="38" xfId="57" applyFont="1" applyFill="1" applyBorder="1" applyAlignment="1">
      <alignment vertical="center" wrapText="1"/>
      <protection/>
    </xf>
    <xf numFmtId="216" fontId="19" fillId="0" borderId="17" xfId="57" applyNumberFormat="1" applyFont="1" applyFill="1" applyBorder="1" applyAlignment="1" quotePrefix="1">
      <alignment horizontal="right"/>
      <protection/>
    </xf>
    <xf numFmtId="188" fontId="15" fillId="0" borderId="17" xfId="57" applyNumberFormat="1" applyFont="1" applyFill="1" applyBorder="1" applyAlignment="1">
      <alignment horizontal="right"/>
      <protection/>
    </xf>
    <xf numFmtId="216" fontId="21" fillId="0" borderId="40" xfId="57" applyNumberFormat="1" applyFont="1" applyFill="1" applyBorder="1" applyAlignment="1" quotePrefix="1">
      <alignment horizontal="right" vertical="top"/>
      <protection/>
    </xf>
    <xf numFmtId="0" fontId="15" fillId="0" borderId="38" xfId="57" applyFont="1" applyFill="1" applyBorder="1" applyAlignment="1">
      <alignment vertical="top" wrapText="1"/>
      <protection/>
    </xf>
    <xf numFmtId="216" fontId="21" fillId="0" borderId="37" xfId="57" applyNumberFormat="1" applyFont="1" applyFill="1" applyBorder="1" applyAlignment="1" quotePrefix="1">
      <alignment horizontal="right" vertical="top"/>
      <protection/>
    </xf>
    <xf numFmtId="0" fontId="15" fillId="0" borderId="0" xfId="57" applyFont="1" applyFill="1" applyBorder="1" applyAlignment="1">
      <alignment vertical="top" wrapText="1"/>
      <protection/>
    </xf>
    <xf numFmtId="216" fontId="21" fillId="0" borderId="39" xfId="57" applyNumberFormat="1" applyFont="1" applyFill="1" applyBorder="1" applyAlignment="1" quotePrefix="1">
      <alignment horizontal="right" vertical="top"/>
      <protection/>
    </xf>
    <xf numFmtId="0" fontId="15" fillId="0" borderId="24" xfId="57" applyFont="1" applyFill="1" applyBorder="1" applyAlignment="1">
      <alignment vertical="top" wrapText="1"/>
      <protection/>
    </xf>
    <xf numFmtId="216" fontId="21" fillId="0" borderId="48" xfId="57" applyNumberFormat="1" applyFont="1" applyFill="1" applyBorder="1" applyAlignment="1" quotePrefix="1">
      <alignment horizontal="right" vertical="center"/>
      <protection/>
    </xf>
    <xf numFmtId="188" fontId="15" fillId="0" borderId="0" xfId="57" applyNumberFormat="1" applyFont="1" applyFill="1" applyBorder="1" applyAlignment="1">
      <alignment vertical="center"/>
      <protection/>
    </xf>
    <xf numFmtId="218" fontId="18" fillId="0" borderId="17" xfId="57" applyNumberFormat="1" applyFont="1" applyFill="1" applyBorder="1" applyAlignment="1" quotePrefix="1">
      <alignment horizontal="right" vertical="center"/>
      <protection/>
    </xf>
    <xf numFmtId="218" fontId="18" fillId="0" borderId="22" xfId="57" applyNumberFormat="1" applyFont="1" applyFill="1" applyBorder="1" applyAlignment="1" quotePrefix="1">
      <alignment horizontal="right" vertical="center"/>
      <protection/>
    </xf>
    <xf numFmtId="218" fontId="18" fillId="0" borderId="10" xfId="57" applyNumberFormat="1" applyFont="1" applyFill="1" applyBorder="1" applyAlignment="1">
      <alignment horizontal="right" vertical="center"/>
      <protection/>
    </xf>
    <xf numFmtId="0" fontId="18" fillId="0" borderId="10" xfId="58" applyFont="1" applyFill="1" applyBorder="1" applyAlignment="1">
      <alignment horizontal="center" vertical="center" wrapText="1"/>
      <protection/>
    </xf>
    <xf numFmtId="0" fontId="18" fillId="0" borderId="0" xfId="57" applyFont="1" applyFill="1" applyBorder="1" applyAlignment="1">
      <alignment horizontal="center" vertical="center"/>
      <protection/>
    </xf>
    <xf numFmtId="0" fontId="20" fillId="0" borderId="10" xfId="57" applyFont="1" applyFill="1" applyBorder="1" applyAlignment="1">
      <alignment horizontal="left" vertical="center" wrapText="1"/>
      <protection/>
    </xf>
    <xf numFmtId="216" fontId="15" fillId="0" borderId="17" xfId="57" applyNumberFormat="1" applyFont="1" applyFill="1" applyBorder="1" applyAlignment="1">
      <alignment horizontal="right" vertical="center"/>
      <protection/>
    </xf>
    <xf numFmtId="0" fontId="20" fillId="0" borderId="43" xfId="57" applyFont="1" applyFill="1" applyBorder="1" applyAlignment="1">
      <alignment horizontal="left" vertical="center" wrapText="1"/>
      <protection/>
    </xf>
    <xf numFmtId="0" fontId="21" fillId="0" borderId="0" xfId="57" applyFont="1" applyFill="1" applyBorder="1" applyAlignment="1">
      <alignment horizontal="left" vertical="center" wrapText="1"/>
      <protection/>
    </xf>
    <xf numFmtId="0" fontId="20" fillId="0" borderId="24" xfId="57" applyFont="1" applyFill="1" applyBorder="1" applyAlignment="1">
      <alignment horizontal="left" vertical="center" wrapText="1"/>
      <protection/>
    </xf>
    <xf numFmtId="0" fontId="15" fillId="0" borderId="27" xfId="57" applyFont="1" applyFill="1" applyBorder="1" applyAlignment="1">
      <alignment horizontal="center" vertical="center" wrapText="1"/>
      <protection/>
    </xf>
    <xf numFmtId="216" fontId="18" fillId="0" borderId="10" xfId="57" applyNumberFormat="1" applyFont="1" applyFill="1" applyBorder="1" applyAlignment="1" quotePrefix="1">
      <alignment horizontal="center" vertical="center"/>
      <protection/>
    </xf>
    <xf numFmtId="216" fontId="20" fillId="0" borderId="10" xfId="57" applyNumberFormat="1" applyFont="1" applyFill="1" applyBorder="1" applyAlignment="1" quotePrefix="1">
      <alignment horizontal="center" vertical="center"/>
      <protection/>
    </xf>
    <xf numFmtId="0" fontId="20" fillId="0" borderId="27" xfId="57" applyFont="1" applyFill="1" applyBorder="1" applyAlignment="1" quotePrefix="1">
      <alignment horizontal="left" vertical="center" wrapText="1"/>
      <protection/>
    </xf>
    <xf numFmtId="0" fontId="15" fillId="0" borderId="27" xfId="57" applyFont="1" applyFill="1" applyBorder="1" applyAlignment="1">
      <alignment horizontal="right" vertical="center"/>
      <protection/>
    </xf>
    <xf numFmtId="0" fontId="15" fillId="0" borderId="30" xfId="57" applyFont="1" applyFill="1" applyBorder="1" applyAlignment="1">
      <alignment vertical="center"/>
      <protection/>
    </xf>
    <xf numFmtId="3" fontId="15" fillId="0" borderId="27" xfId="57" applyNumberFormat="1" applyFont="1" applyFill="1" applyBorder="1" applyAlignment="1">
      <alignment horizontal="right" vertical="center"/>
      <protection/>
    </xf>
    <xf numFmtId="3" fontId="15" fillId="0" borderId="30" xfId="57" applyNumberFormat="1" applyFont="1" applyFill="1" applyBorder="1" applyAlignment="1">
      <alignment vertical="center"/>
      <protection/>
    </xf>
    <xf numFmtId="0" fontId="15" fillId="0" borderId="17" xfId="57" applyFont="1" applyFill="1" applyBorder="1" applyAlignment="1">
      <alignment vertical="center"/>
      <protection/>
    </xf>
    <xf numFmtId="216" fontId="21" fillId="0" borderId="40" xfId="57" applyNumberFormat="1" applyFont="1" applyFill="1" applyBorder="1" applyAlignment="1" quotePrefix="1">
      <alignment horizontal="right"/>
      <protection/>
    </xf>
    <xf numFmtId="216" fontId="21" fillId="0" borderId="39" xfId="57" applyNumberFormat="1" applyFont="1" applyFill="1" applyBorder="1" applyAlignment="1" quotePrefix="1">
      <alignment horizontal="right"/>
      <protection/>
    </xf>
    <xf numFmtId="0" fontId="19" fillId="0" borderId="0" xfId="57" applyFont="1" applyFill="1" applyBorder="1">
      <alignment/>
      <protection/>
    </xf>
    <xf numFmtId="0" fontId="19" fillId="0" borderId="0" xfId="57" applyFont="1" applyFill="1" applyBorder="1" applyAlignment="1" quotePrefix="1">
      <alignment horizontal="center"/>
      <protection/>
    </xf>
    <xf numFmtId="0" fontId="18" fillId="0" borderId="0" xfId="57" applyFont="1" applyFill="1" applyBorder="1" applyAlignment="1">
      <alignment horizontal="left" vertical="center"/>
      <protection/>
    </xf>
    <xf numFmtId="0" fontId="18" fillId="0" borderId="0" xfId="57" applyFont="1" applyFill="1" applyBorder="1" applyAlignment="1">
      <alignment horizontal="left" vertical="center" wrapText="1"/>
      <protection/>
    </xf>
    <xf numFmtId="216" fontId="21" fillId="0" borderId="40" xfId="57" applyNumberFormat="1" applyFont="1" applyFill="1" applyBorder="1" applyAlignment="1">
      <alignment horizontal="right" vertical="center"/>
      <protection/>
    </xf>
    <xf numFmtId="0" fontId="20" fillId="0" borderId="27" xfId="57" applyFont="1" applyFill="1" applyBorder="1" applyAlignment="1">
      <alignment horizontal="left" vertical="center" wrapText="1"/>
      <protection/>
    </xf>
    <xf numFmtId="216" fontId="18" fillId="0" borderId="27" xfId="57" applyNumberFormat="1" applyFont="1" applyFill="1" applyBorder="1" applyAlignment="1" quotePrefix="1">
      <alignment horizontal="right" vertical="center"/>
      <protection/>
    </xf>
    <xf numFmtId="216" fontId="33" fillId="0" borderId="30" xfId="57" applyNumberFormat="1" applyFont="1" applyFill="1" applyBorder="1" applyAlignment="1" quotePrefix="1">
      <alignment horizontal="center" vertical="center"/>
      <protection/>
    </xf>
    <xf numFmtId="216" fontId="21" fillId="0" borderId="10" xfId="57" applyNumberFormat="1" applyFont="1" applyFill="1" applyBorder="1" applyAlignment="1" quotePrefix="1">
      <alignment horizontal="right" vertical="center"/>
      <protection/>
    </xf>
    <xf numFmtId="0" fontId="15" fillId="0" borderId="10" xfId="57" applyFont="1" applyFill="1" applyBorder="1" applyAlignment="1">
      <alignment horizontal="center" vertical="center" wrapText="1"/>
      <protection/>
    </xf>
    <xf numFmtId="216" fontId="21" fillId="0" borderId="40" xfId="57" applyNumberFormat="1" applyFont="1" applyFill="1" applyBorder="1" applyAlignment="1" quotePrefix="1">
      <alignment horizontal="right"/>
      <protection/>
    </xf>
    <xf numFmtId="216" fontId="21" fillId="0" borderId="39" xfId="57" applyNumberFormat="1" applyFont="1" applyFill="1" applyBorder="1" applyAlignment="1" quotePrefix="1">
      <alignment horizontal="right"/>
      <protection/>
    </xf>
    <xf numFmtId="0" fontId="15" fillId="0" borderId="47" xfId="57" applyFont="1" applyFill="1" applyBorder="1" applyAlignment="1">
      <alignment horizontal="left" vertical="center" wrapText="1"/>
      <protection/>
    </xf>
    <xf numFmtId="0" fontId="15" fillId="0" borderId="45" xfId="57" applyFont="1" applyFill="1" applyBorder="1" applyAlignment="1">
      <alignment horizontal="left" vertical="center" wrapText="1"/>
      <protection/>
    </xf>
    <xf numFmtId="216" fontId="21" fillId="0" borderId="49" xfId="57" applyNumberFormat="1" applyFont="1" applyFill="1" applyBorder="1" applyAlignment="1" quotePrefix="1">
      <alignment horizontal="right" vertical="center"/>
      <protection/>
    </xf>
    <xf numFmtId="0" fontId="15" fillId="0" borderId="50" xfId="57" applyFont="1" applyFill="1" applyBorder="1" applyAlignment="1">
      <alignment horizontal="left" vertical="center" wrapText="1"/>
      <protection/>
    </xf>
    <xf numFmtId="3" fontId="15" fillId="0" borderId="51" xfId="59" applyNumberFormat="1" applyFont="1" applyBorder="1" applyAlignment="1" applyProtection="1">
      <alignment vertical="center"/>
      <protection locked="0"/>
    </xf>
    <xf numFmtId="216" fontId="21" fillId="0" borderId="37" xfId="57" applyNumberFormat="1" applyFont="1" applyFill="1" applyBorder="1" applyAlignment="1" quotePrefix="1">
      <alignment horizontal="right"/>
      <protection/>
    </xf>
    <xf numFmtId="216" fontId="21" fillId="0" borderId="52" xfId="57" applyNumberFormat="1" applyFont="1" applyFill="1" applyBorder="1" applyAlignment="1" quotePrefix="1">
      <alignment horizontal="right" vertical="center"/>
      <protection/>
    </xf>
    <xf numFmtId="0" fontId="15" fillId="0" borderId="53" xfId="57" applyFont="1" applyFill="1" applyBorder="1" applyAlignment="1">
      <alignment horizontal="left" vertical="center" wrapText="1"/>
      <protection/>
    </xf>
    <xf numFmtId="216" fontId="21" fillId="0" borderId="52" xfId="57" applyNumberFormat="1" applyFont="1" applyFill="1" applyBorder="1" applyAlignment="1" quotePrefix="1">
      <alignment horizontal="right"/>
      <protection/>
    </xf>
    <xf numFmtId="188" fontId="18" fillId="0" borderId="22" xfId="57" applyNumberFormat="1" applyFont="1" applyFill="1" applyBorder="1" applyAlignment="1">
      <alignment horizontal="right" vertical="center"/>
      <protection/>
    </xf>
    <xf numFmtId="188" fontId="18" fillId="0" borderId="10" xfId="57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1" fontId="41" fillId="34" borderId="0" xfId="55" applyNumberFormat="1" applyFont="1" applyFill="1" applyAlignment="1">
      <alignment vertical="center"/>
      <protection/>
    </xf>
    <xf numFmtId="1" fontId="41" fillId="35" borderId="0" xfId="55" applyNumberFormat="1" applyFont="1" applyFill="1" applyAlignment="1">
      <alignment vertical="center"/>
      <protection/>
    </xf>
    <xf numFmtId="0" fontId="15" fillId="0" borderId="0" xfId="55" applyFont="1" applyAlignment="1" applyProtection="1">
      <alignment vertical="center"/>
      <protection/>
    </xf>
    <xf numFmtId="1" fontId="41" fillId="0" borderId="0" xfId="55" applyNumberFormat="1" applyFont="1" applyFill="1" applyAlignment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3" fontId="15" fillId="0" borderId="0" xfId="55" applyNumberFormat="1" applyFont="1" applyFill="1" applyAlignment="1" applyProtection="1">
      <alignment horizontal="right" vertical="center"/>
      <protection/>
    </xf>
    <xf numFmtId="0" fontId="16" fillId="0" borderId="0" xfId="55" applyFont="1" applyProtection="1">
      <alignment/>
      <protection locked="0"/>
    </xf>
    <xf numFmtId="0" fontId="16" fillId="0" borderId="0" xfId="55" applyFont="1" applyProtection="1">
      <alignment/>
      <protection/>
    </xf>
    <xf numFmtId="0" fontId="15" fillId="0" borderId="0" xfId="55" applyFont="1" applyAlignment="1" applyProtection="1">
      <alignment vertical="center"/>
      <protection locked="0"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>
      <alignment horizontal="center" vertical="center"/>
      <protection/>
    </xf>
    <xf numFmtId="214" fontId="15" fillId="33" borderId="0" xfId="55" applyNumberFormat="1" applyFont="1" applyFill="1" applyAlignment="1" applyProtection="1">
      <alignment horizontal="center" vertical="center"/>
      <protection locked="0"/>
    </xf>
    <xf numFmtId="0" fontId="15" fillId="0" borderId="0" xfId="55" applyFont="1" applyAlignment="1" quotePrefix="1">
      <alignment vertical="center"/>
      <protection/>
    </xf>
    <xf numFmtId="49" fontId="15" fillId="33" borderId="0" xfId="55" applyNumberFormat="1" applyFont="1" applyFill="1" applyAlignment="1" applyProtection="1">
      <alignment horizontal="center" vertical="center"/>
      <protection/>
    </xf>
    <xf numFmtId="49" fontId="18" fillId="33" borderId="36" xfId="55" applyNumberFormat="1" applyFont="1" applyFill="1" applyBorder="1" applyAlignment="1" applyProtection="1">
      <alignment horizontal="center" vertical="center"/>
      <protection locked="0"/>
    </xf>
    <xf numFmtId="0" fontId="15" fillId="0" borderId="0" xfId="55" applyFont="1" applyAlignment="1" quotePrefix="1">
      <alignment horizontal="center" vertical="center"/>
      <protection/>
    </xf>
    <xf numFmtId="215" fontId="15" fillId="0" borderId="0" xfId="55" applyNumberFormat="1" applyFont="1" applyAlignment="1">
      <alignment vertical="center"/>
      <protection/>
    </xf>
    <xf numFmtId="0" fontId="15" fillId="0" borderId="0" xfId="55" applyFont="1" applyAlignment="1" applyProtection="1" quotePrefix="1">
      <alignment horizontal="center" vertical="center"/>
      <protection/>
    </xf>
    <xf numFmtId="215" fontId="15" fillId="0" borderId="0" xfId="55" applyNumberFormat="1" applyFont="1" applyAlignment="1" applyProtection="1">
      <alignment vertical="center"/>
      <protection/>
    </xf>
    <xf numFmtId="0" fontId="15" fillId="0" borderId="0" xfId="55" applyFont="1" applyAlignment="1" quotePrefix="1">
      <alignment horizontal="right" vertical="center"/>
      <protection/>
    </xf>
    <xf numFmtId="0" fontId="15" fillId="0" borderId="54" xfId="55" applyFont="1" applyBorder="1" applyAlignment="1">
      <alignment horizontal="center" vertical="center" wrapText="1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35" borderId="0" xfId="55" applyFont="1" applyFill="1" applyBorder="1" applyAlignment="1">
      <alignment vertical="center"/>
      <protection/>
    </xf>
    <xf numFmtId="0" fontId="15" fillId="0" borderId="17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vertical="center"/>
      <protection/>
    </xf>
    <xf numFmtId="0" fontId="15" fillId="0" borderId="30" xfId="55" applyFont="1" applyBorder="1" applyAlignment="1">
      <alignment horizontal="center" vertical="center"/>
      <protection/>
    </xf>
    <xf numFmtId="0" fontId="15" fillId="0" borderId="13" xfId="55" applyFont="1" applyBorder="1" applyAlignment="1">
      <alignment horizontal="left" vertical="center" wrapText="1"/>
      <protection/>
    </xf>
    <xf numFmtId="0" fontId="15" fillId="0" borderId="27" xfId="55" applyFont="1" applyBorder="1" applyAlignment="1">
      <alignment horizontal="center" vertical="center"/>
      <protection/>
    </xf>
    <xf numFmtId="0" fontId="23" fillId="0" borderId="0" xfId="55" applyFont="1" applyAlignment="1">
      <alignment vertical="center"/>
      <protection/>
    </xf>
    <xf numFmtId="0" fontId="23" fillId="34" borderId="0" xfId="55" applyFont="1" applyFill="1" applyAlignment="1">
      <alignment vertical="center"/>
      <protection/>
    </xf>
    <xf numFmtId="0" fontId="23" fillId="35" borderId="0" xfId="55" applyFont="1" applyFill="1" applyAlignment="1">
      <alignment vertical="center"/>
      <protection/>
    </xf>
    <xf numFmtId="3" fontId="15" fillId="0" borderId="51" xfId="55" applyNumberFormat="1" applyFont="1" applyBorder="1" applyAlignment="1" applyProtection="1">
      <alignment horizontal="right" vertical="center"/>
      <protection locked="0"/>
    </xf>
    <xf numFmtId="0" fontId="15" fillId="36" borderId="0" xfId="55" applyFont="1" applyFill="1" applyAlignment="1">
      <alignment vertical="center"/>
      <protection/>
    </xf>
    <xf numFmtId="0" fontId="22" fillId="0" borderId="0" xfId="55" applyFont="1" applyAlignment="1">
      <alignment vertical="center"/>
      <protection/>
    </xf>
    <xf numFmtId="3" fontId="22" fillId="0" borderId="55" xfId="55" applyNumberFormat="1" applyFont="1" applyBorder="1" applyAlignment="1" applyProtection="1">
      <alignment horizontal="right" vertical="center"/>
      <protection/>
    </xf>
    <xf numFmtId="3" fontId="15" fillId="0" borderId="41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0" fontId="22" fillId="37" borderId="0" xfId="55" applyFont="1" applyFill="1" applyAlignment="1">
      <alignment vertical="center"/>
      <protection/>
    </xf>
    <xf numFmtId="3" fontId="22" fillId="0" borderId="51" xfId="55" applyNumberFormat="1" applyFont="1" applyBorder="1" applyAlignment="1" applyProtection="1">
      <alignment horizontal="right" vertical="center"/>
      <protection/>
    </xf>
    <xf numFmtId="0" fontId="15" fillId="0" borderId="0" xfId="55" applyFont="1" applyFill="1" applyAlignment="1">
      <alignment vertical="center"/>
      <protection/>
    </xf>
    <xf numFmtId="3" fontId="15" fillId="0" borderId="48" xfId="55" applyNumberFormat="1" applyFont="1" applyFill="1" applyBorder="1" applyAlignment="1" applyProtection="1">
      <alignment horizontal="right" vertical="center"/>
      <protection locked="0"/>
    </xf>
    <xf numFmtId="3" fontId="15" fillId="0" borderId="51" xfId="55" applyNumberFormat="1" applyFont="1" applyFill="1" applyBorder="1" applyAlignment="1" applyProtection="1">
      <alignment horizontal="right" vertical="center"/>
      <protection locked="0"/>
    </xf>
    <xf numFmtId="3" fontId="22" fillId="0" borderId="48" xfId="55" applyNumberFormat="1" applyFont="1" applyFill="1" applyBorder="1" applyAlignment="1" applyProtection="1">
      <alignment horizontal="right" vertical="center"/>
      <protection locked="0"/>
    </xf>
    <xf numFmtId="3" fontId="22" fillId="0" borderId="51" xfId="55" applyNumberFormat="1" applyFont="1" applyFill="1" applyBorder="1" applyAlignment="1" applyProtection="1">
      <alignment horizontal="right" vertical="center"/>
      <protection locked="0"/>
    </xf>
    <xf numFmtId="0" fontId="22" fillId="36" borderId="0" xfId="55" applyFont="1" applyFill="1" applyAlignment="1">
      <alignment vertical="center"/>
      <protection/>
    </xf>
    <xf numFmtId="3" fontId="22" fillId="0" borderId="51" xfId="55" applyNumberFormat="1" applyFont="1" applyBorder="1" applyAlignment="1" applyProtection="1">
      <alignment horizontal="right" vertical="center"/>
      <protection locked="0"/>
    </xf>
    <xf numFmtId="0" fontId="15" fillId="0" borderId="37" xfId="57" applyNumberFormat="1" applyFont="1" applyFill="1" applyBorder="1" applyAlignment="1" quotePrefix="1">
      <alignment horizontal="right"/>
      <protection/>
    </xf>
    <xf numFmtId="0" fontId="15" fillId="0" borderId="23" xfId="57" applyNumberFormat="1" applyFont="1" applyFill="1" applyBorder="1" applyAlignment="1" quotePrefix="1">
      <alignment horizontal="right"/>
      <protection/>
    </xf>
    <xf numFmtId="0" fontId="22" fillId="0" borderId="23" xfId="57" applyNumberFormat="1" applyFont="1" applyFill="1" applyBorder="1" applyAlignment="1" quotePrefix="1">
      <alignment horizontal="right"/>
      <protection/>
    </xf>
    <xf numFmtId="0" fontId="22" fillId="0" borderId="0" xfId="55" applyNumberFormat="1" applyFont="1" applyAlignment="1">
      <alignment horizontal="right"/>
      <protection/>
    </xf>
    <xf numFmtId="0" fontId="15" fillId="0" borderId="0" xfId="55" applyNumberFormat="1" applyFont="1" applyAlignment="1">
      <alignment horizontal="right"/>
      <protection/>
    </xf>
    <xf numFmtId="0" fontId="15" fillId="36" borderId="0" xfId="55" applyNumberFormat="1" applyFont="1" applyFill="1" applyAlignment="1">
      <alignment horizontal="right"/>
      <protection/>
    </xf>
    <xf numFmtId="3" fontId="15" fillId="0" borderId="24" xfId="55" applyNumberFormat="1" applyFont="1" applyBorder="1" applyAlignment="1">
      <alignment horizontal="right" vertical="center"/>
      <protection/>
    </xf>
    <xf numFmtId="0" fontId="15" fillId="0" borderId="0" xfId="55" applyNumberFormat="1" applyFont="1" applyFill="1" applyAlignment="1">
      <alignment horizontal="right"/>
      <protection/>
    </xf>
    <xf numFmtId="0" fontId="22" fillId="0" borderId="0" xfId="57" applyNumberFormat="1" applyFont="1" applyFill="1" applyAlignment="1">
      <alignment horizontal="right"/>
      <protection/>
    </xf>
    <xf numFmtId="188" fontId="19" fillId="0" borderId="0" xfId="57" applyNumberFormat="1" applyFont="1" applyFill="1" applyBorder="1">
      <alignment/>
      <protection/>
    </xf>
    <xf numFmtId="0" fontId="22" fillId="0" borderId="0" xfId="57" applyFont="1" applyFill="1" applyBorder="1">
      <alignment/>
      <protection/>
    </xf>
    <xf numFmtId="0" fontId="15" fillId="0" borderId="0" xfId="57" applyNumberFormat="1" applyFont="1" applyFill="1" applyAlignment="1">
      <alignment horizontal="right"/>
      <protection/>
    </xf>
    <xf numFmtId="188" fontId="18" fillId="0" borderId="0" xfId="57" applyNumberFormat="1" applyFont="1" applyFill="1" applyBorder="1">
      <alignment/>
      <protection/>
    </xf>
    <xf numFmtId="0" fontId="15" fillId="0" borderId="0" xfId="57" applyFont="1" applyFill="1" applyBorder="1">
      <alignment/>
      <protection/>
    </xf>
    <xf numFmtId="188" fontId="15" fillId="0" borderId="0" xfId="57" applyNumberFormat="1" applyFont="1" applyFill="1" applyProtection="1">
      <alignment/>
      <protection locked="0"/>
    </xf>
    <xf numFmtId="188" fontId="15" fillId="0" borderId="0" xfId="57" applyNumberFormat="1" applyFont="1" applyFill="1">
      <alignment/>
      <protection/>
    </xf>
    <xf numFmtId="188" fontId="15" fillId="0" borderId="0" xfId="57" applyNumberFormat="1" applyFont="1" applyFill="1" applyBorder="1">
      <alignment/>
      <protection/>
    </xf>
    <xf numFmtId="188" fontId="18" fillId="0" borderId="0" xfId="57" applyNumberFormat="1" applyFont="1" applyFill="1">
      <alignment/>
      <protection/>
    </xf>
    <xf numFmtId="0" fontId="15" fillId="0" borderId="0" xfId="57" applyFont="1" applyFill="1">
      <alignment/>
      <protection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15" fillId="0" borderId="0" xfId="55" applyNumberFormat="1" applyFont="1" applyBorder="1" applyAlignment="1">
      <alignment horizontal="right"/>
      <protection/>
    </xf>
    <xf numFmtId="0" fontId="15" fillId="0" borderId="27" xfId="55" applyFont="1" applyBorder="1" applyAlignment="1">
      <alignment horizontal="center" vertical="center" wrapText="1"/>
      <protection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8" fillId="33" borderId="36" xfId="55" applyNumberFormat="1" applyFont="1" applyFill="1" applyBorder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20" fillId="0" borderId="0" xfId="55" applyFont="1" applyFill="1" applyAlignment="1">
      <alignment vertical="center"/>
      <protection/>
    </xf>
    <xf numFmtId="0" fontId="15" fillId="0" borderId="0" xfId="55" applyFont="1" applyFill="1" applyAlignment="1" quotePrefix="1">
      <alignment vertical="center"/>
      <protection/>
    </xf>
    <xf numFmtId="0" fontId="15" fillId="0" borderId="0" xfId="55" applyFont="1" applyFill="1" applyAlignment="1" applyProtection="1">
      <alignment vertical="center"/>
      <protection/>
    </xf>
    <xf numFmtId="0" fontId="15" fillId="0" borderId="0" xfId="55" applyFont="1" applyFill="1" applyAlignment="1" applyProtection="1" quotePrefix="1">
      <alignment horizontal="right" vertical="center"/>
      <protection/>
    </xf>
    <xf numFmtId="0" fontId="15" fillId="0" borderId="15" xfId="55" applyFont="1" applyBorder="1" applyAlignment="1">
      <alignment horizontal="center" vertical="center"/>
      <protection/>
    </xf>
    <xf numFmtId="0" fontId="15" fillId="0" borderId="15" xfId="55" applyFont="1" applyBorder="1" applyAlignment="1">
      <alignment horizontal="center" vertical="center" wrapText="1"/>
      <protection/>
    </xf>
    <xf numFmtId="3" fontId="15" fillId="0" borderId="14" xfId="55" applyNumberFormat="1" applyFont="1" applyBorder="1" applyAlignment="1">
      <alignment horizontal="right" vertical="center"/>
      <protection/>
    </xf>
    <xf numFmtId="3" fontId="15" fillId="0" borderId="14" xfId="55" applyNumberFormat="1" applyFont="1" applyBorder="1" applyAlignment="1">
      <alignment horizontal="center" vertical="center"/>
      <protection/>
    </xf>
    <xf numFmtId="0" fontId="44" fillId="0" borderId="10" xfId="55" applyFont="1" applyFill="1" applyBorder="1" applyAlignment="1">
      <alignment vertical="center"/>
      <protection/>
    </xf>
    <xf numFmtId="0" fontId="37" fillId="0" borderId="10" xfId="55" applyFont="1" applyFill="1" applyBorder="1" applyAlignment="1">
      <alignment vertical="center"/>
      <protection/>
    </xf>
    <xf numFmtId="0" fontId="45" fillId="38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44" fillId="0" borderId="10" xfId="55" applyFont="1" applyFill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/>
      <protection/>
    </xf>
    <xf numFmtId="0" fontId="15" fillId="0" borderId="21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44" fillId="0" borderId="10" xfId="55" applyNumberFormat="1" applyFont="1" applyFill="1" applyBorder="1" applyAlignment="1" quotePrefix="1">
      <alignment horizontal="center" vertical="center"/>
      <protection/>
    </xf>
    <xf numFmtId="3" fontId="44" fillId="0" borderId="10" xfId="55" applyNumberFormat="1" applyFont="1" applyFill="1" applyBorder="1" applyAlignment="1">
      <alignment horizontal="center" vertical="center"/>
      <protection/>
    </xf>
    <xf numFmtId="3" fontId="44" fillId="0" borderId="10" xfId="55" applyNumberFormat="1" applyFont="1" applyFill="1" applyBorder="1" applyAlignment="1" applyProtection="1">
      <alignment horizontal="center" vertical="center"/>
      <protection/>
    </xf>
    <xf numFmtId="3" fontId="44" fillId="0" borderId="21" xfId="55" applyNumberFormat="1" applyFont="1" applyBorder="1" applyAlignment="1" quotePrefix="1">
      <alignment horizontal="center" vertical="center"/>
      <protection/>
    </xf>
    <xf numFmtId="0" fontId="45" fillId="38" borderId="21" xfId="55" applyFont="1" applyFill="1" applyBorder="1" applyAlignment="1" quotePrefix="1">
      <alignment horizontal="center" vertical="center"/>
      <protection/>
    </xf>
    <xf numFmtId="0" fontId="15" fillId="0" borderId="17" xfId="55" applyFont="1" applyBorder="1" applyAlignment="1">
      <alignment horizontal="center" vertical="center" wrapText="1"/>
      <protection/>
    </xf>
    <xf numFmtId="0" fontId="15" fillId="0" borderId="23" xfId="55" applyFont="1" applyBorder="1" applyAlignment="1">
      <alignment horizontal="center" vertical="center" wrapText="1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3" fontId="47" fillId="0" borderId="14" xfId="55" applyNumberFormat="1" applyFont="1" applyFill="1" applyBorder="1" applyAlignment="1" applyProtection="1">
      <alignment horizontal="center" vertical="center" wrapText="1"/>
      <protection/>
    </xf>
    <xf numFmtId="0" fontId="16" fillId="35" borderId="0" xfId="55" applyFont="1" applyFill="1" applyAlignment="1">
      <alignment vertical="center"/>
      <protection/>
    </xf>
    <xf numFmtId="0" fontId="48" fillId="34" borderId="14" xfId="55" applyFont="1" applyFill="1" applyBorder="1" applyAlignment="1">
      <alignment vertical="center" wrapText="1"/>
      <protection/>
    </xf>
    <xf numFmtId="217" fontId="15" fillId="0" borderId="10" xfId="55" applyNumberFormat="1" applyFont="1" applyBorder="1" applyAlignment="1">
      <alignment horizontal="center" vertical="center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49" fillId="34" borderId="18" xfId="55" applyFont="1" applyFill="1" applyBorder="1" applyAlignment="1">
      <alignment vertical="center"/>
      <protection/>
    </xf>
    <xf numFmtId="0" fontId="15" fillId="0" borderId="22" xfId="55" applyFont="1" applyBorder="1" applyAlignment="1" quotePrefix="1">
      <alignment vertical="center"/>
      <protection/>
    </xf>
    <xf numFmtId="0" fontId="15" fillId="0" borderId="29" xfId="55" applyFont="1" applyBorder="1" applyAlignment="1">
      <alignment horizontal="center" vertical="center"/>
      <protection/>
    </xf>
    <xf numFmtId="0" fontId="15" fillId="0" borderId="22" xfId="55" applyFont="1" applyBorder="1" applyAlignment="1" quotePrefix="1">
      <alignment vertical="center" wrapText="1"/>
      <protection/>
    </xf>
    <xf numFmtId="3" fontId="15" fillId="0" borderId="21" xfId="55" applyNumberFormat="1" applyFont="1" applyBorder="1" applyAlignment="1" applyProtection="1">
      <alignment horizontal="right"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49" fillId="34" borderId="21" xfId="55" applyFont="1" applyFill="1" applyBorder="1" applyAlignment="1">
      <alignment vertical="center"/>
      <protection/>
    </xf>
    <xf numFmtId="3" fontId="22" fillId="0" borderId="57" xfId="55" applyNumberFormat="1" applyFont="1" applyBorder="1" applyAlignment="1" applyProtection="1">
      <alignment horizontal="right" vertical="center"/>
      <protection/>
    </xf>
    <xf numFmtId="3" fontId="22" fillId="0" borderId="58" xfId="55" applyNumberFormat="1" applyFont="1" applyFill="1" applyBorder="1" applyAlignment="1" applyProtection="1">
      <alignment vertical="center"/>
      <protection/>
    </xf>
    <xf numFmtId="3" fontId="22" fillId="0" borderId="59" xfId="55" applyNumberFormat="1" applyFont="1" applyFill="1" applyBorder="1" applyAlignment="1" applyProtection="1">
      <alignment vertical="center"/>
      <protection/>
    </xf>
    <xf numFmtId="3" fontId="22" fillId="39" borderId="58" xfId="55" applyNumberFormat="1" applyFont="1" applyFill="1" applyBorder="1" applyAlignment="1" applyProtection="1">
      <alignment vertical="center"/>
      <protection/>
    </xf>
    <xf numFmtId="3" fontId="49" fillId="34" borderId="21" xfId="55" applyNumberFormat="1" applyFont="1" applyFill="1" applyBorder="1" applyAlignment="1">
      <alignment vertical="center"/>
      <protection/>
    </xf>
    <xf numFmtId="3" fontId="15" fillId="0" borderId="60" xfId="55" applyNumberFormat="1" applyFont="1" applyFill="1" applyBorder="1" applyAlignment="1" applyProtection="1">
      <alignment horizontal="right" vertical="center"/>
      <protection/>
    </xf>
    <xf numFmtId="3" fontId="15" fillId="0" borderId="48" xfId="55" applyNumberFormat="1" applyFont="1" applyFill="1" applyBorder="1" applyAlignment="1" applyProtection="1">
      <alignment horizontal="right" vertical="center"/>
      <protection/>
    </xf>
    <xf numFmtId="3" fontId="15" fillId="39" borderId="60" xfId="55" applyNumberFormat="1" applyFont="1" applyFill="1" applyBorder="1" applyAlignment="1" applyProtection="1">
      <alignment horizontal="right" vertical="center"/>
      <protection/>
    </xf>
    <xf numFmtId="3" fontId="22" fillId="0" borderId="28" xfId="55" applyNumberFormat="1" applyFont="1" applyBorder="1" applyAlignment="1" applyProtection="1">
      <alignment horizontal="right" vertical="center"/>
      <protection/>
    </xf>
    <xf numFmtId="3" fontId="22" fillId="0" borderId="60" xfId="55" applyNumberFormat="1" applyFont="1" applyFill="1" applyBorder="1" applyAlignment="1" applyProtection="1">
      <alignment horizontal="right" vertical="center"/>
      <protection/>
    </xf>
    <xf numFmtId="3" fontId="22" fillId="0" borderId="48" xfId="55" applyNumberFormat="1" applyFont="1" applyFill="1" applyBorder="1" applyAlignment="1" applyProtection="1">
      <alignment horizontal="right" vertical="center"/>
      <protection/>
    </xf>
    <xf numFmtId="3" fontId="22" fillId="39" borderId="60" xfId="55" applyNumberFormat="1" applyFont="1" applyFill="1" applyBorder="1" applyAlignment="1" applyProtection="1">
      <alignment horizontal="right" vertical="center"/>
      <protection/>
    </xf>
    <xf numFmtId="3" fontId="15" fillId="39" borderId="48" xfId="55" applyNumberFormat="1" applyFont="1" applyFill="1" applyBorder="1" applyAlignment="1" applyProtection="1">
      <alignment horizontal="right" vertical="center"/>
      <protection/>
    </xf>
    <xf numFmtId="0" fontId="22" fillId="0" borderId="0" xfId="55" applyNumberFormat="1" applyFont="1" applyBorder="1" applyAlignment="1">
      <alignment horizontal="right"/>
      <protection/>
    </xf>
    <xf numFmtId="0" fontId="19" fillId="0" borderId="0" xfId="55" applyFont="1" applyFill="1" applyBorder="1" applyAlignment="1">
      <alignment vertical="center" wrapText="1"/>
      <protection/>
    </xf>
    <xf numFmtId="0" fontId="20" fillId="0" borderId="38" xfId="55" applyFont="1" applyFill="1" applyBorder="1" applyAlignment="1">
      <alignment vertical="center" wrapText="1"/>
      <protection/>
    </xf>
    <xf numFmtId="0" fontId="20" fillId="0" borderId="47" xfId="55" applyFont="1" applyFill="1" applyBorder="1" applyAlignment="1">
      <alignment vertical="center" wrapText="1"/>
      <protection/>
    </xf>
    <xf numFmtId="0" fontId="20" fillId="0" borderId="45" xfId="55" applyFont="1" applyFill="1" applyBorder="1" applyAlignment="1">
      <alignment vertical="center" wrapText="1"/>
      <protection/>
    </xf>
    <xf numFmtId="0" fontId="20" fillId="0" borderId="0" xfId="55" applyFont="1" applyFill="1" applyBorder="1" applyAlignment="1">
      <alignment vertical="center" wrapText="1"/>
      <protection/>
    </xf>
    <xf numFmtId="0" fontId="18" fillId="0" borderId="41" xfId="55" applyFont="1" applyFill="1" applyBorder="1" applyAlignment="1">
      <alignment vertical="center"/>
      <protection/>
    </xf>
    <xf numFmtId="0" fontId="18" fillId="0" borderId="41" xfId="55" applyFont="1" applyFill="1" applyBorder="1" applyAlignment="1">
      <alignment vertical="center" wrapText="1"/>
      <protection/>
    </xf>
    <xf numFmtId="3" fontId="15" fillId="0" borderId="61" xfId="55" applyNumberFormat="1" applyFont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/>
    </xf>
    <xf numFmtId="3" fontId="15" fillId="0" borderId="41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0" fontId="19" fillId="0" borderId="0" xfId="55" applyFont="1" applyFill="1" applyBorder="1" applyAlignment="1">
      <alignment vertical="center"/>
      <protection/>
    </xf>
    <xf numFmtId="3" fontId="22" fillId="39" borderId="48" xfId="55" applyNumberFormat="1" applyFont="1" applyFill="1" applyBorder="1" applyAlignment="1" applyProtection="1">
      <alignment horizontal="right" vertical="center"/>
      <protection/>
    </xf>
    <xf numFmtId="0" fontId="22" fillId="36" borderId="0" xfId="55" applyNumberFormat="1" applyFont="1" applyFill="1" applyAlignment="1">
      <alignment horizontal="right"/>
      <protection/>
    </xf>
    <xf numFmtId="3" fontId="22" fillId="0" borderId="60" xfId="55" applyNumberFormat="1" applyFont="1" applyFill="1" applyBorder="1" applyAlignment="1" applyProtection="1">
      <alignment horizontal="right"/>
      <protection/>
    </xf>
    <xf numFmtId="3" fontId="22" fillId="0" borderId="48" xfId="55" applyNumberFormat="1" applyFont="1" applyFill="1" applyBorder="1" applyAlignment="1" applyProtection="1">
      <alignment horizontal="right"/>
      <protection/>
    </xf>
    <xf numFmtId="0" fontId="22" fillId="0" borderId="0" xfId="55" applyFont="1">
      <alignment/>
      <protection/>
    </xf>
    <xf numFmtId="3" fontId="15" fillId="0" borderId="60" xfId="55" applyNumberFormat="1" applyFont="1" applyFill="1" applyBorder="1" applyAlignment="1" applyProtection="1">
      <alignment horizontal="right"/>
      <protection/>
    </xf>
    <xf numFmtId="3" fontId="15" fillId="0" borderId="48" xfId="55" applyNumberFormat="1" applyFont="1" applyFill="1" applyBorder="1" applyAlignment="1" applyProtection="1">
      <alignment horizontal="right"/>
      <protection/>
    </xf>
    <xf numFmtId="0" fontId="15" fillId="0" borderId="0" xfId="55" applyFont="1">
      <alignment/>
      <protection/>
    </xf>
    <xf numFmtId="3" fontId="15" fillId="39" borderId="62" xfId="55" applyNumberFormat="1" applyFont="1" applyFill="1" applyBorder="1" applyAlignment="1" applyProtection="1">
      <alignment horizontal="right" vertical="center"/>
      <protection/>
    </xf>
    <xf numFmtId="3" fontId="15" fillId="39" borderId="40" xfId="55" applyNumberFormat="1" applyFont="1" applyFill="1" applyBorder="1" applyAlignment="1" applyProtection="1">
      <alignment horizontal="righ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218" fontId="19" fillId="0" borderId="17" xfId="57" applyNumberFormat="1" applyFont="1" applyFill="1" applyBorder="1" applyAlignment="1">
      <alignment horizontal="right"/>
      <protection/>
    </xf>
    <xf numFmtId="0" fontId="18" fillId="0" borderId="63" xfId="55" applyFont="1" applyFill="1" applyBorder="1" applyAlignment="1">
      <alignment vertical="center"/>
      <protection/>
    </xf>
    <xf numFmtId="0" fontId="18" fillId="0" borderId="38" xfId="55" applyFont="1" applyFill="1" applyBorder="1" applyAlignment="1">
      <alignment vertical="center" wrapText="1"/>
      <protection/>
    </xf>
    <xf numFmtId="3" fontId="15" fillId="0" borderId="64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64" xfId="55" applyNumberFormat="1" applyFont="1" applyFill="1" applyBorder="1" applyAlignment="1" applyProtection="1">
      <alignment horizontal="right" vertical="center"/>
      <protection/>
    </xf>
    <xf numFmtId="0" fontId="15" fillId="0" borderId="65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66" xfId="55" applyFont="1" applyFill="1" applyBorder="1" applyAlignment="1">
      <alignment vertical="center"/>
      <protection/>
    </xf>
    <xf numFmtId="0" fontId="18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3" fontId="15" fillId="0" borderId="67" xfId="55" applyNumberFormat="1" applyFont="1" applyBorder="1" applyAlignment="1" applyProtection="1">
      <alignment horizontal="right" vertical="center"/>
      <protection/>
    </xf>
    <xf numFmtId="3" fontId="15" fillId="0" borderId="10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88" fontId="15" fillId="0" borderId="0" xfId="55" applyNumberFormat="1" applyFont="1" applyBorder="1" applyAlignment="1" quotePrefix="1">
      <alignment horizontal="center" vertical="center"/>
      <protection/>
    </xf>
    <xf numFmtId="188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0" xfId="55" applyNumberFormat="1" applyFont="1" applyFill="1" applyBorder="1" applyAlignment="1">
      <alignment horizontal="right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30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5" xfId="55" applyFont="1" applyBorder="1" applyAlignment="1">
      <alignment vertical="center"/>
      <protection/>
    </xf>
    <xf numFmtId="0" fontId="15" fillId="0" borderId="16" xfId="55" applyFont="1" applyBorder="1" applyAlignment="1">
      <alignment horizontal="center" vertical="center"/>
      <protection/>
    </xf>
    <xf numFmtId="0" fontId="15" fillId="0" borderId="14" xfId="55" applyFont="1" applyBorder="1" applyAlignment="1">
      <alignment horizontal="center" vertical="center" wrapText="1"/>
      <protection/>
    </xf>
    <xf numFmtId="0" fontId="15" fillId="0" borderId="17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left" vertical="center"/>
      <protection/>
    </xf>
    <xf numFmtId="0" fontId="15" fillId="0" borderId="22" xfId="55" applyFont="1" applyBorder="1" applyAlignment="1">
      <alignment vertical="center"/>
      <protection/>
    </xf>
    <xf numFmtId="0" fontId="15" fillId="0" borderId="21" xfId="55" applyFont="1" applyBorder="1" applyAlignment="1">
      <alignment horizontal="center" vertical="center" wrapText="1"/>
      <protection/>
    </xf>
    <xf numFmtId="3" fontId="15" fillId="0" borderId="21" xfId="55" applyNumberFormat="1" applyFont="1" applyBorder="1" applyAlignment="1">
      <alignment horizontal="right" vertical="center"/>
      <protection/>
    </xf>
    <xf numFmtId="0" fontId="15" fillId="0" borderId="27" xfId="55" applyFont="1" applyBorder="1" applyAlignment="1">
      <alignment vertical="center" wrapText="1"/>
      <protection/>
    </xf>
    <xf numFmtId="3" fontId="15" fillId="0" borderId="27" xfId="55" applyNumberFormat="1" applyFont="1" applyBorder="1" applyAlignment="1">
      <alignment horizontal="right" vertical="center"/>
      <protection/>
    </xf>
    <xf numFmtId="3" fontId="15" fillId="0" borderId="30" xfId="55" applyNumberFormat="1" applyFont="1" applyBorder="1" applyAlignment="1">
      <alignment horizontal="right" vertical="center"/>
      <protection/>
    </xf>
    <xf numFmtId="0" fontId="15" fillId="0" borderId="22" xfId="55" applyFont="1" applyBorder="1" applyAlignment="1">
      <alignment vertical="center" wrapText="1"/>
      <protection/>
    </xf>
    <xf numFmtId="1" fontId="15" fillId="0" borderId="29" xfId="55" applyNumberFormat="1" applyFont="1" applyBorder="1" applyAlignment="1">
      <alignment horizontal="center" vertical="center"/>
      <protection/>
    </xf>
    <xf numFmtId="1" fontId="15" fillId="0" borderId="21" xfId="55" applyNumberFormat="1" applyFont="1" applyBorder="1" applyAlignment="1">
      <alignment horizontal="left" vertical="center" wrapText="1"/>
      <protection/>
    </xf>
    <xf numFmtId="3" fontId="22" fillId="0" borderId="55" xfId="55" applyNumberFormat="1" applyFont="1" applyBorder="1" applyAlignment="1">
      <alignment vertical="center"/>
      <protection/>
    </xf>
    <xf numFmtId="0" fontId="15" fillId="36" borderId="0" xfId="55" applyNumberFormat="1" applyFont="1" applyFill="1" applyBorder="1" applyAlignment="1">
      <alignment horizontal="right"/>
      <protection/>
    </xf>
    <xf numFmtId="3" fontId="22" fillId="0" borderId="51" xfId="55" applyNumberFormat="1" applyFont="1" applyBorder="1" applyAlignment="1" applyProtection="1">
      <alignment vertical="center"/>
      <protection/>
    </xf>
    <xf numFmtId="0" fontId="15" fillId="37" borderId="0" xfId="55" applyNumberFormat="1" applyFont="1" applyFill="1" applyBorder="1" applyAlignment="1">
      <alignment horizontal="right"/>
      <protection/>
    </xf>
    <xf numFmtId="3" fontId="15" fillId="0" borderId="51" xfId="55" applyNumberFormat="1" applyFont="1" applyBorder="1" applyAlignment="1" applyProtection="1">
      <alignment vertical="center"/>
      <protection locked="0"/>
    </xf>
    <xf numFmtId="3" fontId="15" fillId="0" borderId="10" xfId="55" applyNumberFormat="1" applyFont="1" applyBorder="1" applyAlignment="1">
      <alignment vertical="center"/>
      <protection/>
    </xf>
    <xf numFmtId="3" fontId="15" fillId="0" borderId="27" xfId="55" applyNumberFormat="1" applyFont="1" applyBorder="1" applyAlignment="1">
      <alignment vertical="center"/>
      <protection/>
    </xf>
    <xf numFmtId="1" fontId="15" fillId="0" borderId="22" xfId="55" applyNumberFormat="1" applyFont="1" applyBorder="1" applyAlignment="1">
      <alignment horizontal="left" vertical="center" wrapText="1"/>
      <protection/>
    </xf>
    <xf numFmtId="3" fontId="22" fillId="0" borderId="51" xfId="55" applyNumberFormat="1" applyFont="1" applyBorder="1" applyAlignment="1">
      <alignment vertical="center"/>
      <protection/>
    </xf>
    <xf numFmtId="0" fontId="22" fillId="0" borderId="0" xfId="57" applyFont="1" applyFill="1">
      <alignment/>
      <protection/>
    </xf>
    <xf numFmtId="0" fontId="19" fillId="36" borderId="0" xfId="57" applyFont="1" applyFill="1" applyBorder="1" applyAlignment="1">
      <alignment horizontal="right"/>
      <protection/>
    </xf>
    <xf numFmtId="3" fontId="15" fillId="0" borderId="51" xfId="55" applyNumberFormat="1" applyFont="1" applyBorder="1" applyAlignment="1" applyProtection="1">
      <alignment vertical="center"/>
      <protection/>
    </xf>
    <xf numFmtId="3" fontId="22" fillId="0" borderId="68" xfId="55" applyNumberFormat="1" applyFont="1" applyBorder="1" applyAlignment="1" applyProtection="1">
      <alignment vertical="center"/>
      <protection locked="0"/>
    </xf>
    <xf numFmtId="3" fontId="22" fillId="0" borderId="51" xfId="55" applyNumberFormat="1" applyFont="1" applyBorder="1" applyAlignment="1" applyProtection="1">
      <alignment vertical="center"/>
      <protection locked="0"/>
    </xf>
    <xf numFmtId="0" fontId="15" fillId="0" borderId="14" xfId="55" applyFont="1" applyBorder="1" applyAlignment="1" quotePrefix="1">
      <alignment horizontal="center" vertical="center"/>
      <protection/>
    </xf>
    <xf numFmtId="0" fontId="15" fillId="0" borderId="14" xfId="55" applyFont="1" applyBorder="1" applyAlignment="1">
      <alignment vertical="center"/>
      <protection/>
    </xf>
    <xf numFmtId="0" fontId="15" fillId="0" borderId="15" xfId="55" applyFont="1" applyBorder="1" applyAlignment="1" quotePrefix="1">
      <alignment horizontal="center" vertical="center" wrapText="1"/>
      <protection/>
    </xf>
    <xf numFmtId="3" fontId="15" fillId="0" borderId="10" xfId="55" applyNumberFormat="1" applyFont="1" applyBorder="1" applyAlignment="1">
      <alignment horizontal="center" vertical="center"/>
      <protection/>
    </xf>
    <xf numFmtId="1" fontId="15" fillId="0" borderId="10" xfId="55" applyNumberFormat="1" applyFont="1" applyBorder="1" applyAlignment="1">
      <alignment horizontal="center" vertical="center"/>
      <protection/>
    </xf>
    <xf numFmtId="0" fontId="15" fillId="0" borderId="21" xfId="55" applyFont="1" applyBorder="1" applyAlignment="1" quotePrefix="1">
      <alignment horizontal="center" vertical="center" wrapText="1"/>
      <protection/>
    </xf>
    <xf numFmtId="0" fontId="15" fillId="0" borderId="27" xfId="55" applyFont="1" applyBorder="1" applyAlignment="1" quotePrefix="1">
      <alignment horizontal="left" vertical="center"/>
      <protection/>
    </xf>
    <xf numFmtId="0" fontId="15" fillId="0" borderId="27" xfId="55" applyFont="1" applyBorder="1" applyAlignment="1" quotePrefix="1">
      <alignment horizontal="left" vertical="center" wrapText="1"/>
      <protection/>
    </xf>
    <xf numFmtId="3" fontId="15" fillId="0" borderId="10" xfId="55" applyNumberFormat="1" applyFont="1" applyBorder="1" applyAlignment="1">
      <alignment horizontal="right" vertical="center"/>
      <protection/>
    </xf>
    <xf numFmtId="188" fontId="15" fillId="0" borderId="29" xfId="55" applyNumberFormat="1" applyFont="1" applyBorder="1" applyAlignment="1" quotePrefix="1">
      <alignment horizontal="center" vertical="center"/>
      <protection/>
    </xf>
    <xf numFmtId="188" fontId="15" fillId="0" borderId="21" xfId="55" applyNumberFormat="1" applyFont="1" applyBorder="1" applyAlignment="1" quotePrefix="1">
      <alignment horizontal="center" vertical="center" wrapText="1"/>
      <protection/>
    </xf>
    <xf numFmtId="188" fontId="15" fillId="0" borderId="0" xfId="55" applyNumberFormat="1" applyFont="1" applyBorder="1" applyAlignment="1">
      <alignment vertical="center"/>
      <protection/>
    </xf>
    <xf numFmtId="188" fontId="15" fillId="0" borderId="0" xfId="55" applyNumberFormat="1" applyFont="1" applyBorder="1" applyAlignment="1">
      <alignment vertical="center" wrapText="1"/>
      <protection/>
    </xf>
    <xf numFmtId="3" fontId="15" fillId="0" borderId="0" xfId="55" applyNumberFormat="1" applyFont="1" applyBorder="1" applyAlignment="1">
      <alignment horizontal="right" vertical="center"/>
      <protection/>
    </xf>
    <xf numFmtId="0" fontId="15" fillId="0" borderId="10" xfId="55" applyFont="1" applyBorder="1" applyAlignment="1" quotePrefix="1">
      <alignment horizontal="center" vertical="center"/>
      <protection/>
    </xf>
    <xf numFmtId="0" fontId="15" fillId="0" borderId="14" xfId="55" applyFont="1" applyBorder="1" applyAlignment="1" quotePrefix="1">
      <alignment horizontal="center" vertical="center" wrapText="1"/>
      <protection/>
    </xf>
    <xf numFmtId="3" fontId="15" fillId="0" borderId="18" xfId="55" applyNumberFormat="1" applyFont="1" applyBorder="1" applyAlignment="1">
      <alignment horizontal="right" vertical="center"/>
      <protection/>
    </xf>
    <xf numFmtId="0" fontId="15" fillId="0" borderId="30" xfId="55" applyFont="1" applyBorder="1" applyAlignment="1">
      <alignment horizontal="left" vertical="center"/>
      <protection/>
    </xf>
    <xf numFmtId="3" fontId="22" fillId="0" borderId="68" xfId="55" applyNumberFormat="1" applyFont="1" applyBorder="1" applyAlignment="1">
      <alignment vertical="center"/>
      <protection/>
    </xf>
    <xf numFmtId="0" fontId="22" fillId="0" borderId="0" xfId="55" applyFont="1" applyFill="1" applyAlignment="1">
      <alignment vertical="center"/>
      <protection/>
    </xf>
    <xf numFmtId="188" fontId="22" fillId="0" borderId="0" xfId="57" applyNumberFormat="1" applyFont="1" applyFill="1" applyBorder="1">
      <alignment/>
      <protection/>
    </xf>
    <xf numFmtId="188" fontId="22" fillId="0" borderId="0" xfId="57" applyNumberFormat="1" applyFont="1" applyFill="1" applyBorder="1" applyProtection="1">
      <alignment/>
      <protection locked="0"/>
    </xf>
    <xf numFmtId="188" fontId="22" fillId="0" borderId="0" xfId="57" applyNumberFormat="1" applyFont="1" applyFill="1">
      <alignment/>
      <protection/>
    </xf>
    <xf numFmtId="188" fontId="22" fillId="0" borderId="0" xfId="57" applyNumberFormat="1" applyFont="1" applyFill="1" applyProtection="1">
      <alignment/>
      <protection locked="0"/>
    </xf>
    <xf numFmtId="188" fontId="19" fillId="0" borderId="0" xfId="57" applyNumberFormat="1" applyFont="1" applyFill="1">
      <alignment/>
      <protection/>
    </xf>
    <xf numFmtId="0" fontId="15" fillId="0" borderId="0" xfId="57" applyNumberFormat="1" applyFont="1" applyFill="1" applyBorder="1" applyAlignment="1">
      <alignment horizontal="right"/>
      <protection/>
    </xf>
    <xf numFmtId="188" fontId="15" fillId="0" borderId="0" xfId="57" applyNumberFormat="1" applyFont="1" applyFill="1" applyBorder="1">
      <alignment/>
      <protection/>
    </xf>
    <xf numFmtId="188" fontId="15" fillId="0" borderId="0" xfId="57" applyNumberFormat="1" applyFont="1" applyFill="1" applyBorder="1" applyProtection="1">
      <alignment/>
      <protection locked="0"/>
    </xf>
    <xf numFmtId="188" fontId="18" fillId="0" borderId="0" xfId="57" applyNumberFormat="1" applyFont="1" applyFill="1" applyBorder="1">
      <alignment/>
      <protection/>
    </xf>
    <xf numFmtId="0" fontId="15" fillId="0" borderId="0" xfId="57" applyFont="1" applyFill="1" applyBorder="1">
      <alignment/>
      <protection/>
    </xf>
    <xf numFmtId="0" fontId="15" fillId="0" borderId="0" xfId="57" applyFont="1" applyFill="1">
      <alignment/>
      <protection/>
    </xf>
    <xf numFmtId="3" fontId="15" fillId="0" borderId="56" xfId="55" applyNumberFormat="1" applyFont="1" applyBorder="1" applyAlignment="1" applyProtection="1">
      <alignment vertical="center"/>
      <protection locked="0"/>
    </xf>
    <xf numFmtId="0" fontId="15" fillId="0" borderId="0" xfId="55" applyFont="1" applyBorder="1" applyAlignment="1" applyProtection="1">
      <alignment vertical="center"/>
      <protection locked="0"/>
    </xf>
    <xf numFmtId="188" fontId="15" fillId="0" borderId="0" xfId="55" applyNumberFormat="1" applyFont="1" applyBorder="1" applyAlignment="1" applyProtection="1">
      <alignment vertical="center"/>
      <protection locked="0"/>
    </xf>
    <xf numFmtId="0" fontId="15" fillId="35" borderId="0" xfId="55" applyFont="1" applyFill="1" applyAlignment="1" applyProtection="1">
      <alignment vertical="center"/>
      <protection locked="0"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3" borderId="0" xfId="55" applyFont="1" applyFill="1" applyBorder="1" applyAlignment="1" applyProtection="1">
      <alignment vertical="center"/>
      <protection locked="0"/>
    </xf>
    <xf numFmtId="3" fontId="15" fillId="33" borderId="0" xfId="55" applyNumberFormat="1" applyFont="1" applyFill="1" applyBorder="1" applyAlignment="1" applyProtection="1">
      <alignment horizontal="right" vertical="center"/>
      <protection locked="0"/>
    </xf>
    <xf numFmtId="0" fontId="15" fillId="0" borderId="0" xfId="55" applyFont="1" applyFill="1" applyBorder="1" applyAlignment="1" applyProtection="1">
      <alignment vertical="center"/>
      <protection/>
    </xf>
    <xf numFmtId="0" fontId="15" fillId="0" borderId="0" xfId="55" applyFont="1" applyFill="1" applyAlignment="1" applyProtection="1">
      <alignment vertical="center"/>
      <protection locked="0"/>
    </xf>
    <xf numFmtId="0" fontId="15" fillId="33" borderId="0" xfId="55" applyFont="1" applyFill="1" applyAlignment="1" applyProtection="1">
      <alignment vertical="center"/>
      <protection locked="0"/>
    </xf>
    <xf numFmtId="0" fontId="15" fillId="0" borderId="0" xfId="55" applyFont="1" applyAlignment="1" applyProtection="1">
      <alignment vertical="center" wrapText="1"/>
      <protection locked="0"/>
    </xf>
    <xf numFmtId="3" fontId="15" fillId="0" borderId="0" xfId="55" applyNumberFormat="1" applyFont="1" applyFill="1" applyAlignment="1" applyProtection="1">
      <alignment horizontal="right" vertical="center"/>
      <protection locked="0"/>
    </xf>
    <xf numFmtId="0" fontId="15" fillId="0" borderId="0" xfId="55" applyNumberFormat="1" applyFont="1" applyBorder="1" applyAlignment="1" applyProtection="1">
      <alignment horizontal="right"/>
      <protection locked="0"/>
    </xf>
    <xf numFmtId="0" fontId="15" fillId="40" borderId="0" xfId="55" applyFont="1" applyFill="1" applyAlignment="1">
      <alignment vertical="center"/>
      <protection/>
    </xf>
    <xf numFmtId="0" fontId="15" fillId="40" borderId="0" xfId="55" applyFont="1" applyFill="1" applyAlignment="1">
      <alignment vertical="center" wrapText="1"/>
      <protection/>
    </xf>
    <xf numFmtId="0" fontId="15" fillId="40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50" fillId="0" borderId="0" xfId="55" applyFont="1">
      <alignment/>
      <protection/>
    </xf>
    <xf numFmtId="0" fontId="15" fillId="41" borderId="0" xfId="55" applyFont="1" applyFill="1" applyAlignment="1">
      <alignment/>
      <protection/>
    </xf>
    <xf numFmtId="0" fontId="15" fillId="41" borderId="0" xfId="55" applyFont="1" applyFill="1" applyAlignment="1">
      <alignment wrapText="1"/>
      <protection/>
    </xf>
    <xf numFmtId="0" fontId="15" fillId="42" borderId="0" xfId="55" applyFont="1" applyFill="1">
      <alignment/>
      <protection/>
    </xf>
    <xf numFmtId="0" fontId="15" fillId="43" borderId="0" xfId="55" applyFont="1" applyFill="1">
      <alignment/>
      <protection/>
    </xf>
    <xf numFmtId="0" fontId="50" fillId="0" borderId="0" xfId="55" applyFont="1" applyAlignment="1">
      <alignment/>
      <protection/>
    </xf>
    <xf numFmtId="0" fontId="50" fillId="0" borderId="0" xfId="55" applyFont="1" applyAlignment="1">
      <alignment wrapText="1"/>
      <protection/>
    </xf>
    <xf numFmtId="3" fontId="50" fillId="0" borderId="0" xfId="55" applyNumberFormat="1" applyFont="1" applyAlignment="1">
      <alignment/>
      <protection/>
    </xf>
    <xf numFmtId="0" fontId="40" fillId="0" borderId="0" xfId="55">
      <alignment/>
      <protection/>
    </xf>
    <xf numFmtId="0" fontId="40" fillId="0" borderId="0" xfId="55" applyFont="1">
      <alignment/>
      <protection/>
    </xf>
    <xf numFmtId="0" fontId="50" fillId="42" borderId="0" xfId="55" applyFont="1" applyFill="1">
      <alignment/>
      <protection/>
    </xf>
    <xf numFmtId="0" fontId="50" fillId="43" borderId="0" xfId="55" applyFont="1" applyFill="1">
      <alignment/>
      <protection/>
    </xf>
    <xf numFmtId="0" fontId="18" fillId="0" borderId="0" xfId="55" applyFont="1" applyAlignment="1">
      <alignment/>
      <protection/>
    </xf>
    <xf numFmtId="0" fontId="51" fillId="0" borderId="0" xfId="55" applyFont="1" applyAlignment="1">
      <alignment wrapText="1"/>
      <protection/>
    </xf>
    <xf numFmtId="0" fontId="50" fillId="41" borderId="48" xfId="55" applyFont="1" applyFill="1" applyBorder="1" applyAlignment="1">
      <alignment/>
      <protection/>
    </xf>
    <xf numFmtId="0" fontId="50" fillId="38" borderId="0" xfId="55" applyFont="1" applyFill="1">
      <alignment/>
      <protection/>
    </xf>
    <xf numFmtId="217" fontId="50" fillId="0" borderId="0" xfId="55" applyNumberFormat="1" applyFont="1">
      <alignment/>
      <protection/>
    </xf>
    <xf numFmtId="0" fontId="50" fillId="38" borderId="0" xfId="55" applyFont="1" applyFill="1" applyBorder="1">
      <alignment/>
      <protection/>
    </xf>
    <xf numFmtId="3" fontId="37" fillId="38" borderId="0" xfId="55" applyNumberFormat="1" applyFont="1" applyFill="1" applyBorder="1" applyAlignment="1">
      <alignment horizontal="right"/>
      <protection/>
    </xf>
    <xf numFmtId="0" fontId="40" fillId="38" borderId="0" xfId="55" applyFill="1" applyBorder="1">
      <alignment/>
      <protection/>
    </xf>
    <xf numFmtId="3" fontId="15" fillId="0" borderId="14" xfId="55" applyNumberFormat="1" applyFont="1" applyFill="1" applyBorder="1" applyAlignment="1">
      <alignment horizontal="right" vertical="center"/>
      <protection/>
    </xf>
    <xf numFmtId="3" fontId="15" fillId="0" borderId="14" xfId="55" applyNumberFormat="1" applyFont="1" applyFill="1" applyBorder="1" applyAlignment="1">
      <alignment horizontal="center" vertical="center"/>
      <protection/>
    </xf>
    <xf numFmtId="3" fontId="15" fillId="0" borderId="16" xfId="55" applyNumberFormat="1" applyFont="1" applyFill="1" applyBorder="1" applyAlignment="1" applyProtection="1">
      <alignment horizontal="right" vertical="center"/>
      <protection/>
    </xf>
    <xf numFmtId="3" fontId="15" fillId="0" borderId="14" xfId="55" applyNumberFormat="1" applyFont="1" applyFill="1" applyBorder="1" applyAlignment="1" applyProtection="1">
      <alignment horizontal="center" vertical="center"/>
      <protection/>
    </xf>
    <xf numFmtId="0" fontId="44" fillId="0" borderId="15" xfId="55" applyFont="1" applyFill="1" applyBorder="1" applyAlignment="1">
      <alignment vertical="center"/>
      <protection/>
    </xf>
    <xf numFmtId="0" fontId="44" fillId="0" borderId="54" xfId="55" applyFont="1" applyFill="1" applyBorder="1" applyAlignment="1">
      <alignment vertical="center"/>
      <protection/>
    </xf>
    <xf numFmtId="0" fontId="37" fillId="0" borderId="30" xfId="55" applyFont="1" applyFill="1" applyBorder="1" applyAlignment="1">
      <alignment vertical="center"/>
      <protection/>
    </xf>
    <xf numFmtId="216" fontId="18" fillId="0" borderId="18" xfId="57" applyNumberFormat="1" applyFont="1" applyFill="1" applyBorder="1" applyAlignment="1" quotePrefix="1">
      <alignment horizontal="center" vertical="center"/>
      <protection/>
    </xf>
    <xf numFmtId="216" fontId="20" fillId="0" borderId="23" xfId="57" applyNumberFormat="1" applyFont="1" applyFill="1" applyBorder="1" applyAlignment="1" quotePrefix="1">
      <alignment horizontal="center" vertical="center"/>
      <protection/>
    </xf>
    <xf numFmtId="0" fontId="44" fillId="0" borderId="14" xfId="55" applyFont="1" applyFill="1" applyBorder="1" applyAlignment="1">
      <alignment horizontal="center" vertical="center"/>
      <protection/>
    </xf>
    <xf numFmtId="0" fontId="40" fillId="38" borderId="18" xfId="55" applyFill="1" applyBorder="1" applyAlignment="1">
      <alignment vertical="center"/>
      <protection/>
    </xf>
    <xf numFmtId="0" fontId="15" fillId="0" borderId="18" xfId="55" applyFont="1" applyBorder="1" applyAlignment="1">
      <alignment horizontal="center" vertical="center" wrapText="1"/>
      <protection/>
    </xf>
    <xf numFmtId="3" fontId="44" fillId="0" borderId="18" xfId="55" applyNumberFormat="1" applyFont="1" applyBorder="1" applyAlignment="1" quotePrefix="1">
      <alignment horizontal="center" vertical="center"/>
      <protection/>
    </xf>
    <xf numFmtId="0" fontId="45" fillId="38" borderId="18" xfId="55" applyFont="1" applyFill="1" applyBorder="1" applyAlignment="1">
      <alignment horizontal="center" vertical="center"/>
      <protection/>
    </xf>
    <xf numFmtId="0" fontId="15" fillId="0" borderId="22" xfId="55" applyFont="1" applyBorder="1" applyAlignment="1">
      <alignment horizontal="center" vertical="center"/>
      <protection/>
    </xf>
    <xf numFmtId="3" fontId="15" fillId="0" borderId="18" xfId="55" applyNumberFormat="1" applyFont="1" applyFill="1" applyBorder="1" applyAlignment="1">
      <alignment horizontal="center" vertical="center"/>
      <protection/>
    </xf>
    <xf numFmtId="3" fontId="15" fillId="0" borderId="23" xfId="55" applyNumberFormat="1" applyFont="1" applyFill="1" applyBorder="1" applyAlignment="1" applyProtection="1">
      <alignment horizontal="center" vertical="center"/>
      <protection/>
    </xf>
    <xf numFmtId="3" fontId="15" fillId="0" borderId="18" xfId="55" applyNumberFormat="1" applyFont="1" applyFill="1" applyBorder="1" applyAlignment="1" applyProtection="1">
      <alignment horizontal="center" vertical="center"/>
      <protection/>
    </xf>
    <xf numFmtId="3" fontId="15" fillId="0" borderId="21" xfId="55" applyNumberFormat="1" applyFont="1" applyFill="1" applyBorder="1" applyAlignment="1">
      <alignment horizontal="center" vertical="center"/>
      <protection/>
    </xf>
    <xf numFmtId="3" fontId="15" fillId="0" borderId="29" xfId="55" applyNumberFormat="1" applyFont="1" applyFill="1" applyBorder="1" applyAlignment="1" applyProtection="1">
      <alignment horizontal="center" vertical="center"/>
      <protection/>
    </xf>
    <xf numFmtId="3" fontId="15" fillId="0" borderId="21" xfId="55" applyNumberFormat="1" applyFont="1" applyFill="1" applyBorder="1" applyAlignment="1" applyProtection="1">
      <alignment horizontal="center" vertical="center"/>
      <protection/>
    </xf>
    <xf numFmtId="0" fontId="45" fillId="38" borderId="10" xfId="55" applyFont="1" applyFill="1" applyBorder="1" applyAlignment="1" quotePrefix="1">
      <alignment horizontal="center" vertical="center"/>
      <protection/>
    </xf>
    <xf numFmtId="217" fontId="18" fillId="33" borderId="55" xfId="55" applyNumberFormat="1" applyFont="1" applyFill="1" applyBorder="1" applyAlignment="1" applyProtection="1">
      <alignment horizontal="center" vertical="center"/>
      <protection locked="0"/>
    </xf>
    <xf numFmtId="0" fontId="15" fillId="0" borderId="19" xfId="55" applyFont="1" applyBorder="1" applyAlignment="1">
      <alignment horizontal="center" vertical="center" wrapText="1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44" fillId="0" borderId="14" xfId="55" applyNumberFormat="1" applyFont="1" applyFill="1" applyBorder="1" applyAlignment="1" applyProtection="1">
      <alignment horizontal="center" vertical="center" wrapText="1"/>
      <protection/>
    </xf>
    <xf numFmtId="0" fontId="15" fillId="0" borderId="17" xfId="55" applyFont="1" applyBorder="1" applyAlignment="1">
      <alignment vertical="center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48" fillId="34" borderId="18" xfId="55" applyFont="1" applyFill="1" applyBorder="1" applyAlignment="1">
      <alignment vertical="center" wrapText="1"/>
      <protection/>
    </xf>
    <xf numFmtId="0" fontId="18" fillId="0" borderId="17" xfId="55" applyFont="1" applyFill="1" applyBorder="1" applyAlignment="1" applyProtection="1">
      <alignment vertical="center"/>
      <protection locked="0"/>
    </xf>
    <xf numFmtId="0" fontId="18" fillId="33" borderId="17" xfId="55" applyFont="1" applyFill="1" applyBorder="1" applyAlignment="1" applyProtection="1">
      <alignment vertical="center" wrapText="1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0" fontId="37" fillId="0" borderId="0" xfId="55" applyFont="1">
      <alignment/>
      <protection/>
    </xf>
    <xf numFmtId="3" fontId="22" fillId="0" borderId="68" xfId="55" applyNumberFormat="1" applyFont="1" applyBorder="1" applyAlignment="1" applyProtection="1">
      <alignment vertical="center"/>
      <protection/>
    </xf>
    <xf numFmtId="3" fontId="22" fillId="0" borderId="69" xfId="55" applyNumberFormat="1" applyFont="1" applyFill="1" applyBorder="1" applyAlignment="1" applyProtection="1">
      <alignment vertical="center"/>
      <protection/>
    </xf>
    <xf numFmtId="3" fontId="22" fillId="0" borderId="68" xfId="55" applyNumberFormat="1" applyFont="1" applyFill="1" applyBorder="1" applyAlignment="1" applyProtection="1">
      <alignment vertical="center"/>
      <protection/>
    </xf>
    <xf numFmtId="3" fontId="22" fillId="39" borderId="59" xfId="55" applyNumberFormat="1" applyFont="1" applyFill="1" applyBorder="1" applyAlignment="1" applyProtection="1">
      <alignment vertical="center"/>
      <protection/>
    </xf>
    <xf numFmtId="3" fontId="15" fillId="39" borderId="59" xfId="55" applyNumberFormat="1" applyFont="1" applyFill="1" applyBorder="1" applyAlignment="1" applyProtection="1">
      <alignment horizontal="right" vertical="center"/>
      <protection/>
    </xf>
    <xf numFmtId="3" fontId="22" fillId="39" borderId="68" xfId="55" applyNumberFormat="1" applyFont="1" applyFill="1" applyBorder="1" applyAlignment="1" applyProtection="1">
      <alignment vertical="center"/>
      <protection/>
    </xf>
    <xf numFmtId="3" fontId="15" fillId="0" borderId="60" xfId="55" applyNumberFormat="1" applyFont="1" applyFill="1" applyBorder="1" applyAlignment="1" applyProtection="1">
      <alignment horizontal="right" vertical="center"/>
      <protection locked="0"/>
    </xf>
    <xf numFmtId="3" fontId="15" fillId="0" borderId="51" xfId="55" applyNumberFormat="1" applyFont="1" applyFill="1" applyBorder="1" applyAlignment="1" applyProtection="1">
      <alignment horizontal="right" vertical="center"/>
      <protection/>
    </xf>
    <xf numFmtId="3" fontId="15" fillId="39" borderId="51" xfId="55" applyNumberFormat="1" applyFont="1" applyFill="1" applyBorder="1" applyAlignment="1" applyProtection="1">
      <alignment horizontal="right" vertical="center"/>
      <protection/>
    </xf>
    <xf numFmtId="3" fontId="22" fillId="0" borderId="70" xfId="55" applyNumberFormat="1" applyFont="1" applyFill="1" applyBorder="1" applyAlignment="1" applyProtection="1">
      <alignment horizontal="right" vertical="center"/>
      <protection/>
    </xf>
    <xf numFmtId="3" fontId="22" fillId="0" borderId="51" xfId="55" applyNumberFormat="1" applyFont="1" applyFill="1" applyBorder="1" applyAlignment="1" applyProtection="1">
      <alignment horizontal="right" vertical="center"/>
      <protection/>
    </xf>
    <xf numFmtId="3" fontId="22" fillId="39" borderId="51" xfId="55" applyNumberFormat="1" applyFont="1" applyFill="1" applyBorder="1" applyAlignment="1" applyProtection="1">
      <alignment horizontal="right" vertical="center"/>
      <protection/>
    </xf>
    <xf numFmtId="0" fontId="50" fillId="0" borderId="0" xfId="55" applyFont="1" applyFill="1">
      <alignment/>
      <protection/>
    </xf>
    <xf numFmtId="3" fontId="22" fillId="0" borderId="60" xfId="55" applyNumberFormat="1" applyFont="1" applyFill="1" applyBorder="1" applyAlignment="1" applyProtection="1">
      <alignment horizontal="right" vertical="center"/>
      <protection locked="0"/>
    </xf>
    <xf numFmtId="3" fontId="15" fillId="0" borderId="48" xfId="55" applyNumberFormat="1" applyFont="1" applyFill="1" applyBorder="1" applyAlignment="1" applyProtection="1" quotePrefix="1">
      <alignment horizontal="right" vertical="center"/>
      <protection/>
    </xf>
    <xf numFmtId="0" fontId="18" fillId="0" borderId="0" xfId="55" applyFont="1" applyFill="1" applyBorder="1" applyAlignment="1">
      <alignment vertical="center"/>
      <protection/>
    </xf>
    <xf numFmtId="3" fontId="22" fillId="0" borderId="51" xfId="55" applyNumberFormat="1" applyFont="1" applyBorder="1" applyAlignment="1" applyProtection="1">
      <alignment horizontal="right"/>
      <protection locked="0"/>
    </xf>
    <xf numFmtId="3" fontId="22" fillId="0" borderId="60" xfId="55" applyNumberFormat="1" applyFont="1" applyFill="1" applyBorder="1" applyAlignment="1" applyProtection="1">
      <alignment horizontal="right"/>
      <protection locked="0"/>
    </xf>
    <xf numFmtId="3" fontId="22" fillId="0" borderId="48" xfId="55" applyNumberFormat="1" applyFont="1" applyFill="1" applyBorder="1" applyAlignment="1" applyProtection="1">
      <alignment horizontal="right"/>
      <protection locked="0"/>
    </xf>
    <xf numFmtId="3" fontId="22" fillId="0" borderId="51" xfId="55" applyNumberFormat="1" applyFont="1" applyBorder="1" applyAlignment="1" applyProtection="1">
      <alignment horizontal="right"/>
      <protection/>
    </xf>
    <xf numFmtId="3" fontId="22" fillId="0" borderId="70" xfId="55" applyNumberFormat="1" applyFont="1" applyFill="1" applyBorder="1" applyAlignment="1" applyProtection="1">
      <alignment horizontal="right"/>
      <protection/>
    </xf>
    <xf numFmtId="3" fontId="22" fillId="0" borderId="51" xfId="55" applyNumberFormat="1" applyFont="1" applyFill="1" applyBorder="1" applyAlignment="1" applyProtection="1">
      <alignment horizontal="right"/>
      <protection/>
    </xf>
    <xf numFmtId="3" fontId="15" fillId="0" borderId="51" xfId="55" applyNumberFormat="1" applyFont="1" applyBorder="1" applyAlignment="1" applyProtection="1">
      <alignment horizontal="right"/>
      <protection locked="0"/>
    </xf>
    <xf numFmtId="3" fontId="15" fillId="0" borderId="60" xfId="55" applyNumberFormat="1" applyFont="1" applyFill="1" applyBorder="1" applyAlignment="1" applyProtection="1">
      <alignment horizontal="right"/>
      <protection locked="0"/>
    </xf>
    <xf numFmtId="3" fontId="15" fillId="0" borderId="48" xfId="55" applyNumberFormat="1" applyFont="1" applyFill="1" applyBorder="1" applyAlignment="1" applyProtection="1">
      <alignment horizontal="right"/>
      <protection locked="0"/>
    </xf>
    <xf numFmtId="3" fontId="15" fillId="39" borderId="56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41" xfId="55" applyNumberFormat="1" applyFont="1" applyFill="1" applyBorder="1" applyAlignment="1" applyProtection="1">
      <alignment horizontal="right" vertical="center"/>
      <protection locked="0"/>
    </xf>
    <xf numFmtId="218" fontId="19" fillId="0" borderId="60" xfId="57" applyNumberFormat="1" applyFont="1" applyFill="1" applyBorder="1" applyAlignment="1" quotePrefix="1">
      <alignment horizontal="right" vertical="center"/>
      <protection/>
    </xf>
    <xf numFmtId="0" fontId="57" fillId="35" borderId="0" xfId="55" applyFont="1" applyFill="1" applyAlignment="1">
      <alignment vertical="center"/>
      <protection/>
    </xf>
    <xf numFmtId="3" fontId="15" fillId="0" borderId="30" xfId="55" applyNumberFormat="1" applyFont="1" applyFill="1" applyBorder="1" applyAlignment="1" applyProtection="1">
      <alignment horizontal="right"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7" fillId="0" borderId="0" xfId="55" applyFont="1" applyBorder="1" applyAlignment="1">
      <alignment vertical="center"/>
      <protection/>
    </xf>
    <xf numFmtId="0" fontId="37" fillId="0" borderId="0" xfId="0" applyFont="1" applyAlignment="1">
      <alignment horizontal="right" wrapText="1"/>
    </xf>
    <xf numFmtId="49" fontId="54" fillId="44" borderId="36" xfId="0" applyNumberFormat="1" applyFont="1" applyFill="1" applyBorder="1" applyAlignment="1" applyProtection="1">
      <alignment horizontal="center" vertical="center"/>
      <protection locked="0"/>
    </xf>
    <xf numFmtId="0" fontId="15" fillId="45" borderId="0" xfId="55" applyFont="1" applyFill="1" applyAlignment="1">
      <alignment vertical="center"/>
      <protection/>
    </xf>
    <xf numFmtId="0" fontId="15" fillId="0" borderId="65" xfId="57" applyFont="1" applyFill="1" applyBorder="1" applyAlignment="1">
      <alignment horizontal="left" vertical="center" wrapText="1"/>
      <protection/>
    </xf>
    <xf numFmtId="0" fontId="15" fillId="0" borderId="66" xfId="57" applyFont="1" applyFill="1" applyBorder="1" applyAlignment="1">
      <alignment horizontal="left" vertical="center" wrapText="1"/>
      <protection/>
    </xf>
    <xf numFmtId="0" fontId="15" fillId="37" borderId="71" xfId="57" applyFont="1" applyFill="1" applyBorder="1" applyAlignment="1">
      <alignment horizontal="left" wrapText="1"/>
      <protection/>
    </xf>
    <xf numFmtId="0" fontId="15" fillId="37" borderId="72" xfId="57" applyFont="1" applyFill="1" applyBorder="1" applyAlignment="1">
      <alignment horizontal="left" wrapText="1"/>
      <protection/>
    </xf>
    <xf numFmtId="0" fontId="15" fillId="37" borderId="73" xfId="57" applyFont="1" applyFill="1" applyBorder="1" applyAlignment="1">
      <alignment horizontal="left" wrapText="1"/>
      <protection/>
    </xf>
    <xf numFmtId="3" fontId="22" fillId="0" borderId="26" xfId="55" applyNumberFormat="1" applyFont="1" applyBorder="1" applyAlignment="1" applyProtection="1">
      <alignment horizontal="right" vertical="center"/>
      <protection locked="0"/>
    </xf>
    <xf numFmtId="3" fontId="22" fillId="0" borderId="26" xfId="55" applyNumberFormat="1" applyFont="1" applyBorder="1" applyAlignment="1">
      <alignment horizontal="right" vertical="center"/>
      <protection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2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Fill="1" applyBorder="1" applyAlignment="1" applyProtection="1">
      <alignment horizontal="right" vertical="center"/>
      <protection locked="0"/>
    </xf>
    <xf numFmtId="3" fontId="15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Border="1" applyAlignment="1" applyProtection="1">
      <alignment horizontal="right" vertical="center"/>
      <protection locked="0"/>
    </xf>
    <xf numFmtId="0" fontId="15" fillId="0" borderId="38" xfId="57" applyFont="1" applyFill="1" applyBorder="1" applyAlignment="1">
      <alignment horizontal="left"/>
      <protection/>
    </xf>
    <xf numFmtId="0" fontId="15" fillId="0" borderId="24" xfId="57" applyFont="1" applyFill="1" applyBorder="1" applyAlignment="1">
      <alignment horizontal="left"/>
      <protection/>
    </xf>
    <xf numFmtId="3" fontId="15" fillId="0" borderId="41" xfId="55" applyNumberFormat="1" applyFont="1" applyBorder="1" applyAlignment="1">
      <alignment horizontal="right" vertical="center"/>
      <protection/>
    </xf>
    <xf numFmtId="0" fontId="15" fillId="0" borderId="24" xfId="57" applyFont="1" applyFill="1" applyBorder="1">
      <alignment/>
      <protection/>
    </xf>
    <xf numFmtId="3" fontId="22" fillId="0" borderId="35" xfId="55" applyNumberFormat="1" applyFont="1" applyBorder="1" applyAlignment="1" applyProtection="1">
      <alignment horizontal="right" vertical="center"/>
      <protection/>
    </xf>
    <xf numFmtId="0" fontId="20" fillId="0" borderId="74" xfId="57" applyFont="1" applyFill="1" applyBorder="1" applyAlignment="1">
      <alignment horizontal="left" vertical="center" wrapText="1"/>
      <protection/>
    </xf>
    <xf numFmtId="3" fontId="15" fillId="0" borderId="64" xfId="55" applyNumberFormat="1" applyFont="1" applyBorder="1" applyAlignment="1" applyProtection="1">
      <alignment horizontal="right" vertical="center"/>
      <protection locked="0"/>
    </xf>
    <xf numFmtId="3" fontId="15" fillId="0" borderId="34" xfId="55" applyNumberFormat="1" applyFont="1" applyBorder="1" applyAlignment="1" applyProtection="1">
      <alignment horizontal="right" vertical="center"/>
      <protection locked="0"/>
    </xf>
    <xf numFmtId="0" fontId="27" fillId="0" borderId="38" xfId="57" applyFont="1" applyFill="1" applyBorder="1" applyAlignment="1">
      <alignment wrapText="1"/>
      <protection/>
    </xf>
    <xf numFmtId="0" fontId="27" fillId="0" borderId="0" xfId="57" applyFont="1" applyFill="1" applyBorder="1" applyAlignment="1">
      <alignment wrapText="1"/>
      <protection/>
    </xf>
    <xf numFmtId="0" fontId="28" fillId="0" borderId="0" xfId="57" applyFont="1" applyFill="1" applyBorder="1" applyAlignment="1">
      <alignment wrapText="1"/>
      <protection/>
    </xf>
    <xf numFmtId="0" fontId="27" fillId="0" borderId="24" xfId="57" applyFont="1" applyFill="1" applyBorder="1" applyAlignment="1">
      <alignment wrapText="1"/>
      <protection/>
    </xf>
    <xf numFmtId="3" fontId="22" fillId="0" borderId="26" xfId="55" applyNumberFormat="1" applyFont="1" applyBorder="1" applyAlignment="1" applyProtection="1">
      <alignment horizontal="right" vertical="center"/>
      <protection/>
    </xf>
    <xf numFmtId="3" fontId="15" fillId="0" borderId="25" xfId="55" applyNumberFormat="1" applyFont="1" applyBorder="1" applyAlignment="1" applyProtection="1">
      <alignment horizontal="right" vertical="center"/>
      <protection/>
    </xf>
    <xf numFmtId="3" fontId="22" fillId="0" borderId="25" xfId="55" applyNumberFormat="1" applyFont="1" applyBorder="1" applyAlignment="1" applyProtection="1">
      <alignment horizontal="right" vertical="center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7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1" fillId="0" borderId="41" xfId="57" applyFont="1" applyFill="1" applyBorder="1">
      <alignment/>
      <protection/>
    </xf>
    <xf numFmtId="3" fontId="15" fillId="0" borderId="11" xfId="55" applyNumberFormat="1" applyFont="1" applyBorder="1" applyAlignment="1">
      <alignment horizontal="right" vertical="center"/>
      <protection/>
    </xf>
    <xf numFmtId="3" fontId="22" fillId="0" borderId="35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 applyProtection="1">
      <alignment vertical="center"/>
      <protection/>
    </xf>
    <xf numFmtId="3" fontId="15" fillId="0" borderId="28" xfId="55" applyNumberFormat="1" applyFont="1" applyBorder="1" applyAlignment="1" applyProtection="1">
      <alignment vertical="center"/>
      <protection locked="0"/>
    </xf>
    <xf numFmtId="3" fontId="22" fillId="0" borderId="26" xfId="55" applyNumberFormat="1" applyFont="1" applyBorder="1" applyAlignment="1" applyProtection="1">
      <alignment vertical="center"/>
      <protection locked="0"/>
    </xf>
    <xf numFmtId="3" fontId="22" fillId="0" borderId="25" xfId="55" applyNumberFormat="1" applyFont="1" applyBorder="1" applyAlignment="1" applyProtection="1">
      <alignment vertical="center"/>
      <protection locked="0"/>
    </xf>
    <xf numFmtId="3" fontId="15" fillId="0" borderId="25" xfId="55" applyNumberFormat="1" applyFont="1" applyBorder="1" applyAlignment="1" applyProtection="1">
      <alignment vertical="center"/>
      <protection locked="0"/>
    </xf>
    <xf numFmtId="3" fontId="15" fillId="0" borderId="11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>
      <alignment vertical="center"/>
      <protection/>
    </xf>
    <xf numFmtId="3" fontId="15" fillId="0" borderId="28" xfId="55" applyNumberFormat="1" applyFont="1" applyBorder="1" applyAlignment="1" applyProtection="1">
      <alignment vertical="center"/>
      <protection/>
    </xf>
    <xf numFmtId="3" fontId="15" fillId="0" borderId="25" xfId="55" applyNumberFormat="1" applyFont="1" applyBorder="1" applyAlignment="1" applyProtection="1">
      <alignment vertical="center"/>
      <protection/>
    </xf>
    <xf numFmtId="3" fontId="22" fillId="0" borderId="57" xfId="55" applyNumberFormat="1" applyFont="1" applyBorder="1" applyAlignment="1" applyProtection="1">
      <alignment vertical="center"/>
      <protection locked="0"/>
    </xf>
    <xf numFmtId="3" fontId="22" fillId="0" borderId="28" xfId="55" applyNumberFormat="1" applyFont="1" applyBorder="1" applyAlignment="1" applyProtection="1">
      <alignment vertical="center"/>
      <protection locked="0"/>
    </xf>
    <xf numFmtId="0" fontId="15" fillId="0" borderId="11" xfId="55" applyFont="1" applyBorder="1" applyAlignment="1">
      <alignment horizontal="left" vertical="center"/>
      <protection/>
    </xf>
    <xf numFmtId="0" fontId="20" fillId="0" borderId="38" xfId="57" applyFont="1" applyFill="1" applyBorder="1">
      <alignment/>
      <protection/>
    </xf>
    <xf numFmtId="0" fontId="20" fillId="0" borderId="24" xfId="57" applyFont="1" applyFill="1" applyBorder="1">
      <alignment/>
      <protection/>
    </xf>
    <xf numFmtId="0" fontId="15" fillId="0" borderId="0" xfId="57" applyFont="1" applyFill="1" applyBorder="1" applyAlignment="1">
      <alignment horizontal="left" wrapText="1"/>
      <protection/>
    </xf>
    <xf numFmtId="0" fontId="20" fillId="0" borderId="38" xfId="57" applyFont="1" applyFill="1" applyBorder="1" applyAlignment="1">
      <alignment horizontal="left" wrapText="1"/>
      <protection/>
    </xf>
    <xf numFmtId="0" fontId="20" fillId="0" borderId="53" xfId="57" applyFont="1" applyFill="1" applyBorder="1" applyAlignment="1">
      <alignment horizontal="left" wrapText="1"/>
      <protection/>
    </xf>
    <xf numFmtId="0" fontId="20" fillId="0" borderId="0" xfId="57" applyFont="1" applyFill="1" applyBorder="1" applyAlignment="1">
      <alignment horizontal="left" wrapText="1"/>
      <protection/>
    </xf>
    <xf numFmtId="0" fontId="20" fillId="0" borderId="24" xfId="57" applyFont="1" applyFill="1" applyBorder="1" applyAlignment="1">
      <alignment horizontal="left" wrapText="1"/>
      <protection/>
    </xf>
    <xf numFmtId="3" fontId="22" fillId="0" borderId="57" xfId="55" applyNumberFormat="1" applyFont="1" applyBorder="1" applyAlignment="1">
      <alignment vertical="center"/>
      <protection/>
    </xf>
    <xf numFmtId="3" fontId="15" fillId="0" borderId="28" xfId="59" applyNumberFormat="1" applyFont="1" applyBorder="1" applyAlignment="1" applyProtection="1">
      <alignment vertical="center"/>
      <protection locked="0"/>
    </xf>
    <xf numFmtId="3" fontId="15" fillId="0" borderId="64" xfId="55" applyNumberFormat="1" applyFont="1" applyBorder="1" applyAlignment="1" applyProtection="1">
      <alignment vertical="center"/>
      <protection locked="0"/>
    </xf>
    <xf numFmtId="3" fontId="15" fillId="0" borderId="34" xfId="55" applyNumberFormat="1" applyFont="1" applyBorder="1" applyAlignment="1" applyProtection="1">
      <alignment vertical="center"/>
      <protection locked="0"/>
    </xf>
    <xf numFmtId="3" fontId="22" fillId="0" borderId="57" xfId="55" applyNumberFormat="1" applyFont="1" applyBorder="1" applyAlignment="1" applyProtection="1">
      <alignment vertical="center"/>
      <protection/>
    </xf>
    <xf numFmtId="3" fontId="22" fillId="0" borderId="28" xfId="55" applyNumberFormat="1" applyFont="1" applyBorder="1" applyAlignment="1" applyProtection="1">
      <alignment horizontal="right"/>
      <protection locked="0"/>
    </xf>
    <xf numFmtId="3" fontId="22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2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3" fontId="15" fillId="0" borderId="57" xfId="55" applyNumberFormat="1" applyFont="1" applyBorder="1" applyAlignment="1" applyProtection="1">
      <alignment horizontal="right" vertical="center"/>
      <protection/>
    </xf>
    <xf numFmtId="3" fontId="15" fillId="0" borderId="26" xfId="55" applyNumberFormat="1" applyFont="1" applyBorder="1" applyAlignment="1" applyProtection="1">
      <alignment horizontal="right" vertical="center"/>
      <protection/>
    </xf>
    <xf numFmtId="3" fontId="15" fillId="0" borderId="34" xfId="55" applyNumberFormat="1" applyFont="1" applyBorder="1" applyAlignment="1" applyProtection="1">
      <alignment horizontal="right" vertical="center"/>
      <protection/>
    </xf>
    <xf numFmtId="214" fontId="15" fillId="33" borderId="0" xfId="55" applyNumberFormat="1" applyFont="1" applyFill="1" applyAlignment="1" applyProtection="1" quotePrefix="1">
      <alignment horizontal="center" vertical="center"/>
      <protection/>
    </xf>
    <xf numFmtId="3" fontId="22" fillId="0" borderId="19" xfId="55" applyNumberFormat="1" applyFont="1" applyBorder="1" applyAlignment="1" applyProtection="1">
      <alignment vertical="center"/>
      <protection locked="0"/>
    </xf>
    <xf numFmtId="0" fontId="60" fillId="0" borderId="0" xfId="0" applyFont="1" applyAlignment="1">
      <alignment/>
    </xf>
    <xf numFmtId="0" fontId="15" fillId="46" borderId="0" xfId="55" applyFont="1" applyFill="1" applyAlignment="1">
      <alignment vertical="center"/>
      <protection/>
    </xf>
    <xf numFmtId="0" fontId="40" fillId="46" borderId="0" xfId="55" applyFill="1">
      <alignment/>
      <protection/>
    </xf>
    <xf numFmtId="0" fontId="61" fillId="0" borderId="0" xfId="56" applyFont="1" applyAlignment="1">
      <alignment vertical="center"/>
      <protection/>
    </xf>
    <xf numFmtId="0" fontId="62" fillId="0" borderId="0" xfId="56" applyFont="1" applyAlignment="1">
      <alignment vertical="center"/>
      <protection/>
    </xf>
    <xf numFmtId="0" fontId="62" fillId="0" borderId="0" xfId="56" applyFont="1" applyAlignment="1">
      <alignment vertical="center" wrapText="1"/>
      <protection/>
    </xf>
    <xf numFmtId="1" fontId="63" fillId="0" borderId="0" xfId="56" applyNumberFormat="1" applyFont="1" applyAlignment="1">
      <alignment vertical="center"/>
      <protection/>
    </xf>
    <xf numFmtId="0" fontId="64" fillId="0" borderId="0" xfId="56" applyFont="1" applyProtection="1">
      <alignment/>
      <protection locked="0"/>
    </xf>
    <xf numFmtId="0" fontId="62" fillId="0" borderId="0" xfId="56" applyFont="1" applyAlignment="1" applyProtection="1">
      <alignment vertical="center"/>
      <protection locked="0"/>
    </xf>
    <xf numFmtId="0" fontId="62" fillId="0" borderId="0" xfId="56" applyFont="1" applyBorder="1" applyAlignment="1">
      <alignment vertical="center"/>
      <protection/>
    </xf>
    <xf numFmtId="0" fontId="62" fillId="0" borderId="0" xfId="56" applyFont="1" applyBorder="1" applyAlignment="1">
      <alignment vertical="center" wrapText="1"/>
      <protection/>
    </xf>
    <xf numFmtId="0" fontId="62" fillId="0" borderId="0" xfId="56" applyFont="1" applyAlignment="1">
      <alignment horizontal="center" vertical="center"/>
      <protection/>
    </xf>
    <xf numFmtId="14" fontId="62" fillId="33" borderId="0" xfId="56" applyNumberFormat="1" applyFont="1" applyFill="1" applyAlignment="1" applyProtection="1" quotePrefix="1">
      <alignment horizontal="center" vertical="center"/>
      <protection locked="0"/>
    </xf>
    <xf numFmtId="14" fontId="62" fillId="33" borderId="0" xfId="56" applyNumberFormat="1" applyFont="1" applyFill="1" applyAlignment="1" applyProtection="1">
      <alignment horizontal="center" vertical="center"/>
      <protection locked="0"/>
    </xf>
    <xf numFmtId="0" fontId="62" fillId="0" borderId="0" xfId="56" applyFont="1" applyAlignment="1" quotePrefix="1">
      <alignment vertical="center"/>
      <protection/>
    </xf>
    <xf numFmtId="49" fontId="62" fillId="33" borderId="10" xfId="56" applyNumberFormat="1" applyFont="1" applyFill="1" applyBorder="1" applyAlignment="1" applyProtection="1">
      <alignment horizontal="center" vertical="center"/>
      <protection locked="0"/>
    </xf>
    <xf numFmtId="49" fontId="68" fillId="33" borderId="36" xfId="56" applyNumberFormat="1" applyFont="1" applyFill="1" applyBorder="1" applyAlignment="1" applyProtection="1">
      <alignment horizontal="center" vertical="center"/>
      <protection locked="0"/>
    </xf>
    <xf numFmtId="0" fontId="62" fillId="0" borderId="0" xfId="56" applyFont="1" applyAlignment="1" quotePrefix="1">
      <alignment horizontal="center" vertical="center"/>
      <protection/>
    </xf>
    <xf numFmtId="215" fontId="62" fillId="0" borderId="0" xfId="56" applyNumberFormat="1" applyFont="1" applyAlignment="1">
      <alignment vertical="center"/>
      <protection/>
    </xf>
    <xf numFmtId="0" fontId="61" fillId="0" borderId="0" xfId="56" applyFont="1" applyBorder="1" applyAlignment="1">
      <alignment vertical="center"/>
      <protection/>
    </xf>
    <xf numFmtId="0" fontId="69" fillId="0" borderId="27" xfId="57" applyFont="1" applyFill="1" applyBorder="1" applyAlignment="1">
      <alignment horizontal="left" vertical="center" wrapText="1"/>
      <protection/>
    </xf>
    <xf numFmtId="0" fontId="70" fillId="0" borderId="30" xfId="57" applyFont="1" applyFill="1" applyBorder="1" applyAlignment="1">
      <alignment horizontal="center" vertical="center" wrapText="1"/>
      <protection/>
    </xf>
    <xf numFmtId="0" fontId="62" fillId="0" borderId="54" xfId="56" applyFont="1" applyBorder="1" applyAlignment="1">
      <alignment horizontal="center" vertical="center" wrapText="1"/>
      <protection/>
    </xf>
    <xf numFmtId="0" fontId="62" fillId="0" borderId="14" xfId="56" applyFont="1" applyBorder="1" applyAlignment="1">
      <alignment horizontal="center" vertical="center"/>
      <protection/>
    </xf>
    <xf numFmtId="0" fontId="62" fillId="0" borderId="17" xfId="56" applyFont="1" applyBorder="1" applyAlignment="1">
      <alignment horizontal="center" vertical="center"/>
      <protection/>
    </xf>
    <xf numFmtId="0" fontId="62" fillId="0" borderId="23" xfId="56" applyFont="1" applyBorder="1" applyAlignment="1">
      <alignment horizontal="center" vertical="center"/>
      <protection/>
    </xf>
    <xf numFmtId="0" fontId="71" fillId="0" borderId="30" xfId="57" applyFont="1" applyFill="1" applyBorder="1" applyAlignment="1">
      <alignment horizontal="center" vertical="center" wrapText="1"/>
      <protection/>
    </xf>
    <xf numFmtId="0" fontId="62" fillId="0" borderId="18" xfId="56" applyFont="1" applyBorder="1" applyAlignment="1">
      <alignment horizontal="center" vertical="center"/>
      <protection/>
    </xf>
    <xf numFmtId="0" fontId="72" fillId="0" borderId="27" xfId="56" applyFont="1" applyBorder="1" applyAlignment="1">
      <alignment vertical="center"/>
      <protection/>
    </xf>
    <xf numFmtId="0" fontId="62" fillId="0" borderId="30" xfId="56" applyFont="1" applyBorder="1" applyAlignment="1">
      <alignment horizontal="center" vertical="center"/>
      <protection/>
    </xf>
    <xf numFmtId="0" fontId="62" fillId="0" borderId="13" xfId="56" applyFont="1" applyBorder="1" applyAlignment="1">
      <alignment horizontal="left" vertical="center" wrapText="1"/>
      <protection/>
    </xf>
    <xf numFmtId="0" fontId="73" fillId="0" borderId="0" xfId="56" applyFont="1" applyAlignment="1">
      <alignment vertical="center"/>
      <protection/>
    </xf>
    <xf numFmtId="216" fontId="74" fillId="33" borderId="15" xfId="57" applyNumberFormat="1" applyFont="1" applyFill="1" applyBorder="1" applyAlignment="1" quotePrefix="1">
      <alignment horizontal="right" vertical="center"/>
      <protection/>
    </xf>
    <xf numFmtId="3" fontId="69" fillId="0" borderId="68" xfId="56" applyNumberFormat="1" applyFont="1" applyBorder="1" applyAlignment="1">
      <alignment horizontal="right" vertical="center"/>
      <protection/>
    </xf>
    <xf numFmtId="0" fontId="75" fillId="0" borderId="0" xfId="56" applyFont="1" applyAlignment="1">
      <alignment vertical="center"/>
      <protection/>
    </xf>
    <xf numFmtId="216" fontId="74" fillId="33" borderId="17" xfId="57" applyNumberFormat="1" applyFont="1" applyFill="1" applyBorder="1" applyAlignment="1" quotePrefix="1">
      <alignment horizontal="right" vertical="center"/>
      <protection/>
    </xf>
    <xf numFmtId="3" fontId="69" fillId="0" borderId="51" xfId="56" applyNumberFormat="1" applyFont="1" applyBorder="1" applyAlignment="1">
      <alignment horizontal="right" vertical="center"/>
      <protection/>
    </xf>
    <xf numFmtId="0" fontId="75" fillId="37" borderId="0" xfId="56" applyFont="1" applyFill="1" applyAlignment="1">
      <alignment vertical="center"/>
      <protection/>
    </xf>
    <xf numFmtId="0" fontId="75" fillId="36" borderId="0" xfId="56" applyFont="1" applyFill="1" applyAlignment="1">
      <alignment vertical="center"/>
      <protection/>
    </xf>
    <xf numFmtId="0" fontId="75" fillId="0" borderId="23" xfId="57" applyNumberFormat="1" applyFont="1" applyFill="1" applyBorder="1" applyAlignment="1" quotePrefix="1">
      <alignment horizontal="right"/>
      <protection/>
    </xf>
    <xf numFmtId="216" fontId="74" fillId="33" borderId="0" xfId="57" applyNumberFormat="1" applyFont="1" applyFill="1" applyBorder="1" applyAlignment="1" quotePrefix="1">
      <alignment horizontal="right" vertical="center"/>
      <protection/>
    </xf>
    <xf numFmtId="0" fontId="75" fillId="0" borderId="0" xfId="56" applyNumberFormat="1" applyFont="1" applyAlignment="1">
      <alignment horizontal="right"/>
      <protection/>
    </xf>
    <xf numFmtId="0" fontId="75" fillId="0" borderId="0" xfId="57" applyNumberFormat="1" applyFont="1" applyFill="1" applyAlignment="1">
      <alignment horizontal="right"/>
      <protection/>
    </xf>
    <xf numFmtId="0" fontId="74" fillId="33" borderId="48" xfId="57" applyFont="1" applyFill="1" applyBorder="1" applyAlignment="1" quotePrefix="1">
      <alignment horizontal="left"/>
      <protection/>
    </xf>
    <xf numFmtId="188" fontId="76" fillId="0" borderId="0" xfId="57" applyNumberFormat="1" applyFont="1" applyFill="1" applyBorder="1">
      <alignment/>
      <protection/>
    </xf>
    <xf numFmtId="0" fontId="77" fillId="0" borderId="0" xfId="57" applyFont="1" applyFill="1" applyBorder="1">
      <alignment/>
      <protection/>
    </xf>
    <xf numFmtId="0" fontId="77" fillId="0" borderId="13" xfId="57" applyFont="1" applyFill="1" applyBorder="1">
      <alignment/>
      <protection/>
    </xf>
    <xf numFmtId="0" fontId="78" fillId="0" borderId="0" xfId="56" applyFont="1" applyAlignment="1">
      <alignment vertical="center"/>
      <protection/>
    </xf>
    <xf numFmtId="3" fontId="69" fillId="0" borderId="75" xfId="56" applyNumberFormat="1" applyFont="1" applyBorder="1" applyAlignment="1">
      <alignment horizontal="right" vertical="center"/>
      <protection/>
    </xf>
    <xf numFmtId="0" fontId="61" fillId="0" borderId="0" xfId="56" applyNumberFormat="1" applyFont="1" applyBorder="1" applyAlignment="1">
      <alignment horizontal="right"/>
      <protection/>
    </xf>
    <xf numFmtId="0" fontId="71" fillId="0" borderId="27" xfId="57" applyFont="1" applyFill="1" applyBorder="1" applyAlignment="1" quotePrefix="1">
      <alignment horizontal="right" vertical="center"/>
      <protection/>
    </xf>
    <xf numFmtId="0" fontId="79" fillId="0" borderId="30" xfId="57" applyFont="1" applyFill="1" applyBorder="1" applyAlignment="1">
      <alignment horizontal="right" vertical="center"/>
      <protection/>
    </xf>
    <xf numFmtId="3" fontId="68" fillId="0" borderId="10" xfId="56" applyNumberFormat="1" applyFont="1" applyBorder="1" applyAlignment="1">
      <alignment vertical="center"/>
      <protection/>
    </xf>
    <xf numFmtId="0" fontId="80" fillId="0" borderId="0" xfId="56" applyFont="1" applyBorder="1" applyAlignment="1">
      <alignment vertical="center"/>
      <protection/>
    </xf>
    <xf numFmtId="0" fontId="71" fillId="0" borderId="0" xfId="57" applyFont="1" applyFill="1" applyBorder="1" applyAlignment="1" quotePrefix="1">
      <alignment horizontal="right" vertical="center"/>
      <protection/>
    </xf>
    <xf numFmtId="216" fontId="79" fillId="0" borderId="0" xfId="57" applyNumberFormat="1" applyFont="1" applyFill="1" applyBorder="1" applyAlignment="1" quotePrefix="1">
      <alignment horizontal="center" vertical="center"/>
      <protection/>
    </xf>
    <xf numFmtId="0" fontId="60" fillId="0" borderId="0" xfId="57" applyFont="1" applyFill="1" applyBorder="1" applyAlignment="1">
      <alignment horizontal="left" vertical="center" wrapText="1"/>
      <protection/>
    </xf>
    <xf numFmtId="3" fontId="62" fillId="0" borderId="0" xfId="56" applyNumberFormat="1" applyFont="1" applyBorder="1" applyAlignment="1" applyProtection="1">
      <alignment horizontal="right" vertical="center"/>
      <protection locked="0"/>
    </xf>
    <xf numFmtId="3" fontId="62" fillId="0" borderId="0" xfId="56" applyNumberFormat="1" applyFont="1" applyAlignment="1">
      <alignment horizontal="right" vertical="center"/>
      <protection/>
    </xf>
    <xf numFmtId="3" fontId="62" fillId="0" borderId="0" xfId="56" applyNumberFormat="1" applyFont="1" applyAlignment="1">
      <alignment horizontal="center" vertical="center"/>
      <protection/>
    </xf>
    <xf numFmtId="0" fontId="67" fillId="0" borderId="0" xfId="56" applyFont="1" applyAlignment="1">
      <alignment vertical="center" wrapText="1"/>
      <protection/>
    </xf>
    <xf numFmtId="14" fontId="62" fillId="0" borderId="0" xfId="56" applyNumberFormat="1" applyFont="1" applyFill="1" applyAlignment="1" applyProtection="1" quotePrefix="1">
      <alignment horizontal="center" vertical="center"/>
      <protection/>
    </xf>
    <xf numFmtId="14" fontId="62" fillId="0" borderId="0" xfId="56" applyNumberFormat="1" applyFont="1" applyFill="1" applyAlignment="1" applyProtection="1">
      <alignment horizontal="center" vertical="center"/>
      <protection/>
    </xf>
    <xf numFmtId="49" fontId="62" fillId="33" borderId="10" xfId="56" applyNumberFormat="1" applyFont="1" applyFill="1" applyBorder="1" applyAlignment="1">
      <alignment horizontal="center" vertical="center"/>
      <protection/>
    </xf>
    <xf numFmtId="3" fontId="62" fillId="0" borderId="0" xfId="56" applyNumberFormat="1" applyFont="1" applyAlignment="1" quotePrefix="1">
      <alignment horizontal="right" vertical="center"/>
      <protection/>
    </xf>
    <xf numFmtId="49" fontId="68" fillId="33" borderId="36" xfId="56" applyNumberFormat="1" applyFont="1" applyFill="1" applyBorder="1" applyAlignment="1">
      <alignment horizontal="center" vertical="center"/>
      <protection/>
    </xf>
    <xf numFmtId="0" fontId="62" fillId="0" borderId="15" xfId="56" applyFont="1" applyBorder="1" applyAlignment="1">
      <alignment horizontal="center" vertical="center"/>
      <protection/>
    </xf>
    <xf numFmtId="3" fontId="62" fillId="0" borderId="14" xfId="56" applyNumberFormat="1" applyFont="1" applyBorder="1" applyAlignment="1">
      <alignment horizontal="right" vertical="center"/>
      <protection/>
    </xf>
    <xf numFmtId="3" fontId="62" fillId="0" borderId="14" xfId="56" applyNumberFormat="1" applyFont="1" applyBorder="1" applyAlignment="1">
      <alignment horizontal="center" vertical="center"/>
      <protection/>
    </xf>
    <xf numFmtId="0" fontId="62" fillId="0" borderId="17" xfId="56" applyFont="1" applyBorder="1" applyAlignment="1" quotePrefix="1">
      <alignment horizontal="center" vertical="center" wrapText="1"/>
      <protection/>
    </xf>
    <xf numFmtId="1" fontId="62" fillId="0" borderId="18" xfId="56" applyNumberFormat="1" applyFont="1" applyBorder="1" applyAlignment="1">
      <alignment horizontal="center" vertical="center"/>
      <protection/>
    </xf>
    <xf numFmtId="0" fontId="72" fillId="0" borderId="27" xfId="56" applyFont="1" applyBorder="1" applyAlignment="1">
      <alignment horizontal="left" vertical="center"/>
      <protection/>
    </xf>
    <xf numFmtId="3" fontId="62" fillId="0" borderId="21" xfId="56" applyNumberFormat="1" applyFont="1" applyBorder="1" applyAlignment="1">
      <alignment horizontal="right" vertical="center"/>
      <protection/>
    </xf>
    <xf numFmtId="3" fontId="69" fillId="37" borderId="59" xfId="56" applyNumberFormat="1" applyFont="1" applyFill="1" applyBorder="1" applyAlignment="1" applyProtection="1">
      <alignment horizontal="right" vertical="center"/>
      <protection locked="0"/>
    </xf>
    <xf numFmtId="3" fontId="69" fillId="37" borderId="68" xfId="56" applyNumberFormat="1" applyFont="1" applyFill="1" applyBorder="1" applyAlignment="1" applyProtection="1">
      <alignment horizontal="right" vertical="center"/>
      <protection locked="0"/>
    </xf>
    <xf numFmtId="3" fontId="69" fillId="37" borderId="48" xfId="56" applyNumberFormat="1" applyFont="1" applyFill="1" applyBorder="1" applyAlignment="1" applyProtection="1">
      <alignment horizontal="right" vertical="center"/>
      <protection locked="0"/>
    </xf>
    <xf numFmtId="3" fontId="69" fillId="37" borderId="51" xfId="56" applyNumberFormat="1" applyFont="1" applyFill="1" applyBorder="1" applyAlignment="1" applyProtection="1">
      <alignment horizontal="right" vertical="center"/>
      <protection locked="0"/>
    </xf>
    <xf numFmtId="0" fontId="75" fillId="0" borderId="0" xfId="56" applyNumberFormat="1" applyFont="1" applyBorder="1" applyAlignment="1">
      <alignment horizontal="right"/>
      <protection/>
    </xf>
    <xf numFmtId="0" fontId="74" fillId="33" borderId="48" xfId="56" applyFont="1" applyFill="1" applyBorder="1" applyAlignment="1">
      <alignment vertical="center"/>
      <protection/>
    </xf>
    <xf numFmtId="0" fontId="75" fillId="36" borderId="0" xfId="56" applyNumberFormat="1" applyFont="1" applyFill="1" applyAlignment="1">
      <alignment horizontal="right"/>
      <protection/>
    </xf>
    <xf numFmtId="216" fontId="74" fillId="33" borderId="17" xfId="57" applyNumberFormat="1" applyFont="1" applyFill="1" applyBorder="1" applyAlignment="1" quotePrefix="1">
      <alignment horizontal="right"/>
      <protection/>
    </xf>
    <xf numFmtId="0" fontId="75" fillId="0" borderId="0" xfId="56" applyFont="1">
      <alignment/>
      <protection/>
    </xf>
    <xf numFmtId="216" fontId="74" fillId="33" borderId="17" xfId="57" applyNumberFormat="1" applyFont="1" applyFill="1" applyBorder="1" applyAlignment="1">
      <alignment horizontal="right"/>
      <protection/>
    </xf>
    <xf numFmtId="3" fontId="69" fillId="0" borderId="56" xfId="56" applyNumberFormat="1" applyFont="1" applyBorder="1" applyAlignment="1">
      <alignment horizontal="right" vertical="center"/>
      <protection/>
    </xf>
    <xf numFmtId="3" fontId="69" fillId="37" borderId="40" xfId="56" applyNumberFormat="1" applyFont="1" applyFill="1" applyBorder="1" applyAlignment="1" applyProtection="1">
      <alignment horizontal="right" vertical="center"/>
      <protection locked="0"/>
    </xf>
    <xf numFmtId="3" fontId="69" fillId="37" borderId="76" xfId="56" applyNumberFormat="1" applyFont="1" applyFill="1" applyBorder="1" applyAlignment="1" applyProtection="1">
      <alignment horizontal="right" vertical="center"/>
      <protection locked="0"/>
    </xf>
    <xf numFmtId="3" fontId="69" fillId="37" borderId="56" xfId="56" applyNumberFormat="1" applyFont="1" applyFill="1" applyBorder="1" applyAlignment="1" applyProtection="1">
      <alignment horizontal="right" vertical="center"/>
      <protection locked="0"/>
    </xf>
    <xf numFmtId="0" fontId="61" fillId="0" borderId="0" xfId="56" applyNumberFormat="1" applyFont="1" applyAlignment="1">
      <alignment horizontal="right"/>
      <protection/>
    </xf>
    <xf numFmtId="218" fontId="71" fillId="0" borderId="27" xfId="57" applyNumberFormat="1" applyFont="1" applyFill="1" applyBorder="1" applyAlignment="1">
      <alignment vertical="center"/>
      <protection/>
    </xf>
    <xf numFmtId="3" fontId="68" fillId="37" borderId="10" xfId="56" applyNumberFormat="1" applyFont="1" applyFill="1" applyBorder="1" applyAlignment="1">
      <alignment vertical="center"/>
      <protection/>
    </xf>
    <xf numFmtId="0" fontId="71" fillId="0" borderId="0" xfId="57" applyFont="1" applyFill="1" applyBorder="1" applyAlignment="1">
      <alignment horizontal="center" vertical="center"/>
      <protection/>
    </xf>
    <xf numFmtId="0" fontId="62" fillId="0" borderId="15" xfId="56" applyFont="1" applyBorder="1" applyAlignment="1">
      <alignment vertical="center"/>
      <protection/>
    </xf>
    <xf numFmtId="0" fontId="62" fillId="0" borderId="16" xfId="56" applyFont="1" applyBorder="1" applyAlignment="1">
      <alignment horizontal="center" vertical="center"/>
      <protection/>
    </xf>
    <xf numFmtId="0" fontId="62" fillId="0" borderId="17" xfId="56" applyFont="1" applyBorder="1" applyAlignment="1" quotePrefix="1">
      <alignment horizontal="center" vertical="center"/>
      <protection/>
    </xf>
    <xf numFmtId="3" fontId="62" fillId="0" borderId="18" xfId="56" applyNumberFormat="1" applyFont="1" applyBorder="1" applyAlignment="1">
      <alignment horizontal="center" vertical="center"/>
      <protection/>
    </xf>
    <xf numFmtId="0" fontId="62" fillId="0" borderId="17" xfId="56" applyFont="1" applyBorder="1" applyAlignment="1" quotePrefix="1">
      <alignment horizontal="left" vertical="center"/>
      <protection/>
    </xf>
    <xf numFmtId="0" fontId="62" fillId="0" borderId="27" xfId="56" applyFont="1" applyBorder="1" applyAlignment="1">
      <alignment vertical="center" wrapText="1"/>
      <protection/>
    </xf>
    <xf numFmtId="3" fontId="62" fillId="0" borderId="27" xfId="56" applyNumberFormat="1" applyFont="1" applyBorder="1" applyAlignment="1">
      <alignment horizontal="right" vertical="center"/>
      <protection/>
    </xf>
    <xf numFmtId="3" fontId="62" fillId="0" borderId="30" xfId="56" applyNumberFormat="1" applyFont="1" applyBorder="1" applyAlignment="1">
      <alignment horizontal="right" vertical="center"/>
      <protection/>
    </xf>
    <xf numFmtId="0" fontId="72" fillId="0" borderId="22" xfId="56" applyFont="1" applyBorder="1" applyAlignment="1">
      <alignment vertical="center" wrapText="1"/>
      <protection/>
    </xf>
    <xf numFmtId="3" fontId="69" fillId="0" borderId="68" xfId="56" applyNumberFormat="1" applyFont="1" applyBorder="1" applyAlignment="1">
      <alignment vertical="center"/>
      <protection/>
    </xf>
    <xf numFmtId="3" fontId="69" fillId="0" borderId="51" xfId="56" applyNumberFormat="1" applyFont="1" applyBorder="1" applyAlignment="1" applyProtection="1">
      <alignment vertical="center"/>
      <protection/>
    </xf>
    <xf numFmtId="216" fontId="74" fillId="33" borderId="22" xfId="57" applyNumberFormat="1" applyFont="1" applyFill="1" applyBorder="1" applyAlignment="1" quotePrefix="1">
      <alignment horizontal="right" vertical="center"/>
      <protection/>
    </xf>
    <xf numFmtId="3" fontId="69" fillId="0" borderId="75" xfId="56" applyNumberFormat="1" applyFont="1" applyBorder="1" applyAlignment="1" applyProtection="1">
      <alignment vertical="center"/>
      <protection/>
    </xf>
    <xf numFmtId="216" fontId="68" fillId="0" borderId="27" xfId="57" applyNumberFormat="1" applyFont="1" applyFill="1" applyBorder="1" applyAlignment="1" quotePrefix="1">
      <alignment horizontal="center" vertical="center"/>
      <protection/>
    </xf>
    <xf numFmtId="3" fontId="68" fillId="0" borderId="27" xfId="56" applyNumberFormat="1" applyFont="1" applyBorder="1" applyAlignment="1">
      <alignment vertical="center"/>
      <protection/>
    </xf>
    <xf numFmtId="3" fontId="68" fillId="0" borderId="30" xfId="56" applyNumberFormat="1" applyFont="1" applyBorder="1" applyAlignment="1">
      <alignment vertical="center"/>
      <protection/>
    </xf>
    <xf numFmtId="0" fontId="60" fillId="0" borderId="27" xfId="57" applyFont="1" applyFill="1" applyBorder="1" applyAlignment="1">
      <alignment horizontal="right" vertical="center"/>
      <protection/>
    </xf>
    <xf numFmtId="3" fontId="71" fillId="0" borderId="30" xfId="57" applyNumberFormat="1" applyFont="1" applyFill="1" applyBorder="1" applyAlignment="1">
      <alignment vertical="center"/>
      <protection/>
    </xf>
    <xf numFmtId="3" fontId="69" fillId="0" borderId="51" xfId="56" applyNumberFormat="1" applyFont="1" applyBorder="1" applyAlignment="1">
      <alignment vertical="center"/>
      <protection/>
    </xf>
    <xf numFmtId="0" fontId="77" fillId="0" borderId="0" xfId="57" applyFont="1" applyFill="1">
      <alignment/>
      <protection/>
    </xf>
    <xf numFmtId="0" fontId="76" fillId="36" borderId="0" xfId="57" applyFont="1" applyFill="1" applyBorder="1" applyAlignment="1">
      <alignment horizontal="right"/>
      <protection/>
    </xf>
    <xf numFmtId="0" fontId="74" fillId="33" borderId="48" xfId="57" applyFont="1" applyFill="1" applyBorder="1">
      <alignment/>
      <protection/>
    </xf>
    <xf numFmtId="3" fontId="69" fillId="0" borderId="51" xfId="56" applyNumberFormat="1" applyFont="1" applyBorder="1" applyAlignment="1" applyProtection="1">
      <alignment horizontal="right" vertical="center"/>
      <protection locked="0"/>
    </xf>
    <xf numFmtId="216" fontId="71" fillId="0" borderId="27" xfId="57" applyNumberFormat="1" applyFont="1" applyFill="1" applyBorder="1" applyAlignment="1" quotePrefix="1">
      <alignment horizontal="right" vertical="center"/>
      <protection/>
    </xf>
    <xf numFmtId="3" fontId="69" fillId="0" borderId="68" xfId="56" applyNumberFormat="1" applyFont="1" applyBorder="1" applyAlignment="1" applyProtection="1">
      <alignment vertical="center"/>
      <protection locked="0"/>
    </xf>
    <xf numFmtId="3" fontId="69" fillId="0" borderId="51" xfId="56" applyNumberFormat="1" applyFont="1" applyBorder="1" applyAlignment="1" applyProtection="1">
      <alignment vertical="center"/>
      <protection locked="0"/>
    </xf>
    <xf numFmtId="0" fontId="67" fillId="0" borderId="0" xfId="56" applyFont="1" applyAlignment="1">
      <alignment vertical="center"/>
      <protection/>
    </xf>
    <xf numFmtId="0" fontId="62" fillId="47" borderId="14" xfId="56" applyFont="1" applyFill="1" applyBorder="1" applyAlignment="1" quotePrefix="1">
      <alignment horizontal="center" vertical="center"/>
      <protection/>
    </xf>
    <xf numFmtId="0" fontId="62" fillId="47" borderId="14" xfId="56" applyFont="1" applyFill="1" applyBorder="1" applyAlignment="1">
      <alignment vertical="center"/>
      <protection/>
    </xf>
    <xf numFmtId="0" fontId="62" fillId="47" borderId="15" xfId="56" applyFont="1" applyFill="1" applyBorder="1" applyAlignment="1" quotePrefix="1">
      <alignment horizontal="center" vertical="center" wrapText="1"/>
      <protection/>
    </xf>
    <xf numFmtId="3" fontId="62" fillId="0" borderId="10" xfId="56" applyNumberFormat="1" applyFont="1" applyBorder="1" applyAlignment="1">
      <alignment horizontal="center" vertical="center"/>
      <protection/>
    </xf>
    <xf numFmtId="1" fontId="62" fillId="0" borderId="10" xfId="56" applyNumberFormat="1" applyFont="1" applyBorder="1" applyAlignment="1">
      <alignment horizontal="center" vertical="center"/>
      <protection/>
    </xf>
    <xf numFmtId="0" fontId="62" fillId="47" borderId="21" xfId="56" applyFont="1" applyFill="1" applyBorder="1" applyAlignment="1" quotePrefix="1">
      <alignment horizontal="center" vertical="center" wrapText="1"/>
      <protection/>
    </xf>
    <xf numFmtId="0" fontId="62" fillId="47" borderId="17" xfId="56" applyFont="1" applyFill="1" applyBorder="1" applyAlignment="1" quotePrefix="1">
      <alignment horizontal="center" vertical="center" wrapText="1"/>
      <protection/>
    </xf>
    <xf numFmtId="0" fontId="62" fillId="47" borderId="27" xfId="56" applyFont="1" applyFill="1" applyBorder="1" applyAlignment="1" quotePrefix="1">
      <alignment horizontal="left" vertical="center"/>
      <protection/>
    </xf>
    <xf numFmtId="0" fontId="62" fillId="47" borderId="30" xfId="56" applyFont="1" applyFill="1" applyBorder="1" applyAlignment="1">
      <alignment horizontal="center" vertical="center"/>
      <protection/>
    </xf>
    <xf numFmtId="0" fontId="62" fillId="47" borderId="27" xfId="56" applyFont="1" applyFill="1" applyBorder="1" applyAlignment="1" quotePrefix="1">
      <alignment horizontal="left" vertical="center" wrapText="1"/>
      <protection/>
    </xf>
    <xf numFmtId="3" fontId="62" fillId="0" borderId="10" xfId="56" applyNumberFormat="1" applyFont="1" applyBorder="1" applyAlignment="1">
      <alignment horizontal="right" vertical="center"/>
      <protection/>
    </xf>
    <xf numFmtId="0" fontId="62" fillId="47" borderId="22" xfId="56" applyFont="1" applyFill="1" applyBorder="1" applyAlignment="1">
      <alignment vertical="center"/>
      <protection/>
    </xf>
    <xf numFmtId="188" fontId="62" fillId="47" borderId="29" xfId="56" applyNumberFormat="1" applyFont="1" applyFill="1" applyBorder="1" applyAlignment="1" quotePrefix="1">
      <alignment horizontal="center" vertical="center"/>
      <protection/>
    </xf>
    <xf numFmtId="188" fontId="62" fillId="47" borderId="21" xfId="56" applyNumberFormat="1" applyFont="1" applyFill="1" applyBorder="1" applyAlignment="1" quotePrefix="1">
      <alignment horizontal="center" vertical="center" wrapText="1"/>
      <protection/>
    </xf>
    <xf numFmtId="3" fontId="68" fillId="0" borderId="21" xfId="56" applyNumberFormat="1" applyFont="1" applyBorder="1" applyAlignment="1">
      <alignment horizontal="right" vertical="center"/>
      <protection/>
    </xf>
    <xf numFmtId="188" fontId="62" fillId="0" borderId="0" xfId="56" applyNumberFormat="1" applyFont="1" applyBorder="1" applyAlignment="1">
      <alignment vertical="center"/>
      <protection/>
    </xf>
    <xf numFmtId="188" fontId="62" fillId="0" borderId="0" xfId="56" applyNumberFormat="1" applyFont="1" applyBorder="1" applyAlignment="1">
      <alignment vertical="center" wrapText="1"/>
      <protection/>
    </xf>
    <xf numFmtId="3" fontId="62" fillId="0" borderId="0" xfId="56" applyNumberFormat="1" applyFont="1" applyBorder="1" applyAlignment="1">
      <alignment horizontal="right" vertical="center"/>
      <protection/>
    </xf>
    <xf numFmtId="0" fontId="62" fillId="0" borderId="27" xfId="56" applyFont="1" applyBorder="1" applyAlignment="1" quotePrefix="1">
      <alignment horizontal="center" vertical="center"/>
      <protection/>
    </xf>
    <xf numFmtId="0" fontId="62" fillId="0" borderId="30" xfId="56" applyFont="1" applyBorder="1" applyAlignment="1" quotePrefix="1">
      <alignment horizontal="center" vertical="center"/>
      <protection/>
    </xf>
    <xf numFmtId="0" fontId="62" fillId="0" borderId="14" xfId="56" applyFont="1" applyBorder="1" applyAlignment="1" quotePrefix="1">
      <alignment horizontal="center" vertical="center" wrapText="1"/>
      <protection/>
    </xf>
    <xf numFmtId="216" fontId="70" fillId="0" borderId="30" xfId="57" applyNumberFormat="1" applyFont="1" applyFill="1" applyBorder="1" applyAlignment="1" quotePrefix="1">
      <alignment horizontal="center" vertical="center"/>
      <protection/>
    </xf>
    <xf numFmtId="0" fontId="62" fillId="0" borderId="15" xfId="56" applyFont="1" applyBorder="1" applyAlignment="1" quotePrefix="1">
      <alignment horizontal="center" vertical="center"/>
      <protection/>
    </xf>
    <xf numFmtId="0" fontId="62" fillId="0" borderId="27" xfId="56" applyFont="1" applyBorder="1" applyAlignment="1">
      <alignment horizontal="left" vertical="center"/>
      <protection/>
    </xf>
    <xf numFmtId="0" fontId="62" fillId="0" borderId="30" xfId="56" applyFont="1" applyBorder="1" applyAlignment="1">
      <alignment horizontal="left" vertical="center"/>
      <protection/>
    </xf>
    <xf numFmtId="0" fontId="62" fillId="0" borderId="27" xfId="56" applyFont="1" applyBorder="1" applyAlignment="1">
      <alignment horizontal="left" vertical="center" wrapText="1"/>
      <protection/>
    </xf>
    <xf numFmtId="3" fontId="69" fillId="0" borderId="51" xfId="56" applyNumberFormat="1" applyFont="1" applyBorder="1" applyAlignment="1" applyProtection="1">
      <alignment horizontal="right" vertical="center"/>
      <protection/>
    </xf>
    <xf numFmtId="188" fontId="77" fillId="0" borderId="0" xfId="57" applyNumberFormat="1" applyFont="1" applyFill="1" applyBorder="1">
      <alignment/>
      <protection/>
    </xf>
    <xf numFmtId="188" fontId="77" fillId="0" borderId="0" xfId="57" applyNumberFormat="1" applyFont="1" applyFill="1" applyBorder="1" applyProtection="1">
      <alignment/>
      <protection locked="0"/>
    </xf>
    <xf numFmtId="188" fontId="77" fillId="0" borderId="0" xfId="57" applyNumberFormat="1" applyFont="1" applyFill="1">
      <alignment/>
      <protection/>
    </xf>
    <xf numFmtId="188" fontId="77" fillId="0" borderId="0" xfId="57" applyNumberFormat="1" applyFont="1" applyFill="1" applyProtection="1">
      <alignment/>
      <protection locked="0"/>
    </xf>
    <xf numFmtId="188" fontId="76" fillId="0" borderId="0" xfId="57" applyNumberFormat="1" applyFont="1" applyFill="1">
      <alignment/>
      <protection/>
    </xf>
    <xf numFmtId="188" fontId="71" fillId="0" borderId="27" xfId="57" applyNumberFormat="1" applyFont="1" applyFill="1" applyBorder="1" applyAlignment="1">
      <alignment horizontal="right" vertical="center"/>
      <protection/>
    </xf>
    <xf numFmtId="216" fontId="79" fillId="0" borderId="30" xfId="57" applyNumberFormat="1" applyFont="1" applyFill="1" applyBorder="1" applyAlignment="1" quotePrefix="1">
      <alignment horizontal="right" vertical="center"/>
      <protection/>
    </xf>
    <xf numFmtId="0" fontId="62" fillId="0" borderId="0" xfId="56" applyFont="1" applyAlignment="1" applyProtection="1">
      <alignment vertical="center"/>
      <protection/>
    </xf>
    <xf numFmtId="0" fontId="62" fillId="0" borderId="0" xfId="56" applyFont="1" applyAlignment="1" applyProtection="1">
      <alignment vertical="center" wrapText="1"/>
      <protection/>
    </xf>
    <xf numFmtId="0" fontId="62" fillId="0" borderId="0" xfId="56" applyFont="1" applyAlignment="1" applyProtection="1" quotePrefix="1">
      <alignment vertical="center"/>
      <protection/>
    </xf>
    <xf numFmtId="3" fontId="62" fillId="0" borderId="0" xfId="56" applyNumberFormat="1" applyFont="1" applyAlignment="1" applyProtection="1">
      <alignment horizontal="right" vertical="center"/>
      <protection/>
    </xf>
    <xf numFmtId="0" fontId="62" fillId="0" borderId="0" xfId="56" applyFont="1" applyBorder="1" applyAlignment="1" applyProtection="1">
      <alignment vertical="center"/>
      <protection/>
    </xf>
    <xf numFmtId="0" fontId="62" fillId="0" borderId="0" xfId="56" applyFont="1" applyBorder="1" applyAlignment="1" applyProtection="1">
      <alignment vertical="center" wrapText="1"/>
      <protection/>
    </xf>
    <xf numFmtId="3" fontId="62" fillId="0" borderId="0" xfId="56" applyNumberFormat="1" applyFont="1" applyAlignment="1" applyProtection="1" quotePrefix="1">
      <alignment horizontal="right" vertical="center"/>
      <protection/>
    </xf>
    <xf numFmtId="216" fontId="68" fillId="0" borderId="27" xfId="57" applyNumberFormat="1" applyFont="1" applyFill="1" applyBorder="1" applyAlignment="1" applyProtection="1" quotePrefix="1">
      <alignment horizontal="center" vertical="center"/>
      <protection/>
    </xf>
    <xf numFmtId="216" fontId="70" fillId="0" borderId="30" xfId="57" applyNumberFormat="1" applyFont="1" applyFill="1" applyBorder="1" applyAlignment="1" applyProtection="1" quotePrefix="1">
      <alignment horizontal="center" vertical="center"/>
      <protection/>
    </xf>
    <xf numFmtId="0" fontId="68" fillId="0" borderId="27" xfId="56" applyFont="1" applyBorder="1" applyAlignment="1" applyProtection="1">
      <alignment horizontal="center" vertical="center" wrapText="1"/>
      <protection/>
    </xf>
    <xf numFmtId="3" fontId="62" fillId="0" borderId="10" xfId="56" applyNumberFormat="1" applyFont="1" applyBorder="1" applyAlignment="1" applyProtection="1">
      <alignment horizontal="center" vertical="center"/>
      <protection/>
    </xf>
    <xf numFmtId="0" fontId="62" fillId="0" borderId="15" xfId="56" applyFont="1" applyBorder="1" applyAlignment="1" applyProtection="1" quotePrefix="1">
      <alignment horizontal="center" vertical="center"/>
      <protection/>
    </xf>
    <xf numFmtId="0" fontId="62" fillId="0" borderId="16" xfId="56" applyFont="1" applyBorder="1" applyAlignment="1" applyProtection="1">
      <alignment horizontal="center" vertical="center"/>
      <protection/>
    </xf>
    <xf numFmtId="0" fontId="71" fillId="0" borderId="29" xfId="57" applyFont="1" applyFill="1" applyBorder="1" applyAlignment="1" applyProtection="1">
      <alignment horizontal="center" vertical="center" wrapText="1"/>
      <protection/>
    </xf>
    <xf numFmtId="1" fontId="62" fillId="0" borderId="10" xfId="56" applyNumberFormat="1" applyFont="1" applyBorder="1" applyAlignment="1" applyProtection="1">
      <alignment horizontal="center" vertical="center"/>
      <protection/>
    </xf>
    <xf numFmtId="216" fontId="74" fillId="33" borderId="15" xfId="57" applyNumberFormat="1" applyFont="1" applyFill="1" applyBorder="1" applyAlignment="1" applyProtection="1">
      <alignment horizontal="center" vertical="center"/>
      <protection/>
    </xf>
    <xf numFmtId="216" fontId="74" fillId="33" borderId="17" xfId="57" applyNumberFormat="1" applyFont="1" applyFill="1" applyBorder="1" applyAlignment="1" applyProtection="1">
      <alignment horizontal="center" vertical="center"/>
      <protection/>
    </xf>
    <xf numFmtId="188" fontId="71" fillId="0" borderId="27" xfId="57" applyNumberFormat="1" applyFont="1" applyFill="1" applyBorder="1" applyAlignment="1" applyProtection="1">
      <alignment horizontal="right" vertical="center"/>
      <protection/>
    </xf>
    <xf numFmtId="216" fontId="79" fillId="0" borderId="30" xfId="57" applyNumberFormat="1" applyFont="1" applyFill="1" applyBorder="1" applyAlignment="1" applyProtection="1" quotePrefix="1">
      <alignment horizontal="right" vertical="center"/>
      <protection/>
    </xf>
    <xf numFmtId="0" fontId="71" fillId="0" borderId="10" xfId="57" applyFont="1" applyFill="1" applyBorder="1" applyAlignment="1" applyProtection="1">
      <alignment horizontal="center" vertical="center" wrapText="1"/>
      <protection/>
    </xf>
    <xf numFmtId="3" fontId="68" fillId="0" borderId="10" xfId="56" applyNumberFormat="1" applyFont="1" applyBorder="1" applyAlignment="1" applyProtection="1">
      <alignment vertical="center"/>
      <protection/>
    </xf>
    <xf numFmtId="0" fontId="67" fillId="0" borderId="0" xfId="56" applyFont="1">
      <alignment/>
      <protection/>
    </xf>
    <xf numFmtId="0" fontId="80" fillId="0" borderId="0" xfId="56" applyFont="1">
      <alignment/>
      <protection/>
    </xf>
    <xf numFmtId="0" fontId="15" fillId="0" borderId="30" xfId="55" applyFont="1" applyBorder="1" applyAlignment="1" applyProtection="1">
      <alignment horizontal="center" vertical="center"/>
      <protection/>
    </xf>
    <xf numFmtId="3" fontId="22" fillId="0" borderId="55" xfId="55" applyNumberFormat="1" applyFont="1" applyBorder="1" applyAlignment="1" applyProtection="1">
      <alignment horizontal="right" vertical="center"/>
      <protection/>
    </xf>
    <xf numFmtId="3" fontId="15" fillId="0" borderId="51" xfId="55" applyNumberFormat="1" applyFont="1" applyBorder="1" applyAlignment="1" applyProtection="1">
      <alignment horizontal="right" vertical="center"/>
      <protection/>
    </xf>
    <xf numFmtId="3" fontId="22" fillId="0" borderId="55" xfId="55" applyNumberFormat="1" applyFont="1" applyBorder="1" applyAlignment="1" applyProtection="1">
      <alignment vertical="center"/>
      <protection/>
    </xf>
    <xf numFmtId="3" fontId="15" fillId="0" borderId="10" xfId="55" applyNumberFormat="1" applyFont="1" applyBorder="1" applyAlignment="1" applyProtection="1">
      <alignment vertical="center"/>
      <protection/>
    </xf>
    <xf numFmtId="3" fontId="15" fillId="0" borderId="30" xfId="55" applyNumberFormat="1" applyFont="1" applyBorder="1" applyAlignment="1" applyProtection="1">
      <alignment vertical="center"/>
      <protection/>
    </xf>
    <xf numFmtId="3" fontId="15" fillId="0" borderId="30" xfId="57" applyNumberFormat="1" applyFont="1" applyFill="1" applyBorder="1" applyAlignment="1" applyProtection="1">
      <alignment vertical="center"/>
      <protection/>
    </xf>
    <xf numFmtId="0" fontId="0" fillId="48" borderId="0" xfId="0" applyFill="1" applyAlignment="1">
      <alignment/>
    </xf>
    <xf numFmtId="3" fontId="124" fillId="48" borderId="0" xfId="0" applyNumberFormat="1" applyFont="1" applyFill="1" applyAlignment="1">
      <alignment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61" fillId="44" borderId="0" xfId="56" applyFont="1" applyFill="1" applyAlignment="1">
      <alignment vertical="center"/>
      <protection/>
    </xf>
    <xf numFmtId="0" fontId="73" fillId="44" borderId="0" xfId="56" applyFont="1" applyFill="1" applyAlignment="1">
      <alignment vertical="center"/>
      <protection/>
    </xf>
    <xf numFmtId="0" fontId="75" fillId="44" borderId="0" xfId="56" applyFont="1" applyFill="1" applyAlignment="1">
      <alignment vertical="center"/>
      <protection/>
    </xf>
    <xf numFmtId="0" fontId="80" fillId="44" borderId="0" xfId="56" applyFont="1" applyFill="1">
      <alignment/>
      <protection/>
    </xf>
    <xf numFmtId="0" fontId="75" fillId="49" borderId="0" xfId="56" applyFont="1" applyFill="1" applyAlignment="1">
      <alignment vertical="center"/>
      <protection/>
    </xf>
    <xf numFmtId="0" fontId="61" fillId="49" borderId="0" xfId="56" applyFont="1" applyFill="1" applyAlignment="1">
      <alignment vertical="center"/>
      <protection/>
    </xf>
    <xf numFmtId="0" fontId="61" fillId="49" borderId="0" xfId="56" applyFont="1" applyFill="1" applyBorder="1" applyAlignment="1">
      <alignment vertical="center"/>
      <protection/>
    </xf>
    <xf numFmtId="0" fontId="80" fillId="49" borderId="0" xfId="56" applyFont="1" applyFill="1" applyBorder="1" applyAlignment="1">
      <alignment vertical="center"/>
      <protection/>
    </xf>
    <xf numFmtId="3" fontId="68" fillId="0" borderId="11" xfId="56" applyNumberFormat="1" applyFont="1" applyBorder="1" applyAlignment="1">
      <alignment vertical="center"/>
      <protection/>
    </xf>
    <xf numFmtId="3" fontId="62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69" fillId="0" borderId="26" xfId="56" applyNumberFormat="1" applyFont="1" applyBorder="1" applyAlignment="1">
      <alignment horizontal="right" vertical="center"/>
      <protection/>
    </xf>
    <xf numFmtId="3" fontId="69" fillId="0" borderId="25" xfId="56" applyNumberFormat="1" applyFont="1" applyBorder="1" applyAlignment="1">
      <alignment horizontal="right" vertical="center"/>
      <protection/>
    </xf>
    <xf numFmtId="3" fontId="69" fillId="0" borderId="34" xfId="56" applyNumberFormat="1" applyFont="1" applyBorder="1" applyAlignment="1">
      <alignment horizontal="right" vertical="center"/>
      <protection/>
    </xf>
    <xf numFmtId="0" fontId="74" fillId="33" borderId="70" xfId="57" applyFont="1" applyFill="1" applyBorder="1" applyAlignment="1" quotePrefix="1">
      <alignment horizontal="left"/>
      <protection/>
    </xf>
    <xf numFmtId="0" fontId="68" fillId="0" borderId="27" xfId="56" applyFont="1" applyBorder="1" applyAlignment="1">
      <alignment horizontal="center" vertical="center" wrapText="1"/>
      <protection/>
    </xf>
    <xf numFmtId="0" fontId="74" fillId="33" borderId="70" xfId="56" applyFont="1" applyFill="1" applyBorder="1" applyAlignment="1">
      <alignment vertical="center" wrapText="1"/>
      <protection/>
    </xf>
    <xf numFmtId="3" fontId="69" fillId="0" borderId="31" xfId="56" applyNumberFormat="1" applyFont="1" applyBorder="1" applyAlignment="1">
      <alignment horizontal="right" vertical="center"/>
      <protection/>
    </xf>
    <xf numFmtId="3" fontId="69" fillId="0" borderId="26" xfId="56" applyNumberFormat="1" applyFont="1" applyBorder="1" applyAlignment="1" applyProtection="1">
      <alignment vertical="center"/>
      <protection locked="0"/>
    </xf>
    <xf numFmtId="3" fontId="69" fillId="0" borderId="26" xfId="56" applyNumberFormat="1" applyFont="1" applyBorder="1" applyAlignment="1">
      <alignment vertical="center"/>
      <protection/>
    </xf>
    <xf numFmtId="3" fontId="69" fillId="0" borderId="25" xfId="56" applyNumberFormat="1" applyFont="1" applyBorder="1" applyAlignment="1" applyProtection="1">
      <alignment vertical="center"/>
      <protection locked="0"/>
    </xf>
    <xf numFmtId="3" fontId="69" fillId="0" borderId="25" xfId="56" applyNumberFormat="1" applyFont="1" applyBorder="1" applyAlignment="1" applyProtection="1">
      <alignment vertical="center"/>
      <protection/>
    </xf>
    <xf numFmtId="3" fontId="69" fillId="0" borderId="34" xfId="56" applyNumberFormat="1" applyFont="1" applyBorder="1" applyAlignment="1" applyProtection="1">
      <alignment vertical="center"/>
      <protection locked="0"/>
    </xf>
    <xf numFmtId="3" fontId="69" fillId="0" borderId="34" xfId="56" applyNumberFormat="1" applyFont="1" applyBorder="1" applyAlignment="1" applyProtection="1">
      <alignment vertical="center"/>
      <protection/>
    </xf>
    <xf numFmtId="0" fontId="74" fillId="33" borderId="70" xfId="57" applyFont="1" applyFill="1" applyBorder="1" applyAlignment="1" quotePrefix="1">
      <alignment horizontal="center"/>
      <protection/>
    </xf>
    <xf numFmtId="3" fontId="69" fillId="0" borderId="25" xfId="56" applyNumberFormat="1" applyFont="1" applyBorder="1" applyAlignment="1">
      <alignment vertical="center"/>
      <protection/>
    </xf>
    <xf numFmtId="3" fontId="69" fillId="0" borderId="25" xfId="56" applyNumberFormat="1" applyFont="1" applyBorder="1" applyAlignment="1" applyProtection="1">
      <alignment horizontal="right" vertical="center"/>
      <protection locked="0"/>
    </xf>
    <xf numFmtId="3" fontId="71" fillId="0" borderId="11" xfId="57" applyNumberFormat="1" applyFont="1" applyFill="1" applyBorder="1" applyAlignment="1">
      <alignment horizontal="right" vertical="center"/>
      <protection/>
    </xf>
    <xf numFmtId="3" fontId="71" fillId="0" borderId="11" xfId="57" applyNumberFormat="1" applyFont="1" applyFill="1" applyBorder="1" applyAlignment="1">
      <alignment vertical="center"/>
      <protection/>
    </xf>
    <xf numFmtId="0" fontId="71" fillId="0" borderId="27" xfId="57" applyFont="1" applyFill="1" applyBorder="1" applyAlignment="1">
      <alignment horizontal="center" vertical="center" wrapText="1"/>
      <protection/>
    </xf>
    <xf numFmtId="3" fontId="69" fillId="0" borderId="25" xfId="56" applyNumberFormat="1" applyFont="1" applyBorder="1" applyAlignment="1" applyProtection="1">
      <alignment horizontal="right" vertical="center"/>
      <protection/>
    </xf>
    <xf numFmtId="3" fontId="69" fillId="0" borderId="26" xfId="56" applyNumberFormat="1" applyFont="1" applyBorder="1" applyAlignment="1" applyProtection="1">
      <alignment vertical="center"/>
      <protection/>
    </xf>
    <xf numFmtId="3" fontId="69" fillId="0" borderId="19" xfId="56" applyNumberFormat="1" applyFont="1" applyBorder="1" applyAlignment="1" applyProtection="1">
      <alignment vertical="center"/>
      <protection/>
    </xf>
    <xf numFmtId="3" fontId="69" fillId="0" borderId="21" xfId="56" applyNumberFormat="1" applyFont="1" applyBorder="1" applyAlignment="1" applyProtection="1">
      <alignment vertical="center"/>
      <protection/>
    </xf>
    <xf numFmtId="0" fontId="62" fillId="0" borderId="11" xfId="56" applyFont="1" applyBorder="1" applyAlignment="1">
      <alignment horizontal="center" vertical="center"/>
      <protection/>
    </xf>
    <xf numFmtId="3" fontId="69" fillId="0" borderId="59" xfId="56" applyNumberFormat="1" applyFont="1" applyFill="1" applyBorder="1" applyAlignment="1" applyProtection="1">
      <alignment horizontal="right" vertical="center"/>
      <protection locked="0"/>
    </xf>
    <xf numFmtId="3" fontId="69" fillId="0" borderId="48" xfId="56" applyNumberFormat="1" applyFont="1" applyFill="1" applyBorder="1" applyAlignment="1" applyProtection="1">
      <alignment horizontal="right" vertical="center"/>
      <protection locked="0"/>
    </xf>
    <xf numFmtId="3" fontId="69" fillId="0" borderId="76" xfId="56" applyNumberFormat="1" applyFont="1" applyFill="1" applyBorder="1" applyAlignment="1" applyProtection="1">
      <alignment horizontal="right" vertical="center"/>
      <protection locked="0"/>
    </xf>
    <xf numFmtId="3" fontId="68" fillId="0" borderId="10" xfId="56" applyNumberFormat="1" applyFont="1" applyFill="1" applyBorder="1" applyAlignment="1">
      <alignment vertical="center"/>
      <protection/>
    </xf>
    <xf numFmtId="3" fontId="50" fillId="0" borderId="0" xfId="55" applyNumberFormat="1" applyFont="1" applyAlignment="1" applyProtection="1">
      <alignment/>
      <protection/>
    </xf>
    <xf numFmtId="3" fontId="37" fillId="38" borderId="0" xfId="55" applyNumberFormat="1" applyFont="1" applyFill="1" applyBorder="1" applyAlignment="1" applyProtection="1">
      <alignment horizontal="right"/>
      <protection/>
    </xf>
    <xf numFmtId="3" fontId="15" fillId="0" borderId="14" xfId="55" applyNumberFormat="1" applyFont="1" applyBorder="1" applyAlignment="1" applyProtection="1">
      <alignment horizontal="center" vertical="center"/>
      <protection/>
    </xf>
    <xf numFmtId="3" fontId="15" fillId="0" borderId="18" xfId="55" applyNumberFormat="1" applyFont="1" applyBorder="1" applyAlignment="1" applyProtection="1">
      <alignment horizontal="center" vertical="center"/>
      <protection/>
    </xf>
    <xf numFmtId="0" fontId="15" fillId="0" borderId="10" xfId="55" applyFont="1" applyBorder="1" applyAlignment="1" applyProtection="1">
      <alignment horizontal="center" vertical="center"/>
      <protection/>
    </xf>
    <xf numFmtId="3" fontId="44" fillId="0" borderId="10" xfId="55" applyNumberFormat="1" applyFont="1" applyFill="1" applyBorder="1" applyAlignment="1" applyProtection="1" quotePrefix="1">
      <alignment horizontal="center" vertical="center"/>
      <protection/>
    </xf>
    <xf numFmtId="0" fontId="40" fillId="0" borderId="0" xfId="55" applyProtection="1">
      <alignment/>
      <protection/>
    </xf>
    <xf numFmtId="0" fontId="15" fillId="0" borderId="66" xfId="57" applyFont="1" applyFill="1" applyBorder="1" applyAlignment="1">
      <alignment horizontal="left" wrapText="1"/>
      <protection/>
    </xf>
    <xf numFmtId="0" fontId="15" fillId="0" borderId="38" xfId="57" applyFont="1" applyFill="1" applyBorder="1" applyAlignment="1" quotePrefix="1">
      <alignment horizontal="left" vertical="center" wrapText="1"/>
      <protection/>
    </xf>
    <xf numFmtId="0" fontId="15" fillId="0" borderId="24" xfId="57" applyFont="1" applyFill="1" applyBorder="1" applyAlignment="1" quotePrefix="1">
      <alignment vertical="center" wrapText="1"/>
      <protection/>
    </xf>
    <xf numFmtId="0" fontId="15" fillId="0" borderId="38" xfId="57" applyFont="1" applyFill="1" applyBorder="1" applyAlignment="1" quotePrefix="1">
      <alignment horizontal="left"/>
      <protection/>
    </xf>
    <xf numFmtId="0" fontId="15" fillId="0" borderId="24" xfId="57" applyFont="1" applyFill="1" applyBorder="1" quotePrefix="1">
      <alignment/>
      <protection/>
    </xf>
    <xf numFmtId="0" fontId="23" fillId="48" borderId="0" xfId="55" applyFont="1" applyFill="1" applyAlignment="1">
      <alignment vertical="center"/>
      <protection/>
    </xf>
    <xf numFmtId="3" fontId="15" fillId="0" borderId="70" xfId="0" applyNumberFormat="1" applyFont="1" applyBorder="1" applyAlignment="1" applyProtection="1">
      <alignment horizontal="right" vertical="center"/>
      <protection/>
    </xf>
    <xf numFmtId="3" fontId="15" fillId="0" borderId="25" xfId="0" applyNumberFormat="1" applyFont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88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33" borderId="0" xfId="55" applyFont="1" applyFill="1" applyAlignment="1" applyProtection="1">
      <alignment vertical="center" wrapText="1"/>
      <protection locked="0"/>
    </xf>
    <xf numFmtId="0" fontId="17" fillId="0" borderId="0" xfId="55" applyFont="1" applyAlignment="1" applyProtection="1">
      <alignment vertical="center" wrapText="1"/>
      <protection locked="0"/>
    </xf>
    <xf numFmtId="0" fontId="19" fillId="0" borderId="77" xfId="57" applyFont="1" applyFill="1" applyBorder="1" applyAlignment="1" quotePrefix="1">
      <alignment horizontal="left" vertical="center"/>
      <protection/>
    </xf>
    <xf numFmtId="0" fontId="19" fillId="0" borderId="41" xfId="57" applyFont="1" applyFill="1" applyBorder="1" applyAlignment="1" quotePrefix="1">
      <alignment horizontal="left" vertical="center"/>
      <protection/>
    </xf>
    <xf numFmtId="0" fontId="19" fillId="0" borderId="41" xfId="57" applyFont="1" applyFill="1" applyBorder="1" applyAlignment="1" quotePrefix="1">
      <alignment horizontal="left" vertical="center" wrapText="1"/>
      <protection/>
    </xf>
    <xf numFmtId="0" fontId="19" fillId="0" borderId="24" xfId="57" applyFont="1" applyFill="1" applyBorder="1" applyAlignment="1" quotePrefix="1">
      <alignment horizontal="left" vertical="center"/>
      <protection/>
    </xf>
    <xf numFmtId="0" fontId="19" fillId="0" borderId="0" xfId="57" applyFont="1" applyFill="1" applyBorder="1" applyAlignment="1" quotePrefix="1">
      <alignment horizontal="left" vertical="center"/>
      <protection/>
    </xf>
    <xf numFmtId="0" fontId="19" fillId="0" borderId="38" xfId="57" applyFont="1" applyFill="1" applyBorder="1" applyAlignment="1">
      <alignment horizontal="left" vertical="center"/>
      <protection/>
    </xf>
    <xf numFmtId="0" fontId="19" fillId="0" borderId="0" xfId="57" applyFont="1" applyFill="1" applyBorder="1" applyAlignment="1">
      <alignment horizontal="left" vertical="center"/>
      <protection/>
    </xf>
    <xf numFmtId="0" fontId="19" fillId="0" borderId="38" xfId="57" applyFont="1" applyFill="1" applyBorder="1" applyAlignment="1" quotePrefix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7" fillId="0" borderId="0" xfId="55" applyFont="1" applyAlignment="1">
      <alignment vertical="center" wrapText="1"/>
      <protection/>
    </xf>
    <xf numFmtId="0" fontId="18" fillId="0" borderId="0" xfId="55" applyFont="1" applyAlignment="1">
      <alignment vertical="center" wrapText="1"/>
      <protection/>
    </xf>
    <xf numFmtId="0" fontId="18" fillId="0" borderId="14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8" fillId="0" borderId="14" xfId="55" applyFont="1" applyFill="1" applyBorder="1" applyAlignment="1" applyProtection="1">
      <alignment horizontal="center" vertical="center" wrapText="1"/>
      <protection/>
    </xf>
    <xf numFmtId="0" fontId="18" fillId="0" borderId="21" xfId="55" applyFont="1" applyFill="1" applyBorder="1" applyAlignment="1" applyProtection="1">
      <alignment horizontal="center" vertical="center" wrapText="1"/>
      <protection/>
    </xf>
    <xf numFmtId="0" fontId="46" fillId="0" borderId="21" xfId="55" applyFont="1" applyFill="1" applyBorder="1" applyAlignment="1" applyProtection="1">
      <alignment horizontal="center" vertical="center" wrapText="1"/>
      <protection/>
    </xf>
    <xf numFmtId="0" fontId="45" fillId="38" borderId="14" xfId="55" applyFont="1" applyFill="1" applyBorder="1" applyAlignment="1">
      <alignment horizontal="center" vertical="center"/>
      <protection/>
    </xf>
    <xf numFmtId="0" fontId="45" fillId="38" borderId="21" xfId="55" applyFont="1" applyFill="1" applyBorder="1" applyAlignment="1">
      <alignment horizontal="center" vertical="center"/>
      <protection/>
    </xf>
    <xf numFmtId="0" fontId="19" fillId="0" borderId="77" xfId="57" applyFont="1" applyFill="1" applyBorder="1" applyAlignment="1">
      <alignment vertical="center" wrapText="1"/>
      <protection/>
    </xf>
    <xf numFmtId="0" fontId="25" fillId="0" borderId="77" xfId="55" applyFont="1" applyBorder="1" applyAlignment="1">
      <alignment vertical="center" wrapText="1"/>
      <protection/>
    </xf>
    <xf numFmtId="0" fontId="19" fillId="0" borderId="41" xfId="57" applyFont="1" applyFill="1" applyBorder="1" applyAlignment="1">
      <alignment horizontal="left" vertical="center"/>
      <protection/>
    </xf>
    <xf numFmtId="0" fontId="19" fillId="0" borderId="0" xfId="57" applyFont="1" applyFill="1" applyBorder="1" applyAlignment="1" quotePrefix="1">
      <alignment horizontal="left" vertical="center" wrapText="1"/>
      <protection/>
    </xf>
    <xf numFmtId="0" fontId="25" fillId="0" borderId="0" xfId="55" applyFont="1" applyBorder="1" applyAlignment="1">
      <alignment horizontal="left" vertical="center" wrapText="1"/>
      <protection/>
    </xf>
    <xf numFmtId="0" fontId="19" fillId="0" borderId="24" xfId="57" applyFont="1" applyFill="1" applyBorder="1" applyAlignment="1">
      <alignment horizontal="left" vertical="center"/>
      <protection/>
    </xf>
    <xf numFmtId="0" fontId="19" fillId="0" borderId="41" xfId="55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vertical="center" wrapText="1"/>
      <protection/>
    </xf>
    <xf numFmtId="0" fontId="25" fillId="0" borderId="38" xfId="55" applyFont="1" applyBorder="1" applyAlignment="1">
      <alignment vertical="center" wrapText="1"/>
      <protection/>
    </xf>
    <xf numFmtId="0" fontId="19" fillId="0" borderId="0" xfId="55" applyFont="1" applyFill="1" applyBorder="1" applyAlignment="1">
      <alignment vertical="center" wrapText="1"/>
      <protection/>
    </xf>
    <xf numFmtId="0" fontId="25" fillId="0" borderId="0" xfId="55" applyFont="1" applyBorder="1" applyAlignment="1">
      <alignment vertical="center" wrapText="1"/>
      <protection/>
    </xf>
    <xf numFmtId="0" fontId="19" fillId="0" borderId="24" xfId="55" applyFont="1" applyFill="1" applyBorder="1" applyAlignment="1">
      <alignment horizontal="left" vertical="center"/>
      <protection/>
    </xf>
    <xf numFmtId="0" fontId="19" fillId="0" borderId="0" xfId="55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/>
      <protection/>
    </xf>
    <xf numFmtId="0" fontId="19" fillId="0" borderId="24" xfId="55" applyFont="1" applyFill="1" applyBorder="1" applyAlignment="1">
      <alignment horizontal="left"/>
      <protection/>
    </xf>
    <xf numFmtId="0" fontId="19" fillId="0" borderId="41" xfId="55" applyFont="1" applyFill="1" applyBorder="1" applyAlignment="1">
      <alignment horizontal="left"/>
      <protection/>
    </xf>
    <xf numFmtId="0" fontId="19" fillId="0" borderId="41" xfId="55" applyFont="1" applyFill="1" applyBorder="1" applyAlignment="1">
      <alignment wrapText="1"/>
      <protection/>
    </xf>
    <xf numFmtId="0" fontId="25" fillId="0" borderId="41" xfId="55" applyFont="1" applyBorder="1" applyAlignment="1">
      <alignment wrapText="1"/>
      <protection/>
    </xf>
    <xf numFmtId="0" fontId="19" fillId="0" borderId="70" xfId="55" applyFont="1" applyFill="1" applyBorder="1" applyAlignment="1">
      <alignment horizontal="left" vertical="center"/>
      <protection/>
    </xf>
    <xf numFmtId="188" fontId="15" fillId="0" borderId="0" xfId="55" applyNumberFormat="1" applyFont="1" applyBorder="1" applyAlignment="1">
      <alignment horizontal="left" wrapText="1"/>
      <protection/>
    </xf>
    <xf numFmtId="0" fontId="19" fillId="0" borderId="77" xfId="57" applyFont="1" applyFill="1" applyBorder="1" applyAlignment="1" quotePrefix="1">
      <alignment horizontal="left" vertical="center" wrapText="1"/>
      <protection/>
    </xf>
    <xf numFmtId="0" fontId="25" fillId="0" borderId="77" xfId="55" applyFont="1" applyBorder="1" applyAlignment="1">
      <alignment horizontal="left" vertical="center" wrapText="1"/>
      <protection/>
    </xf>
    <xf numFmtId="0" fontId="25" fillId="0" borderId="41" xfId="55" applyFont="1" applyBorder="1" applyAlignment="1">
      <alignment horizontal="left" vertical="center" wrapText="1"/>
      <protection/>
    </xf>
    <xf numFmtId="0" fontId="19" fillId="0" borderId="41" xfId="57" applyFont="1" applyFill="1" applyBorder="1" applyAlignment="1">
      <alignment vertical="center" wrapText="1"/>
      <protection/>
    </xf>
    <xf numFmtId="0" fontId="25" fillId="0" borderId="41" xfId="55" applyFont="1" applyBorder="1" applyAlignment="1">
      <alignment vertical="center" wrapText="1"/>
      <protection/>
    </xf>
    <xf numFmtId="0" fontId="19" fillId="0" borderId="41" xfId="57" applyFont="1" applyFill="1" applyBorder="1" applyAlignment="1">
      <alignment horizontal="left" wrapText="1"/>
      <protection/>
    </xf>
    <xf numFmtId="0" fontId="19" fillId="0" borderId="24" xfId="57" applyFont="1" applyFill="1" applyBorder="1" applyAlignment="1">
      <alignment vertical="center" wrapText="1"/>
      <protection/>
    </xf>
    <xf numFmtId="0" fontId="25" fillId="0" borderId="24" xfId="55" applyFont="1" applyBorder="1" applyAlignment="1">
      <alignment vertical="center" wrapText="1"/>
      <protection/>
    </xf>
    <xf numFmtId="0" fontId="19" fillId="0" borderId="54" xfId="57" applyFont="1" applyFill="1" applyBorder="1" applyAlignment="1" quotePrefix="1">
      <alignment horizontal="left" vertical="center" wrapText="1"/>
      <protection/>
    </xf>
    <xf numFmtId="0" fontId="25" fillId="0" borderId="54" xfId="55" applyFont="1" applyBorder="1" applyAlignment="1">
      <alignment horizontal="left" vertical="center" wrapText="1"/>
      <protection/>
    </xf>
    <xf numFmtId="0" fontId="19" fillId="0" borderId="24" xfId="57" applyFont="1" applyFill="1" applyBorder="1" applyAlignment="1" quotePrefix="1">
      <alignment horizontal="left" wrapText="1"/>
      <protection/>
    </xf>
    <xf numFmtId="0" fontId="25" fillId="0" borderId="24" xfId="55" applyFont="1" applyBorder="1" applyAlignment="1">
      <alignment horizontal="left" wrapText="1"/>
      <protection/>
    </xf>
    <xf numFmtId="0" fontId="19" fillId="0" borderId="77" xfId="55" applyFont="1" applyFill="1" applyBorder="1" applyAlignment="1">
      <alignment vertical="center" wrapText="1"/>
      <protection/>
    </xf>
    <xf numFmtId="0" fontId="19" fillId="0" borderId="41" xfId="55" applyFont="1" applyFill="1" applyBorder="1" applyAlignment="1">
      <alignment vertical="center" wrapText="1"/>
      <protection/>
    </xf>
    <xf numFmtId="0" fontId="19" fillId="0" borderId="41" xfId="55" applyFont="1" applyFill="1" applyBorder="1" applyAlignment="1">
      <alignment horizontal="left" wrapText="1"/>
      <protection/>
    </xf>
    <xf numFmtId="0" fontId="19" fillId="0" borderId="38" xfId="57" applyFont="1" applyFill="1" applyBorder="1" applyAlignment="1">
      <alignment horizontal="left" vertical="center" wrapText="1"/>
      <protection/>
    </xf>
    <xf numFmtId="0" fontId="25" fillId="0" borderId="38" xfId="55" applyFont="1" applyBorder="1" applyAlignment="1">
      <alignment horizontal="left" vertical="center" wrapText="1"/>
      <protection/>
    </xf>
    <xf numFmtId="0" fontId="19" fillId="0" borderId="24" xfId="57" applyFont="1" applyFill="1" applyBorder="1" applyAlignment="1">
      <alignment horizontal="left" vertical="center" wrapText="1"/>
      <protection/>
    </xf>
    <xf numFmtId="0" fontId="25" fillId="0" borderId="24" xfId="55" applyFont="1" applyBorder="1" applyAlignment="1">
      <alignment horizontal="left" vertical="center" wrapText="1"/>
      <protection/>
    </xf>
    <xf numFmtId="0" fontId="15" fillId="0" borderId="15" xfId="55" applyFont="1" applyBorder="1" applyAlignment="1">
      <alignment horizontal="center" vertical="center"/>
      <protection/>
    </xf>
    <xf numFmtId="0" fontId="0" fillId="0" borderId="5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41" xfId="57" applyFont="1" applyFill="1" applyBorder="1" applyAlignment="1">
      <alignment horizontal="left" vertical="center" wrapText="1"/>
      <protection/>
    </xf>
    <xf numFmtId="0" fontId="19" fillId="0" borderId="38" xfId="57" applyFont="1" applyFill="1" applyBorder="1" applyAlignment="1" quotePrefix="1">
      <alignment horizontal="left" vertical="center" wrapText="1"/>
      <protection/>
    </xf>
    <xf numFmtId="0" fontId="66" fillId="33" borderId="0" xfId="56" applyFont="1" applyFill="1" applyAlignment="1" applyProtection="1">
      <alignment vertical="center" wrapText="1"/>
      <protection locked="0"/>
    </xf>
    <xf numFmtId="0" fontId="67" fillId="0" borderId="0" xfId="56" applyFont="1" applyAlignment="1" applyProtection="1">
      <alignment vertical="center" wrapText="1"/>
      <protection locked="0"/>
    </xf>
    <xf numFmtId="0" fontId="74" fillId="33" borderId="59" xfId="57" applyFont="1" applyFill="1" applyBorder="1" applyAlignment="1" quotePrefix="1">
      <alignment horizontal="left" vertical="center"/>
      <protection/>
    </xf>
    <xf numFmtId="0" fontId="74" fillId="33" borderId="69" xfId="57" applyFont="1" applyFill="1" applyBorder="1" applyAlignment="1" quotePrefix="1">
      <alignment horizontal="left" vertical="center"/>
      <protection/>
    </xf>
    <xf numFmtId="0" fontId="74" fillId="33" borderId="48" xfId="57" applyFont="1" applyFill="1" applyBorder="1" applyAlignment="1" quotePrefix="1">
      <alignment horizontal="left" vertical="center"/>
      <protection/>
    </xf>
    <xf numFmtId="0" fontId="74" fillId="33" borderId="70" xfId="57" applyFont="1" applyFill="1" applyBorder="1" applyAlignment="1" quotePrefix="1">
      <alignment horizontal="left" vertical="center"/>
      <protection/>
    </xf>
    <xf numFmtId="0" fontId="74" fillId="33" borderId="48" xfId="57" applyFont="1" applyFill="1" applyBorder="1" applyAlignment="1" quotePrefix="1">
      <alignment horizontal="left" vertical="center" wrapText="1"/>
      <protection/>
    </xf>
    <xf numFmtId="0" fontId="74" fillId="33" borderId="70" xfId="57" applyFont="1" applyFill="1" applyBorder="1" applyAlignment="1" quotePrefix="1">
      <alignment horizontal="left" vertical="center" wrapText="1"/>
      <protection/>
    </xf>
    <xf numFmtId="0" fontId="74" fillId="33" borderId="48" xfId="57" applyFont="1" applyFill="1" applyBorder="1" applyAlignment="1">
      <alignment horizontal="left" vertical="center"/>
      <protection/>
    </xf>
    <xf numFmtId="0" fontId="74" fillId="33" borderId="70" xfId="57" applyFont="1" applyFill="1" applyBorder="1" applyAlignment="1">
      <alignment horizontal="left" vertical="center"/>
      <protection/>
    </xf>
    <xf numFmtId="0" fontId="74" fillId="33" borderId="76" xfId="57" applyFont="1" applyFill="1" applyBorder="1" applyAlignment="1" quotePrefix="1">
      <alignment horizontal="left" vertical="center"/>
      <protection/>
    </xf>
    <xf numFmtId="0" fontId="74" fillId="33" borderId="78" xfId="57" applyFont="1" applyFill="1" applyBorder="1" applyAlignment="1" quotePrefix="1">
      <alignment horizontal="left" vertical="center"/>
      <protection/>
    </xf>
    <xf numFmtId="0" fontId="65" fillId="0" borderId="0" xfId="56" applyFont="1" applyAlignment="1">
      <alignment horizontal="left" vertical="center" wrapText="1"/>
      <protection/>
    </xf>
    <xf numFmtId="0" fontId="40" fillId="0" borderId="0" xfId="56" applyAlignment="1">
      <alignment vertical="center" wrapText="1"/>
      <protection/>
    </xf>
    <xf numFmtId="0" fontId="66" fillId="0" borderId="0" xfId="56" applyFont="1" applyAlignment="1">
      <alignment vertical="center" wrapText="1"/>
      <protection/>
    </xf>
    <xf numFmtId="0" fontId="67" fillId="0" borderId="0" xfId="56" applyFont="1" applyAlignment="1">
      <alignment vertical="center" wrapText="1"/>
      <protection/>
    </xf>
    <xf numFmtId="0" fontId="62" fillId="0" borderId="15" xfId="56" applyFont="1" applyBorder="1" applyAlignment="1">
      <alignment horizontal="center" vertical="center" wrapText="1"/>
      <protection/>
    </xf>
    <xf numFmtId="0" fontId="62" fillId="0" borderId="16" xfId="56" applyFont="1" applyBorder="1" applyAlignment="1">
      <alignment horizontal="center" vertical="center" wrapText="1"/>
      <protection/>
    </xf>
    <xf numFmtId="3" fontId="68" fillId="50" borderId="14" xfId="56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3" fontId="68" fillId="50" borderId="18" xfId="56" applyNumberFormat="1" applyFont="1" applyFill="1" applyBorder="1" applyAlignment="1">
      <alignment horizontal="center" vertical="center" wrapText="1"/>
      <protection/>
    </xf>
    <xf numFmtId="3" fontId="68" fillId="50" borderId="21" xfId="56" applyNumberFormat="1" applyFont="1" applyFill="1" applyBorder="1" applyAlignment="1">
      <alignment horizontal="center" vertical="center" wrapText="1"/>
      <protection/>
    </xf>
    <xf numFmtId="0" fontId="71" fillId="0" borderId="17" xfId="57" applyFont="1" applyFill="1" applyBorder="1" applyAlignment="1">
      <alignment horizontal="center" vertical="center" wrapText="1"/>
      <protection/>
    </xf>
    <xf numFmtId="0" fontId="71" fillId="0" borderId="23" xfId="57" applyFont="1" applyFill="1" applyBorder="1" applyAlignment="1">
      <alignment horizontal="center" vertical="center" wrapText="1"/>
      <protection/>
    </xf>
    <xf numFmtId="0" fontId="72" fillId="0" borderId="22" xfId="56" applyFont="1" applyBorder="1" applyAlignment="1">
      <alignment horizontal="left" vertical="center" wrapText="1"/>
      <protection/>
    </xf>
    <xf numFmtId="0" fontId="72" fillId="0" borderId="29" xfId="56" applyFont="1" applyBorder="1" applyAlignment="1">
      <alignment horizontal="left" vertical="center" wrapText="1"/>
      <protection/>
    </xf>
    <xf numFmtId="0" fontId="74" fillId="33" borderId="59" xfId="57" applyFont="1" applyFill="1" applyBorder="1" applyAlignment="1">
      <alignment vertical="center" wrapText="1"/>
      <protection/>
    </xf>
    <xf numFmtId="0" fontId="84" fillId="33" borderId="69" xfId="56" applyFont="1" applyFill="1" applyBorder="1" applyAlignment="1">
      <alignment vertical="center" wrapText="1"/>
      <protection/>
    </xf>
    <xf numFmtId="0" fontId="84" fillId="33" borderId="70" xfId="56" applyFont="1" applyFill="1" applyBorder="1" applyAlignment="1">
      <alignment horizontal="left" vertical="center" wrapText="1"/>
      <protection/>
    </xf>
    <xf numFmtId="0" fontId="74" fillId="33" borderId="48" xfId="56" applyFont="1" applyFill="1" applyBorder="1" applyAlignment="1">
      <alignment horizontal="left" vertical="center"/>
      <protection/>
    </xf>
    <xf numFmtId="0" fontId="74" fillId="33" borderId="70" xfId="56" applyFont="1" applyFill="1" applyBorder="1" applyAlignment="1">
      <alignment horizontal="left" vertical="center"/>
      <protection/>
    </xf>
    <xf numFmtId="0" fontId="74" fillId="33" borderId="48" xfId="56" applyFont="1" applyFill="1" applyBorder="1" applyAlignment="1">
      <alignment vertical="center" wrapText="1"/>
      <protection/>
    </xf>
    <xf numFmtId="0" fontId="84" fillId="33" borderId="70" xfId="56" applyFont="1" applyFill="1" applyBorder="1" applyAlignment="1">
      <alignment vertical="center" wrapText="1"/>
      <protection/>
    </xf>
    <xf numFmtId="0" fontId="74" fillId="33" borderId="48" xfId="56" applyFont="1" applyFill="1" applyBorder="1" applyAlignment="1">
      <alignment horizontal="left"/>
      <protection/>
    </xf>
    <xf numFmtId="0" fontId="74" fillId="33" borderId="70" xfId="56" applyFont="1" applyFill="1" applyBorder="1" applyAlignment="1">
      <alignment horizontal="left"/>
      <protection/>
    </xf>
    <xf numFmtId="0" fontId="74" fillId="33" borderId="48" xfId="56" applyFont="1" applyFill="1" applyBorder="1" applyAlignment="1">
      <alignment wrapText="1"/>
      <protection/>
    </xf>
    <xf numFmtId="0" fontId="84" fillId="33" borderId="70" xfId="56" applyFont="1" applyFill="1" applyBorder="1" applyAlignment="1">
      <alignment wrapText="1"/>
      <protection/>
    </xf>
    <xf numFmtId="0" fontId="74" fillId="33" borderId="40" xfId="56" applyFont="1" applyFill="1" applyBorder="1" applyAlignment="1">
      <alignment horizontal="left" vertical="center"/>
      <protection/>
    </xf>
    <xf numFmtId="0" fontId="74" fillId="33" borderId="63" xfId="56" applyFont="1" applyFill="1" applyBorder="1" applyAlignment="1">
      <alignment horizontal="left" vertical="center"/>
      <protection/>
    </xf>
    <xf numFmtId="0" fontId="71" fillId="0" borderId="11" xfId="58" applyFont="1" applyFill="1" applyBorder="1" applyAlignment="1">
      <alignment horizontal="center" vertical="center" wrapText="1"/>
      <protection/>
    </xf>
    <xf numFmtId="0" fontId="62" fillId="0" borderId="15" xfId="56" applyFont="1" applyBorder="1" applyAlignment="1">
      <alignment horizontal="center" vertical="center"/>
      <protection/>
    </xf>
    <xf numFmtId="0" fontId="62" fillId="0" borderId="16" xfId="56" applyFont="1" applyBorder="1" applyAlignment="1">
      <alignment horizontal="center" vertical="center"/>
      <protection/>
    </xf>
    <xf numFmtId="0" fontId="62" fillId="0" borderId="17" xfId="56" applyFont="1" applyBorder="1" applyAlignment="1" quotePrefix="1">
      <alignment horizontal="center" vertical="center" wrapText="1"/>
      <protection/>
    </xf>
    <xf numFmtId="0" fontId="62" fillId="0" borderId="23" xfId="56" applyFont="1" applyBorder="1" applyAlignment="1" quotePrefix="1">
      <alignment horizontal="center" vertical="center" wrapText="1"/>
      <protection/>
    </xf>
    <xf numFmtId="0" fontId="62" fillId="0" borderId="22" xfId="56" applyFont="1" applyBorder="1" applyAlignment="1">
      <alignment horizontal="center" vertical="center"/>
      <protection/>
    </xf>
    <xf numFmtId="0" fontId="62" fillId="0" borderId="29" xfId="56" applyFont="1" applyBorder="1" applyAlignment="1">
      <alignment horizontal="center" vertical="center"/>
      <protection/>
    </xf>
    <xf numFmtId="0" fontId="70" fillId="0" borderId="27" xfId="57" applyFont="1" applyFill="1" applyBorder="1" applyAlignment="1">
      <alignment horizontal="center" vertical="center" wrapText="1"/>
      <protection/>
    </xf>
    <xf numFmtId="0" fontId="70" fillId="0" borderId="30" xfId="57" applyFont="1" applyFill="1" applyBorder="1" applyAlignment="1">
      <alignment horizontal="center" vertical="center" wrapText="1"/>
      <protection/>
    </xf>
    <xf numFmtId="1" fontId="62" fillId="0" borderId="27" xfId="56" applyNumberFormat="1" applyFont="1" applyBorder="1" applyAlignment="1">
      <alignment horizontal="left" vertical="center" wrapText="1"/>
      <protection/>
    </xf>
    <xf numFmtId="1" fontId="62" fillId="0" borderId="11" xfId="56" applyNumberFormat="1" applyFont="1" applyBorder="1" applyAlignment="1">
      <alignment horizontal="left" vertical="center" wrapText="1"/>
      <protection/>
    </xf>
    <xf numFmtId="0" fontId="74" fillId="33" borderId="59" xfId="57" applyFont="1" applyFill="1" applyBorder="1" applyAlignment="1" quotePrefix="1">
      <alignment horizontal="left" vertical="center" wrapText="1"/>
      <protection/>
    </xf>
    <xf numFmtId="0" fontId="84" fillId="33" borderId="69" xfId="56" applyFont="1" applyFill="1" applyBorder="1" applyAlignment="1">
      <alignment horizontal="left" vertical="center" wrapText="1"/>
      <protection/>
    </xf>
    <xf numFmtId="0" fontId="74" fillId="33" borderId="76" xfId="57" applyFont="1" applyFill="1" applyBorder="1" applyAlignment="1" quotePrefix="1">
      <alignment horizontal="left" vertical="center" wrapText="1"/>
      <protection/>
    </xf>
    <xf numFmtId="0" fontId="84" fillId="33" borderId="78" xfId="56" applyFont="1" applyFill="1" applyBorder="1" applyAlignment="1">
      <alignment horizontal="left" vertical="center" wrapText="1"/>
      <protection/>
    </xf>
    <xf numFmtId="0" fontId="60" fillId="0" borderId="27" xfId="57" applyFont="1" applyFill="1" applyBorder="1" applyAlignment="1">
      <alignment horizontal="center" vertical="center" wrapText="1"/>
      <protection/>
    </xf>
    <xf numFmtId="0" fontId="60" fillId="0" borderId="11" xfId="57" applyFont="1" applyFill="1" applyBorder="1" applyAlignment="1">
      <alignment horizontal="center" vertical="center" wrapText="1"/>
      <protection/>
    </xf>
    <xf numFmtId="0" fontId="86" fillId="0" borderId="27" xfId="57" applyFont="1" applyFill="1" applyBorder="1" applyAlignment="1" quotePrefix="1">
      <alignment horizontal="center" vertical="center" wrapText="1"/>
      <protection/>
    </xf>
    <xf numFmtId="0" fontId="86" fillId="0" borderId="30" xfId="57" applyFont="1" applyFill="1" applyBorder="1" applyAlignment="1" quotePrefix="1">
      <alignment horizontal="center" vertical="center" wrapText="1"/>
      <protection/>
    </xf>
    <xf numFmtId="0" fontId="74" fillId="33" borderId="48" xfId="57" applyFont="1" applyFill="1" applyBorder="1" applyAlignment="1">
      <alignment vertical="center" wrapText="1"/>
      <protection/>
    </xf>
    <xf numFmtId="0" fontId="74" fillId="33" borderId="48" xfId="57" applyFont="1" applyFill="1" applyBorder="1" applyAlignment="1">
      <alignment horizontal="left" wrapText="1"/>
      <protection/>
    </xf>
    <xf numFmtId="0" fontId="74" fillId="33" borderId="70" xfId="57" applyFont="1" applyFill="1" applyBorder="1" applyAlignment="1">
      <alignment horizontal="left" wrapText="1"/>
      <protection/>
    </xf>
    <xf numFmtId="0" fontId="74" fillId="33" borderId="76" xfId="57" applyFont="1" applyFill="1" applyBorder="1" applyAlignment="1">
      <alignment vertical="center" wrapText="1"/>
      <protection/>
    </xf>
    <xf numFmtId="0" fontId="84" fillId="33" borderId="78" xfId="56" applyFont="1" applyFill="1" applyBorder="1" applyAlignment="1">
      <alignment vertical="center" wrapText="1"/>
      <protection/>
    </xf>
    <xf numFmtId="0" fontId="86" fillId="0" borderId="27" xfId="57" applyFont="1" applyFill="1" applyBorder="1" applyAlignment="1">
      <alignment horizontal="center" vertical="center" wrapText="1"/>
      <protection/>
    </xf>
    <xf numFmtId="0" fontId="86" fillId="0" borderId="30" xfId="57" applyFont="1" applyFill="1" applyBorder="1" applyAlignment="1">
      <alignment horizontal="center" vertical="center" wrapText="1"/>
      <protection/>
    </xf>
    <xf numFmtId="0" fontId="74" fillId="33" borderId="76" xfId="57" applyFont="1" applyFill="1" applyBorder="1" applyAlignment="1" quotePrefix="1">
      <alignment horizontal="left" wrapText="1"/>
      <protection/>
    </xf>
    <xf numFmtId="0" fontId="84" fillId="33" borderId="78" xfId="56" applyFont="1" applyFill="1" applyBorder="1" applyAlignment="1">
      <alignment horizontal="left" wrapText="1"/>
      <protection/>
    </xf>
    <xf numFmtId="0" fontId="74" fillId="33" borderId="59" xfId="56" applyFont="1" applyFill="1" applyBorder="1" applyAlignment="1">
      <alignment vertical="center" wrapText="1"/>
      <protection/>
    </xf>
    <xf numFmtId="0" fontId="74" fillId="33" borderId="48" xfId="56" applyFont="1" applyFill="1" applyBorder="1" applyAlignment="1">
      <alignment horizontal="left" wrapText="1"/>
      <protection/>
    </xf>
    <xf numFmtId="0" fontId="74" fillId="33" borderId="70" xfId="56" applyFont="1" applyFill="1" applyBorder="1" applyAlignment="1">
      <alignment horizontal="left" wrapText="1"/>
      <protection/>
    </xf>
    <xf numFmtId="0" fontId="74" fillId="33" borderId="70" xfId="57" applyFont="1" applyFill="1" applyBorder="1" applyAlignment="1">
      <alignment vertical="center" wrapText="1"/>
      <protection/>
    </xf>
    <xf numFmtId="0" fontId="74" fillId="33" borderId="48" xfId="57" applyFont="1" applyFill="1" applyBorder="1" applyAlignment="1">
      <alignment horizontal="left" vertical="center" wrapText="1"/>
      <protection/>
    </xf>
    <xf numFmtId="0" fontId="74" fillId="33" borderId="70" xfId="57" applyFont="1" applyFill="1" applyBorder="1" applyAlignment="1">
      <alignment horizontal="left" vertical="center" wrapText="1"/>
      <protection/>
    </xf>
    <xf numFmtId="0" fontId="74" fillId="33" borderId="76" xfId="57" applyFont="1" applyFill="1" applyBorder="1" applyAlignment="1">
      <alignment horizontal="left" vertical="center" wrapText="1"/>
      <protection/>
    </xf>
    <xf numFmtId="0" fontId="87" fillId="33" borderId="0" xfId="57" applyFont="1" applyFill="1" applyBorder="1" applyAlignment="1" applyProtection="1">
      <alignment horizontal="left" vertical="center" wrapText="1"/>
      <protection/>
    </xf>
    <xf numFmtId="0" fontId="87" fillId="33" borderId="79" xfId="57" applyFont="1" applyFill="1" applyBorder="1" applyAlignment="1" applyProtection="1">
      <alignment horizontal="left" vertical="center" wrapText="1"/>
      <protection/>
    </xf>
    <xf numFmtId="0" fontId="89" fillId="33" borderId="65" xfId="56" applyFont="1" applyFill="1" applyBorder="1" applyAlignment="1" applyProtection="1">
      <alignment horizontal="left" vertical="center" wrapText="1"/>
      <protection/>
    </xf>
    <xf numFmtId="0" fontId="87" fillId="33" borderId="80" xfId="57" applyFont="1" applyFill="1" applyBorder="1" applyAlignment="1" applyProtection="1">
      <alignment horizontal="left" vertical="center"/>
      <protection/>
    </xf>
    <xf numFmtId="0" fontId="87" fillId="33" borderId="81" xfId="57" applyFont="1" applyFill="1" applyBorder="1" applyAlignment="1" applyProtection="1" quotePrefix="1">
      <alignment horizontal="left" vertical="center"/>
      <protection/>
    </xf>
    <xf numFmtId="0" fontId="87" fillId="33" borderId="82" xfId="56" applyFont="1" applyFill="1" applyBorder="1" applyAlignment="1" applyProtection="1">
      <alignment vertical="center" wrapText="1"/>
      <protection/>
    </xf>
    <xf numFmtId="0" fontId="89" fillId="33" borderId="83" xfId="56" applyFont="1" applyFill="1" applyBorder="1" applyAlignment="1" applyProtection="1">
      <alignment vertical="center" wrapText="1"/>
      <protection/>
    </xf>
    <xf numFmtId="0" fontId="87" fillId="33" borderId="79" xfId="56" applyFont="1" applyFill="1" applyBorder="1" applyAlignment="1" applyProtection="1">
      <alignment horizontal="left" vertical="center"/>
      <protection/>
    </xf>
    <xf numFmtId="0" fontId="87" fillId="33" borderId="65" xfId="56" applyFont="1" applyFill="1" applyBorder="1" applyAlignment="1" applyProtection="1">
      <alignment horizontal="left" vertical="center"/>
      <protection/>
    </xf>
    <xf numFmtId="0" fontId="87" fillId="33" borderId="79" xfId="56" applyFont="1" applyFill="1" applyBorder="1" applyAlignment="1" applyProtection="1">
      <alignment vertical="center" wrapText="1"/>
      <protection/>
    </xf>
    <xf numFmtId="0" fontId="89" fillId="33" borderId="65" xfId="56" applyFont="1" applyFill="1" applyBorder="1" applyAlignment="1" applyProtection="1">
      <alignment vertical="center" wrapText="1"/>
      <protection/>
    </xf>
    <xf numFmtId="0" fontId="87" fillId="33" borderId="79" xfId="56" applyFont="1" applyFill="1" applyBorder="1" applyAlignment="1" applyProtection="1">
      <alignment horizontal="left" wrapText="1"/>
      <protection/>
    </xf>
    <xf numFmtId="0" fontId="87" fillId="33" borderId="65" xfId="56" applyFont="1" applyFill="1" applyBorder="1" applyAlignment="1" applyProtection="1">
      <alignment horizontal="left" wrapText="1"/>
      <protection/>
    </xf>
    <xf numFmtId="0" fontId="18" fillId="0" borderId="0" xfId="55" applyFont="1" applyAlignment="1">
      <alignment horizontal="center" wrapText="1"/>
      <protection/>
    </xf>
    <xf numFmtId="0" fontId="46" fillId="0" borderId="18" xfId="55" applyFont="1" applyFill="1" applyBorder="1" applyAlignment="1" applyProtection="1">
      <alignment horizontal="center" vertical="center" wrapText="1"/>
      <protection/>
    </xf>
    <xf numFmtId="0" fontId="18" fillId="0" borderId="18" xfId="55" applyFont="1" applyFill="1" applyBorder="1" applyAlignment="1">
      <alignment horizontal="center" vertical="center" wrapText="1"/>
      <protection/>
    </xf>
    <xf numFmtId="0" fontId="18" fillId="0" borderId="18" xfId="55" applyFont="1" applyFill="1" applyBorder="1" applyAlignment="1" applyProtection="1">
      <alignment horizontal="center" vertical="center" wrapText="1"/>
      <protection/>
    </xf>
    <xf numFmtId="0" fontId="19" fillId="0" borderId="24" xfId="55" applyFont="1" applyFill="1" applyBorder="1" applyAlignment="1">
      <alignment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EBK_PROJECT_2001-last" xfId="57"/>
    <cellStyle name="Normal_MAK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zoomScale="60" zoomScaleNormal="60" zoomScalePageLayoutView="0" workbookViewId="0" topLeftCell="A1">
      <selection activeCell="E12" sqref="E12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12.75">
      <c r="B3" s="171"/>
      <c r="C3" s="5"/>
      <c r="D3" s="5"/>
    </row>
    <row r="4" spans="2:5" ht="15.75">
      <c r="B4" s="9" t="s">
        <v>150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156</v>
      </c>
      <c r="C6" s="6"/>
      <c r="D6" s="6"/>
    </row>
    <row r="7" spans="2:4" ht="29.25" customHeight="1">
      <c r="B7" s="6" t="s">
        <v>155</v>
      </c>
      <c r="C7" s="6"/>
      <c r="D7" s="6"/>
    </row>
    <row r="8" spans="2:14" ht="30.75" customHeight="1" thickBot="1">
      <c r="B8" s="16" t="s">
        <v>154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149</v>
      </c>
      <c r="G10" s="13" t="s">
        <v>166</v>
      </c>
      <c r="H10" s="13" t="s">
        <v>167</v>
      </c>
    </row>
    <row r="11" spans="2:21" ht="23.25" customHeight="1" thickBot="1">
      <c r="B11" s="8" t="s">
        <v>158</v>
      </c>
      <c r="C11" s="8"/>
      <c r="D11" s="8"/>
      <c r="E11" s="292">
        <f>OTCHET!F12</f>
        <v>0</v>
      </c>
      <c r="F11" s="19" t="s">
        <v>161</v>
      </c>
      <c r="G11" s="291">
        <f>OTCHET!E9</f>
        <v>41275</v>
      </c>
      <c r="H11" s="291">
        <f>OTCHET!F9</f>
        <v>41305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318</v>
      </c>
      <c r="C12" s="293" t="s">
        <v>138</v>
      </c>
      <c r="D12" s="174"/>
      <c r="E12" s="292">
        <f>OTCHET!E17</f>
        <v>0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159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140</v>
      </c>
      <c r="C16" s="111" t="s">
        <v>225</v>
      </c>
      <c r="D16" s="111"/>
      <c r="E16" s="975" t="s">
        <v>151</v>
      </c>
      <c r="F16" s="976"/>
      <c r="G16" s="979" t="s">
        <v>250</v>
      </c>
      <c r="H16" s="980"/>
      <c r="I16" s="977" t="s">
        <v>228</v>
      </c>
      <c r="J16" s="978"/>
      <c r="K16" s="33" t="s">
        <v>153</v>
      </c>
      <c r="L16" s="33" t="s">
        <v>244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139</v>
      </c>
      <c r="C17" s="32"/>
      <c r="D17" s="32"/>
      <c r="E17" s="35" t="s">
        <v>157</v>
      </c>
      <c r="F17" s="36" t="s">
        <v>146</v>
      </c>
      <c r="G17" s="121"/>
      <c r="H17" s="122"/>
      <c r="I17" s="35" t="s">
        <v>157</v>
      </c>
      <c r="J17" s="35" t="s">
        <v>146</v>
      </c>
      <c r="K17" s="35" t="s">
        <v>146</v>
      </c>
      <c r="L17" s="35" t="s">
        <v>146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142</v>
      </c>
      <c r="C18" s="32"/>
      <c r="D18" s="32"/>
      <c r="E18" s="35" t="s">
        <v>141</v>
      </c>
      <c r="F18" s="36"/>
      <c r="G18" s="36" t="s">
        <v>251</v>
      </c>
      <c r="H18" s="35" t="s">
        <v>252</v>
      </c>
      <c r="I18" s="35" t="s">
        <v>141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144</v>
      </c>
      <c r="F20" s="42" t="s">
        <v>144</v>
      </c>
      <c r="G20" s="42" t="s">
        <v>143</v>
      </c>
      <c r="H20" s="41" t="s">
        <v>143</v>
      </c>
      <c r="I20" s="41" t="s">
        <v>152</v>
      </c>
      <c r="J20" s="41" t="s">
        <v>152</v>
      </c>
      <c r="K20" s="41" t="s">
        <v>160</v>
      </c>
      <c r="L20" s="41" t="s">
        <v>168</v>
      </c>
      <c r="M20" s="41" t="s">
        <v>168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198</v>
      </c>
      <c r="C22" s="126" t="s">
        <v>291</v>
      </c>
      <c r="D22" s="48"/>
      <c r="E22" s="157">
        <f>+E23+E25+E36+E37</f>
        <v>0</v>
      </c>
      <c r="F22" s="157">
        <f>+G22+H22</f>
        <v>0</v>
      </c>
      <c r="G22" s="157">
        <f>+G23+G25+G36+G37</f>
        <v>0</v>
      </c>
      <c r="H22" s="157">
        <f>+H23+H25+H36+H37</f>
        <v>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197</v>
      </c>
      <c r="C23" s="128" t="s">
        <v>281</v>
      </c>
      <c r="D23" s="51"/>
      <c r="E23" s="158">
        <f>OTCHET!E22+OTCHET!E28+OTCHET!E33+OTCHET!E40+OTCHET!E45+OTCHET!E51+OTCHET!E57+OTCHET!E60+OTCHET!E63+OTCHET!E64+OTCHET!E72+OTCHET!E73+OTCHET!E74</f>
        <v>0</v>
      </c>
      <c r="F23" s="158">
        <f>+G23+H23</f>
        <v>0</v>
      </c>
      <c r="G23" s="158">
        <f>OTCHET!F22+OTCHET!F28+OTCHET!F33+OTCHET!F40+OTCHET!F45+OTCHET!F51+OTCHET!F57+OTCHET!F60+OTCHET!F63+OTCHET!F64+OTCHET!F72+OTCHET!F73+OTCHET!F74</f>
        <v>0</v>
      </c>
      <c r="H23" s="158">
        <f>OTCHET!G22+OTCHET!G28+OTCHET!G33+OTCHET!G40+OTCHET!G45+OTCHET!G51+OTCHET!G57+OTCHET!G60+OTCHET!G63+OTCHET!G64+OTCHET!G72+OTCHET!G73+OTCHET!G74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249</v>
      </c>
      <c r="C24" s="129" t="s">
        <v>242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199</v>
      </c>
      <c r="C25" s="130" t="s">
        <v>174</v>
      </c>
      <c r="D25" s="102"/>
      <c r="E25" s="157">
        <f>+E26+E30+E31+E32+E33</f>
        <v>0</v>
      </c>
      <c r="F25" s="157">
        <f>+G25+H25</f>
        <v>0</v>
      </c>
      <c r="G25" s="157">
        <f aca="true" t="shared" si="0" ref="G25:M25">+G26+G30+G31+G32+G33</f>
        <v>0</v>
      </c>
      <c r="H25" s="157">
        <f t="shared" si="0"/>
        <v>0</v>
      </c>
      <c r="I25" s="74">
        <f t="shared" si="0"/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200</v>
      </c>
      <c r="C26" s="131" t="s">
        <v>175</v>
      </c>
      <c r="D26" s="97"/>
      <c r="E26" s="160">
        <f>OTCHET!E76</f>
        <v>0</v>
      </c>
      <c r="F26" s="160">
        <f aca="true" t="shared" si="1" ref="F26:F37">+G26+H26</f>
        <v>0</v>
      </c>
      <c r="G26" s="160">
        <f>OTCHET!F76</f>
        <v>0</v>
      </c>
      <c r="H26" s="160">
        <f>OTCHET!G76</f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137</v>
      </c>
      <c r="C27" s="119" t="s">
        <v>253</v>
      </c>
      <c r="D27" s="54"/>
      <c r="E27" s="159">
        <f>OTCHET!E77</f>
        <v>0</v>
      </c>
      <c r="F27" s="161">
        <f t="shared" si="1"/>
        <v>0</v>
      </c>
      <c r="G27" s="159">
        <f>OTCHET!F77</f>
        <v>0</v>
      </c>
      <c r="H27" s="159">
        <f>OTCHET!G77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32" t="s">
        <v>243</v>
      </c>
      <c r="C28" s="119" t="s">
        <v>254</v>
      </c>
      <c r="D28" s="54"/>
      <c r="E28" s="161">
        <f>OTCHET!E79</f>
        <v>0</v>
      </c>
      <c r="F28" s="161">
        <f t="shared" si="1"/>
        <v>0</v>
      </c>
      <c r="G28" s="161">
        <f>OTCHET!F79</f>
        <v>0</v>
      </c>
      <c r="H28" s="161">
        <f>OTCHET!G79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201</v>
      </c>
      <c r="C29" s="119" t="s">
        <v>255</v>
      </c>
      <c r="D29" s="96"/>
      <c r="E29" s="161">
        <f>+OTCHET!E80+OTCHET!E81</f>
        <v>0</v>
      </c>
      <c r="F29" s="161">
        <f t="shared" si="1"/>
        <v>0</v>
      </c>
      <c r="G29" s="161">
        <f>+OTCHET!F80+OTCHET!F81</f>
        <v>0</v>
      </c>
      <c r="H29" s="161">
        <f>+OTCHET!G80+OTCHET!G81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202</v>
      </c>
      <c r="C30" s="134" t="s">
        <v>256</v>
      </c>
      <c r="D30" s="96"/>
      <c r="E30" s="161">
        <f>OTCHET!E91+OTCHET!E94+OTCHET!E95</f>
        <v>0</v>
      </c>
      <c r="F30" s="161">
        <f t="shared" si="1"/>
        <v>0</v>
      </c>
      <c r="G30" s="161">
        <f>OTCHET!F91+OTCHET!F94+OTCHET!F95</f>
        <v>0</v>
      </c>
      <c r="H30" s="161">
        <f>OTCHET!G91+OTCHET!G94+OTCHET!G95</f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203</v>
      </c>
      <c r="C31" s="133" t="s">
        <v>176</v>
      </c>
      <c r="D31" s="96"/>
      <c r="E31" s="161">
        <f>OTCHET!E109</f>
        <v>0</v>
      </c>
      <c r="F31" s="161">
        <f t="shared" si="1"/>
        <v>0</v>
      </c>
      <c r="G31" s="161">
        <f>OTCHET!F109</f>
        <v>0</v>
      </c>
      <c r="H31" s="161">
        <f>OTCHET!G109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204</v>
      </c>
      <c r="C32" s="135" t="s">
        <v>306</v>
      </c>
      <c r="D32" s="98"/>
      <c r="E32" s="163">
        <f>OTCHET!E113+OTCHET!E119+OTCHET!E135+OTCHET!E136</f>
        <v>0</v>
      </c>
      <c r="F32" s="161">
        <f t="shared" si="1"/>
        <v>0</v>
      </c>
      <c r="G32" s="163">
        <f>OTCHET!F113+OTCHET!F119+OTCHET!F135+OTCHET!F136</f>
        <v>0</v>
      </c>
      <c r="H32" s="163">
        <f>OTCHET!G113+OTCHET!G119+OTCHET!G135+OTCHET!G136</f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229</v>
      </c>
      <c r="C33" s="154" t="s">
        <v>301</v>
      </c>
      <c r="D33" s="98"/>
      <c r="E33" s="163">
        <f>OTCHET!E124</f>
        <v>0</v>
      </c>
      <c r="F33" s="162">
        <f t="shared" si="1"/>
        <v>0</v>
      </c>
      <c r="G33" s="163">
        <f>OTCHET!F124</f>
        <v>0</v>
      </c>
      <c r="H33" s="163">
        <f>OTCHET!G124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1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1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297</v>
      </c>
      <c r="C36" s="136" t="s">
        <v>177</v>
      </c>
      <c r="D36" s="99"/>
      <c r="E36" s="286">
        <f>OTCHET!E138</f>
        <v>0</v>
      </c>
      <c r="F36" s="157">
        <f t="shared" si="1"/>
        <v>0</v>
      </c>
      <c r="G36" s="286">
        <f>OTCHET!F138</f>
        <v>0</v>
      </c>
      <c r="H36" s="286">
        <f>OTCHET!G138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298</v>
      </c>
      <c r="C37" s="137" t="s">
        <v>230</v>
      </c>
      <c r="D37" s="54"/>
      <c r="E37" s="286">
        <f>OTCHET!E141</f>
        <v>0</v>
      </c>
      <c r="F37" s="157">
        <f t="shared" si="1"/>
        <v>0</v>
      </c>
      <c r="G37" s="286">
        <f>OTCHET!F141</f>
        <v>0</v>
      </c>
      <c r="H37" s="286">
        <f>OTCHET!G141</f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205</v>
      </c>
      <c r="C38" s="140" t="s">
        <v>181</v>
      </c>
      <c r="D38" s="48"/>
      <c r="E38" s="162">
        <f>SUM(E39:E53)-E44-E46-E51-E52</f>
        <v>0</v>
      </c>
      <c r="F38" s="162">
        <f>+G38+H38</f>
        <v>0</v>
      </c>
      <c r="G38" s="162">
        <f>SUM(G39:G53)-G44-G46-G51-G52</f>
        <v>0</v>
      </c>
      <c r="H38" s="162">
        <f>SUM(H39:H53)-H44-H46-H51-H52</f>
        <v>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220</v>
      </c>
      <c r="C39" s="131" t="s">
        <v>178</v>
      </c>
      <c r="D39" s="59"/>
      <c r="E39" s="160">
        <f>OTCHET!E170</f>
        <v>0</v>
      </c>
      <c r="F39" s="158">
        <f aca="true" t="shared" si="2" ref="F39:F54">+G39+H39</f>
        <v>0</v>
      </c>
      <c r="G39" s="160">
        <f>OTCHET!F170</f>
        <v>0</v>
      </c>
      <c r="H39" s="160">
        <f>OTCHET!G170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206</v>
      </c>
      <c r="C40" s="129" t="s">
        <v>179</v>
      </c>
      <c r="D40" s="55"/>
      <c r="E40" s="161">
        <f>OTCHET!E173</f>
        <v>0</v>
      </c>
      <c r="F40" s="161">
        <f t="shared" si="2"/>
        <v>0</v>
      </c>
      <c r="G40" s="161">
        <f>OTCHET!F173</f>
        <v>0</v>
      </c>
      <c r="H40" s="161">
        <f>OTCHET!G173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246</v>
      </c>
      <c r="C41" s="129" t="s">
        <v>231</v>
      </c>
      <c r="D41" s="55"/>
      <c r="E41" s="161">
        <f>+OTCHET!E179+OTCHET!E185</f>
        <v>0</v>
      </c>
      <c r="F41" s="161">
        <f t="shared" si="2"/>
        <v>0</v>
      </c>
      <c r="G41" s="161">
        <f>+OTCHET!F179+OTCHET!F185</f>
        <v>0</v>
      </c>
      <c r="H41" s="161">
        <f>+OTCHET!G179+OTCHET!G185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207</v>
      </c>
      <c r="C42" s="129" t="s">
        <v>307</v>
      </c>
      <c r="D42" s="55"/>
      <c r="E42" s="161">
        <f>+OTCHET!E186+OTCHET!E250</f>
        <v>0</v>
      </c>
      <c r="F42" s="161">
        <f t="shared" si="2"/>
        <v>0</v>
      </c>
      <c r="G42" s="161">
        <f>+OTCHET!F186+OTCHET!F250</f>
        <v>0</v>
      </c>
      <c r="H42" s="161">
        <f>+OTCHET!G186+OTCHET!G250</f>
        <v>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208</v>
      </c>
      <c r="C43" s="129" t="s">
        <v>180</v>
      </c>
      <c r="D43" s="55"/>
      <c r="E43" s="161">
        <f>+OTCHET!E205+OTCHET!E211+OTCHET!E215+OTCHET!E216+OTCHET!E217+OTCHET!E218+OTCHET!E219</f>
        <v>0</v>
      </c>
      <c r="F43" s="161">
        <f t="shared" si="2"/>
        <v>0</v>
      </c>
      <c r="G43" s="161">
        <f>+OTCHET!F205+OTCHET!F211+OTCHET!F215+OTCHET!F216+OTCHET!F217+OTCHET!F218+OTCHET!F219</f>
        <v>0</v>
      </c>
      <c r="H43" s="161">
        <f>+OTCHET!G205+OTCHET!G211+OTCHET!G215+OTCHET!G216+OTCHET!G217+OTCHET!G218+OTCHET!G219</f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238</v>
      </c>
      <c r="C44" s="129" t="s">
        <v>257</v>
      </c>
      <c r="D44" s="53"/>
      <c r="E44" s="161">
        <f>+OTCHET!E215+OTCHET!E216+OTCHET!E217+OTCHET!E218+OTCHET!E221+OTCHET!E222+OTCHET!E225</f>
        <v>0</v>
      </c>
      <c r="F44" s="161">
        <f t="shared" si="2"/>
        <v>0</v>
      </c>
      <c r="G44" s="161">
        <f>+OTCHET!F215+OTCHET!F216+OTCHET!F217+OTCHET!F218+OTCHET!F221+OTCHET!F222+OTCHET!F225</f>
        <v>0</v>
      </c>
      <c r="H44" s="161">
        <f>+OTCHET!G215+OTCHET!G216+OTCHET!G217+OTCHET!G218+OTCHET!G221+OTCHET!G222+OTCHET!G225</f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209</v>
      </c>
      <c r="C45" s="129" t="s">
        <v>308</v>
      </c>
      <c r="D45" s="55"/>
      <c r="E45" s="161">
        <f>+OTCHET!E234+OTCHET!E235+OTCHET!E236+OTCHET!E237</f>
        <v>0</v>
      </c>
      <c r="F45" s="161">
        <f t="shared" si="2"/>
        <v>0</v>
      </c>
      <c r="G45" s="161">
        <f>+OTCHET!F234+OTCHET!F235+OTCHET!F236+OTCHET!F237</f>
        <v>0</v>
      </c>
      <c r="H45" s="161">
        <f>+OTCHET!G234+OTCHET!G235+OTCHET!G236+OTCHET!G237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247</v>
      </c>
      <c r="C46" s="129" t="s">
        <v>245</v>
      </c>
      <c r="D46" s="55"/>
      <c r="E46" s="161">
        <f>+OTCHET!E235</f>
        <v>0</v>
      </c>
      <c r="F46" s="161">
        <f t="shared" si="2"/>
        <v>0</v>
      </c>
      <c r="G46" s="161">
        <f>+OTCHET!F235</f>
        <v>0</v>
      </c>
      <c r="H46" s="161">
        <f>+OTCHET!G235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233</v>
      </c>
      <c r="C47" s="143" t="s">
        <v>282</v>
      </c>
      <c r="D47" s="55"/>
      <c r="E47" s="161">
        <f>+OTCHET!E244+OTCHET!E248+OTCHET!E249+OTCHET!E251</f>
        <v>0</v>
      </c>
      <c r="F47" s="161">
        <f t="shared" si="2"/>
        <v>0</v>
      </c>
      <c r="G47" s="161">
        <f>+OTCHET!F244+OTCHET!F248+OTCHET!F249+OTCHET!F251</f>
        <v>0</v>
      </c>
      <c r="H47" s="161">
        <f>+OTCHET!G244+OTCHET!G248+OTCHET!G249+OTCHET!G251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293</v>
      </c>
      <c r="C48" s="129" t="s">
        <v>283</v>
      </c>
      <c r="D48" s="55"/>
      <c r="E48" s="161">
        <f>OTCHET!E254+OTCHET!E255+OTCHET!E263+OTCHET!E266</f>
        <v>0</v>
      </c>
      <c r="F48" s="161">
        <f t="shared" si="2"/>
        <v>0</v>
      </c>
      <c r="G48" s="161">
        <f>OTCHET!F254+OTCHET!F255+OTCHET!F263+OTCHET!F266</f>
        <v>0</v>
      </c>
      <c r="H48" s="161">
        <f>OTCHET!G254+OTCHET!G255+OTCHET!G263+OTCHET!G266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234</v>
      </c>
      <c r="C49" s="129" t="s">
        <v>284</v>
      </c>
      <c r="D49" s="53"/>
      <c r="E49" s="161">
        <f>+OTCHET!E267</f>
        <v>0</v>
      </c>
      <c r="F49" s="161">
        <f t="shared" si="2"/>
        <v>0</v>
      </c>
      <c r="G49" s="161">
        <f>+OTCHET!F267</f>
        <v>0</v>
      </c>
      <c r="H49" s="161">
        <f>+OTCHET!G267</f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232</v>
      </c>
      <c r="C50" s="155" t="s">
        <v>302</v>
      </c>
      <c r="D50" s="53"/>
      <c r="E50" s="161">
        <f>+OTCHET!E272</f>
        <v>0</v>
      </c>
      <c r="F50" s="161">
        <f t="shared" si="2"/>
        <v>0</v>
      </c>
      <c r="G50" s="161">
        <f>+OTCHET!F272</f>
        <v>0</v>
      </c>
      <c r="H50" s="161">
        <f>+OTCHET!G272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237</v>
      </c>
      <c r="C51" s="129" t="s">
        <v>258</v>
      </c>
      <c r="D51" s="112"/>
      <c r="E51" s="161">
        <f>OTCHET!E273</f>
        <v>0</v>
      </c>
      <c r="F51" s="161">
        <f t="shared" si="2"/>
        <v>0</v>
      </c>
      <c r="G51" s="161">
        <f>OTCHET!F273</f>
        <v>0</v>
      </c>
      <c r="H51" s="161">
        <f>OTCHET!G273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299</v>
      </c>
      <c r="C52" s="154" t="s">
        <v>300</v>
      </c>
      <c r="D52" s="87"/>
      <c r="E52" s="161">
        <f>OTCHET!E275</f>
        <v>0</v>
      </c>
      <c r="F52" s="161">
        <f t="shared" si="2"/>
        <v>0</v>
      </c>
      <c r="G52" s="161">
        <f>OTCHET!F275</f>
        <v>0</v>
      </c>
      <c r="H52" s="161">
        <f>OTCHET!G275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235</v>
      </c>
      <c r="C53" s="144" t="s">
        <v>236</v>
      </c>
      <c r="D53" s="85"/>
      <c r="E53" s="287">
        <f>+OTCHET!E277</f>
        <v>0</v>
      </c>
      <c r="F53" s="163">
        <f t="shared" si="2"/>
        <v>0</v>
      </c>
      <c r="G53" s="287">
        <f>+OTCHET!F277</f>
        <v>0</v>
      </c>
      <c r="H53" s="287">
        <f>+OTCHET!G277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294</v>
      </c>
      <c r="C54" s="146" t="s">
        <v>80</v>
      </c>
      <c r="D54" s="61"/>
      <c r="E54" s="157">
        <f>+E55+E56+E60</f>
        <v>0</v>
      </c>
      <c r="F54" s="164">
        <f t="shared" si="2"/>
        <v>0</v>
      </c>
      <c r="G54" s="157">
        <f>+G55+G56+G60</f>
        <v>0</v>
      </c>
      <c r="H54" s="157">
        <f>+H55+H56+H60</f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210</v>
      </c>
      <c r="C55" s="129" t="s">
        <v>305</v>
      </c>
      <c r="D55" s="55"/>
      <c r="E55" s="166">
        <f>+OTCHET!E337+OTCHET!E351+OTCHET!E369</f>
        <v>0</v>
      </c>
      <c r="F55" s="160">
        <f aca="true" t="shared" si="3" ref="F55:F62">+G55+H55</f>
        <v>0</v>
      </c>
      <c r="G55" s="166">
        <f>+OTCHET!F337+OTCHET!F351+OTCHET!F369</f>
        <v>0</v>
      </c>
      <c r="H55" s="166">
        <f>+OTCHET!G337+OTCHET!G351+OTCHET!G369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211</v>
      </c>
      <c r="C56" s="129" t="s">
        <v>81</v>
      </c>
      <c r="D56" s="55"/>
      <c r="E56" s="166">
        <f>+OTCHET!E361+OTCHET!E372+OTCHET!E377+OTCHET!E380+OTCHET!E383+OTCHET!E386+OTCHET!E387+OTCHET!E390+OTCHET!E404+OTCHET!E405+OTCHET!E406+OTCHET!E407+OTCHET!E408</f>
        <v>0</v>
      </c>
      <c r="F56" s="161">
        <f t="shared" si="3"/>
        <v>0</v>
      </c>
      <c r="G56" s="166">
        <f>+OTCHET!F361+OTCHET!F372+OTCHET!F377+OTCHET!F380+OTCHET!F383+OTCHET!F386+OTCHET!F387+OTCHET!F390+OTCHET!F404+OTCHET!F405+OTCHET!F406+OTCHET!F407+OTCHET!F408</f>
        <v>0</v>
      </c>
      <c r="H56" s="166">
        <f>+OTCHET!G361+OTCHET!G372+OTCHET!G377+OTCHET!G380+OTCHET!G383+OTCHET!G386+OTCHET!G387+OTCHET!G390+OTCHET!G404+OTCHET!G405+OTCHET!G406+OTCHET!G407+OTCHET!G408</f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248</v>
      </c>
      <c r="C57" s="144" t="s">
        <v>259</v>
      </c>
      <c r="D57" s="55"/>
      <c r="E57" s="166">
        <f>+OTCHET!E404+OTCHET!E405+OTCHET!E406+OTCHET!E407+OTCHET!E408</f>
        <v>0</v>
      </c>
      <c r="F57" s="161">
        <f t="shared" si="3"/>
        <v>0</v>
      </c>
      <c r="G57" s="166">
        <f>+OTCHET!F404+OTCHET!F405+OTCHET!F406+OTCHET!F407+OTCHET!F408</f>
        <v>0</v>
      </c>
      <c r="H57" s="166">
        <f>+OTCHET!G404+OTCHET!G405+OTCHET!G406+OTCHET!G407+OTCHET!G408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310</v>
      </c>
      <c r="C58" s="129" t="s">
        <v>242</v>
      </c>
      <c r="D58" s="55"/>
      <c r="E58" s="166">
        <f>OTCHET!E386</f>
        <v>0</v>
      </c>
      <c r="F58" s="161">
        <f t="shared" si="3"/>
        <v>0</v>
      </c>
      <c r="G58" s="166">
        <f>OTCHET!F386</f>
        <v>0</v>
      </c>
      <c r="H58" s="166">
        <f>OTCHET!G386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3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827</v>
      </c>
      <c r="C60" s="148" t="s">
        <v>182</v>
      </c>
      <c r="D60" s="57"/>
      <c r="E60" s="288">
        <f>OTCHET!E394</f>
        <v>0</v>
      </c>
      <c r="F60" s="163">
        <f t="shared" si="3"/>
        <v>0</v>
      </c>
      <c r="G60" s="288">
        <f>OTCHET!F394</f>
        <v>0</v>
      </c>
      <c r="H60" s="288">
        <f>OTCHET!G394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79</v>
      </c>
      <c r="C61" s="136" t="s">
        <v>292</v>
      </c>
      <c r="D61" s="87"/>
      <c r="E61" s="286">
        <f>+OTCHET!E227</f>
        <v>0</v>
      </c>
      <c r="F61" s="164">
        <f t="shared" si="3"/>
        <v>0</v>
      </c>
      <c r="G61" s="286">
        <f>+OTCHET!F227</f>
        <v>0</v>
      </c>
      <c r="H61" s="286">
        <f>+OTCHET!G227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296</v>
      </c>
      <c r="C62" s="140"/>
      <c r="D62" s="61"/>
      <c r="E62" s="157">
        <f>+E22-E38+E54-E61</f>
        <v>0</v>
      </c>
      <c r="F62" s="164">
        <f t="shared" si="3"/>
        <v>0</v>
      </c>
      <c r="G62" s="157">
        <f>+G22-G38+G54-G61</f>
        <v>0</v>
      </c>
      <c r="H62" s="157">
        <f>+H22-H38+H54-H61</f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 aca="true" t="shared" si="4" ref="F63:M63">+F62+F64</f>
        <v>0</v>
      </c>
      <c r="G63" s="166">
        <f>+G62+G64</f>
        <v>0</v>
      </c>
      <c r="H63" s="166">
        <f>+H62+H64</f>
        <v>0</v>
      </c>
      <c r="I63" s="91" t="e">
        <f t="shared" si="4"/>
        <v>#REF!</v>
      </c>
      <c r="J63" s="91" t="e">
        <f t="shared" si="4"/>
        <v>#REF!</v>
      </c>
      <c r="K63" s="91" t="e">
        <f t="shared" si="4"/>
        <v>#REF!</v>
      </c>
      <c r="L63" s="91" t="e">
        <f t="shared" si="4"/>
        <v>#REF!</v>
      </c>
      <c r="M63" s="91" t="e">
        <f t="shared" si="4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295</v>
      </c>
      <c r="C64" s="140" t="s">
        <v>212</v>
      </c>
      <c r="D64" s="61"/>
      <c r="E64" s="167">
        <f>SUM(+E66+E74+E75+E82+E83+E84+E87+E88+E89+E90+E91+E92+E93)</f>
        <v>0</v>
      </c>
      <c r="F64" s="162">
        <f>+G64+H64</f>
        <v>0</v>
      </c>
      <c r="G64" s="167">
        <f aca="true" t="shared" si="5" ref="G64:L64">SUM(+G66+G74+G75+G82+G83+G84+G87+G88+G89+G90+G91+G92+G93)</f>
        <v>0</v>
      </c>
      <c r="H64" s="167">
        <f t="shared" si="5"/>
        <v>0</v>
      </c>
      <c r="I64" s="73" t="e">
        <f t="shared" si="5"/>
        <v>#REF!</v>
      </c>
      <c r="J64" s="73" t="e">
        <f t="shared" si="5"/>
        <v>#REF!</v>
      </c>
      <c r="K64" s="73" t="e">
        <f t="shared" si="5"/>
        <v>#REF!</v>
      </c>
      <c r="L64" s="73" t="e">
        <f t="shared" si="5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213</v>
      </c>
      <c r="C66" s="129" t="s">
        <v>239</v>
      </c>
      <c r="D66" s="55"/>
      <c r="E66" s="166">
        <f>SUM(E67:E73)</f>
        <v>0</v>
      </c>
      <c r="F66" s="161">
        <f>+G66+H66</f>
        <v>0</v>
      </c>
      <c r="G66" s="166">
        <f aca="true" t="shared" si="6" ref="G66:M66">SUM(G67:G73)</f>
        <v>0</v>
      </c>
      <c r="H66" s="166">
        <f t="shared" si="6"/>
        <v>0</v>
      </c>
      <c r="I66" s="91" t="e">
        <f t="shared" si="6"/>
        <v>#REF!</v>
      </c>
      <c r="J66" s="91" t="e">
        <f t="shared" si="6"/>
        <v>#REF!</v>
      </c>
      <c r="K66" s="91" t="e">
        <f t="shared" si="6"/>
        <v>#REF!</v>
      </c>
      <c r="L66" s="91" t="e">
        <f t="shared" si="6"/>
        <v>#REF!</v>
      </c>
      <c r="M66" s="91" t="e">
        <f t="shared" si="6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214</v>
      </c>
      <c r="C67" s="129" t="s">
        <v>260</v>
      </c>
      <c r="D67" s="53"/>
      <c r="E67" s="166">
        <f>+OTCHET!E466+OTCHET!E467+OTCHET!E470+OTCHET!E471+OTCHET!E474+OTCHET!E475+OTCHET!E479</f>
        <v>0</v>
      </c>
      <c r="F67" s="161">
        <f aca="true" t="shared" si="7" ref="F67:F94">+G67+H67</f>
        <v>0</v>
      </c>
      <c r="G67" s="166">
        <f>+OTCHET!F466+OTCHET!F467+OTCHET!F470+OTCHET!F471+OTCHET!F474+OTCHET!F475+OTCHET!F479</f>
        <v>0</v>
      </c>
      <c r="H67" s="166">
        <f>+OTCHET!G466+OTCHET!G467+OTCHET!G470+OTCHET!G471+OTCHET!G474+OTCHET!G475+OTCHET!G479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215</v>
      </c>
      <c r="C68" s="129" t="s">
        <v>261</v>
      </c>
      <c r="D68" s="53"/>
      <c r="E68" s="166">
        <f>+OTCHET!E468+OTCHET!E469+OTCHET!E472+OTCHET!E473+OTCHET!E476+OTCHET!E477+OTCHET!E478+OTCHET!E480</f>
        <v>0</v>
      </c>
      <c r="F68" s="161">
        <f t="shared" si="7"/>
        <v>0</v>
      </c>
      <c r="G68" s="166">
        <f>+OTCHET!F468+OTCHET!F469+OTCHET!F472+OTCHET!F473+OTCHET!F476+OTCHET!F477+OTCHET!F478+OTCHET!F480</f>
        <v>0</v>
      </c>
      <c r="H68" s="166">
        <f>+OTCHET!G468+OTCHET!G469+OTCHET!G472+OTCHET!G473+OTCHET!G476+OTCHET!G477+OTCHET!G478+OTCHET!G480</f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216</v>
      </c>
      <c r="C69" s="129" t="s">
        <v>183</v>
      </c>
      <c r="D69" s="53"/>
      <c r="E69" s="166">
        <f>+OTCHET!E481</f>
        <v>0</v>
      </c>
      <c r="F69" s="161">
        <f t="shared" si="7"/>
        <v>0</v>
      </c>
      <c r="G69" s="166">
        <f>+OTCHET!F481</f>
        <v>0</v>
      </c>
      <c r="H69" s="166">
        <f>+OTCHET!G481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217</v>
      </c>
      <c r="C70" s="129" t="s">
        <v>184</v>
      </c>
      <c r="D70" s="53"/>
      <c r="E70" s="166">
        <f>+OTCHET!E486</f>
        <v>0</v>
      </c>
      <c r="F70" s="161">
        <f t="shared" si="7"/>
        <v>0</v>
      </c>
      <c r="G70" s="166">
        <f>+OTCHET!F486</f>
        <v>0</v>
      </c>
      <c r="H70" s="166">
        <f>+OTCHET!G486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218</v>
      </c>
      <c r="C71" s="129" t="s">
        <v>262</v>
      </c>
      <c r="D71" s="53"/>
      <c r="E71" s="166">
        <f>+OTCHET!E523</f>
        <v>0</v>
      </c>
      <c r="F71" s="161">
        <f t="shared" si="7"/>
        <v>0</v>
      </c>
      <c r="G71" s="166">
        <f>+OTCHET!F523</f>
        <v>0</v>
      </c>
      <c r="H71" s="166">
        <f>+OTCHET!G523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277</v>
      </c>
      <c r="C72" s="150" t="s">
        <v>263</v>
      </c>
      <c r="D72" s="94"/>
      <c r="E72" s="166">
        <f>+OTCHET!E555+OTCHET!E556</f>
        <v>0</v>
      </c>
      <c r="F72" s="161">
        <f t="shared" si="7"/>
        <v>0</v>
      </c>
      <c r="G72" s="166">
        <f>+OTCHET!F555+OTCHET!F556</f>
        <v>0</v>
      </c>
      <c r="H72" s="166">
        <f>+OTCHET!G555+OTCHET!G556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221</v>
      </c>
      <c r="C73" s="150" t="s">
        <v>264</v>
      </c>
      <c r="D73" s="94"/>
      <c r="E73" s="166">
        <f>+OTCHET!E557+OTCHET!E558+OTCHET!E559</f>
        <v>0</v>
      </c>
      <c r="F73" s="161">
        <f t="shared" si="7"/>
        <v>0</v>
      </c>
      <c r="G73" s="166">
        <f>+OTCHET!F557+OTCHET!F558+OTCHET!F559</f>
        <v>0</v>
      </c>
      <c r="H73" s="166">
        <f>+OTCHET!G557+OTCHET!G558+OTCHET!G559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219</v>
      </c>
      <c r="C74" s="148" t="s">
        <v>185</v>
      </c>
      <c r="D74" s="85"/>
      <c r="E74" s="166">
        <f>OTCHET!E445</f>
        <v>0</v>
      </c>
      <c r="F74" s="161">
        <f t="shared" si="7"/>
        <v>0</v>
      </c>
      <c r="G74" s="166">
        <f>OTCHET!F445</f>
        <v>0</v>
      </c>
      <c r="H74" s="166">
        <f>OTCHET!G445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222</v>
      </c>
      <c r="C75" s="129" t="s">
        <v>240</v>
      </c>
      <c r="D75" s="55"/>
      <c r="E75" s="166">
        <f>SUM(E76:E81)</f>
        <v>0</v>
      </c>
      <c r="F75" s="161">
        <f t="shared" si="7"/>
        <v>0</v>
      </c>
      <c r="G75" s="166">
        <f aca="true" t="shared" si="8" ref="G75:M75">SUM(G76:G81)</f>
        <v>0</v>
      </c>
      <c r="H75" s="166">
        <f t="shared" si="8"/>
        <v>0</v>
      </c>
      <c r="I75" s="91">
        <f t="shared" si="8"/>
        <v>0</v>
      </c>
      <c r="J75" s="91">
        <f t="shared" si="8"/>
        <v>0</v>
      </c>
      <c r="K75" s="91">
        <f t="shared" si="8"/>
        <v>0</v>
      </c>
      <c r="L75" s="91">
        <f t="shared" si="8"/>
        <v>0</v>
      </c>
      <c r="M75" s="91">
        <f t="shared" si="8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223</v>
      </c>
      <c r="C76" s="129" t="s">
        <v>265</v>
      </c>
      <c r="D76" s="53"/>
      <c r="E76" s="166">
        <f>+OTCHET!E450+OTCHET!E453</f>
        <v>0</v>
      </c>
      <c r="F76" s="161">
        <f t="shared" si="7"/>
        <v>0</v>
      </c>
      <c r="G76" s="166">
        <f>+OTCHET!F450+OTCHET!F453</f>
        <v>0</v>
      </c>
      <c r="H76" s="166">
        <f>+OTCHET!G450+OTCHET!G453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224</v>
      </c>
      <c r="C77" s="129" t="s">
        <v>266</v>
      </c>
      <c r="D77" s="53"/>
      <c r="E77" s="166">
        <f>+OTCHET!E451+OTCHET!E454</f>
        <v>0</v>
      </c>
      <c r="F77" s="161">
        <f t="shared" si="7"/>
        <v>0</v>
      </c>
      <c r="G77" s="166">
        <f>+OTCHET!F451+OTCHET!F454</f>
        <v>0</v>
      </c>
      <c r="H77" s="166">
        <f>+OTCHET!G451+OTCHET!G454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196</v>
      </c>
      <c r="C78" s="129" t="s">
        <v>267</v>
      </c>
      <c r="D78" s="53"/>
      <c r="E78" s="166">
        <f>OTCHET!E455</f>
        <v>0</v>
      </c>
      <c r="F78" s="161">
        <f t="shared" si="7"/>
        <v>0</v>
      </c>
      <c r="G78" s="166">
        <f>OTCHET!F455</f>
        <v>0</v>
      </c>
      <c r="H78" s="166">
        <f>OTCHET!G455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7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304</v>
      </c>
      <c r="C80" s="129" t="s">
        <v>268</v>
      </c>
      <c r="D80" s="53"/>
      <c r="E80" s="166">
        <f>+OTCHET!E463</f>
        <v>0</v>
      </c>
      <c r="F80" s="161">
        <f t="shared" si="7"/>
        <v>0</v>
      </c>
      <c r="G80" s="166">
        <f>+OTCHET!F463</f>
        <v>0</v>
      </c>
      <c r="H80" s="166">
        <f>+OTCHET!G463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303</v>
      </c>
      <c r="C81" s="129" t="s">
        <v>269</v>
      </c>
      <c r="D81" s="53"/>
      <c r="E81" s="166">
        <f>+OTCHET!E464</f>
        <v>0</v>
      </c>
      <c r="F81" s="161">
        <f t="shared" si="7"/>
        <v>0</v>
      </c>
      <c r="G81" s="166">
        <f>+OTCHET!F464</f>
        <v>0</v>
      </c>
      <c r="H81" s="166">
        <f>+OTCHET!G464</f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241</v>
      </c>
      <c r="C82" s="129" t="s">
        <v>186</v>
      </c>
      <c r="D82" s="55"/>
      <c r="E82" s="166">
        <f>OTCHET!E516</f>
        <v>0</v>
      </c>
      <c r="F82" s="161">
        <f t="shared" si="7"/>
        <v>0</v>
      </c>
      <c r="G82" s="166">
        <f>OTCHET!F516</f>
        <v>0</v>
      </c>
      <c r="H82" s="166">
        <f>OTCHET!G516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195</v>
      </c>
      <c r="C83" s="129" t="s">
        <v>187</v>
      </c>
      <c r="D83" s="55"/>
      <c r="E83" s="166">
        <f>OTCHET!E517</f>
        <v>0</v>
      </c>
      <c r="F83" s="161">
        <f t="shared" si="7"/>
        <v>0</v>
      </c>
      <c r="G83" s="166">
        <f>OTCHET!F517</f>
        <v>0</v>
      </c>
      <c r="H83" s="166">
        <f>OTCHET!G517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194</v>
      </c>
      <c r="C84" s="129" t="s">
        <v>285</v>
      </c>
      <c r="D84" s="55"/>
      <c r="E84" s="166">
        <f>+E85+E86</f>
        <v>0</v>
      </c>
      <c r="F84" s="161">
        <f t="shared" si="7"/>
        <v>0</v>
      </c>
      <c r="G84" s="166">
        <f aca="true" t="shared" si="9" ref="G84:M84">+G85+G86</f>
        <v>0</v>
      </c>
      <c r="H84" s="166">
        <f t="shared" si="9"/>
        <v>0</v>
      </c>
      <c r="I84" s="91">
        <f t="shared" si="9"/>
        <v>0</v>
      </c>
      <c r="J84" s="91">
        <f t="shared" si="9"/>
        <v>0</v>
      </c>
      <c r="K84" s="91">
        <f t="shared" si="9"/>
        <v>0</v>
      </c>
      <c r="L84" s="91">
        <f t="shared" si="9"/>
        <v>0</v>
      </c>
      <c r="M84" s="91">
        <f t="shared" si="9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193</v>
      </c>
      <c r="C85" s="129" t="s">
        <v>270</v>
      </c>
      <c r="D85" s="55"/>
      <c r="E85" s="166">
        <f>+OTCHET!E487+OTCHET!E496+OTCHET!E499+OTCHET!E503+OTCHET!E524</f>
        <v>0</v>
      </c>
      <c r="F85" s="161">
        <f t="shared" si="7"/>
        <v>0</v>
      </c>
      <c r="G85" s="166">
        <f>+OTCHET!F487+OTCHET!F496+OTCHET!F499+OTCHET!F503+OTCHET!F524</f>
        <v>0</v>
      </c>
      <c r="H85" s="166">
        <f>+OTCHET!G487+OTCHET!G496+OTCHET!G499+OTCHET!G503+OTCHET!G524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226</v>
      </c>
      <c r="C86" s="129" t="s">
        <v>188</v>
      </c>
      <c r="D86" s="95"/>
      <c r="E86" s="166">
        <f>+OTCHET!E508+OTCHET!E525</f>
        <v>0</v>
      </c>
      <c r="F86" s="161">
        <f t="shared" si="7"/>
        <v>0</v>
      </c>
      <c r="G86" s="166">
        <f>+OTCHET!F508+OTCHET!F525</f>
        <v>0</v>
      </c>
      <c r="H86" s="166">
        <f>+OTCHET!G508+OTCHET!G525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831</v>
      </c>
      <c r="C87" s="144" t="s">
        <v>189</v>
      </c>
      <c r="D87" s="107"/>
      <c r="E87" s="289">
        <f>OTCHET!E512</f>
        <v>0</v>
      </c>
      <c r="F87" s="157">
        <f t="shared" si="7"/>
        <v>0</v>
      </c>
      <c r="G87" s="289">
        <f>OTCHET!F512</f>
        <v>0</v>
      </c>
      <c r="H87" s="289">
        <f>OTCHET!G512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192</v>
      </c>
      <c r="C88" s="127" t="s">
        <v>271</v>
      </c>
      <c r="D88" s="109"/>
      <c r="E88" s="290">
        <f>+OTCHET!E541+OTCHET!E542+OTCHET!E543+OTCHET!E544+OTCHET!E545+OTCHET!E546</f>
        <v>0</v>
      </c>
      <c r="F88" s="157">
        <f t="shared" si="7"/>
        <v>0</v>
      </c>
      <c r="G88" s="290">
        <f>+OTCHET!F541+OTCHET!F542+OTCHET!F543+OTCHET!F544+OTCHET!F545+OTCHET!F546</f>
        <v>0</v>
      </c>
      <c r="H88" s="290">
        <f>+OTCHET!G541+OTCHET!G542+OTCHET!G543+OTCHET!G544+OTCHET!G545+OTCHET!G546</f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191</v>
      </c>
      <c r="C89" s="153" t="s">
        <v>272</v>
      </c>
      <c r="D89" s="103"/>
      <c r="E89" s="164">
        <f>+OTCHET!E547+OTCHET!E548+OTCHET!E549+OTCHET!E550+OTCHET!E551+OTCHET!E552+OTCHET!E553</f>
        <v>0</v>
      </c>
      <c r="F89" s="157">
        <f t="shared" si="7"/>
        <v>0</v>
      </c>
      <c r="G89" s="164">
        <f>+OTCHET!F547+OTCHET!F548+OTCHET!F549+OTCHET!F550+OTCHET!F551+OTCHET!F552+OTCHET!F553</f>
        <v>0</v>
      </c>
      <c r="H89" s="164">
        <f>+OTCHET!G547+OTCHET!G548+OTCHET!G549+OTCHET!G550+OTCHET!G551+OTCHET!G552+OTCHET!G553</f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190</v>
      </c>
      <c r="C90" s="130" t="s">
        <v>273</v>
      </c>
      <c r="D90" s="113"/>
      <c r="E90" s="157">
        <f>+OTCHET!E554</f>
        <v>0</v>
      </c>
      <c r="F90" s="157">
        <f t="shared" si="7"/>
        <v>0</v>
      </c>
      <c r="G90" s="157">
        <f>+OTCHET!F554</f>
        <v>0</v>
      </c>
      <c r="H90" s="157">
        <f>+OTCHET!G554</f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286</v>
      </c>
      <c r="C91" s="127" t="s">
        <v>287</v>
      </c>
      <c r="D91" s="102"/>
      <c r="E91" s="157">
        <f>+OTCHET!E561+OTCHET!E562</f>
        <v>0</v>
      </c>
      <c r="F91" s="157">
        <f t="shared" si="7"/>
        <v>0</v>
      </c>
      <c r="G91" s="157">
        <f>+OTCHET!F561+OTCHET!F562</f>
        <v>0</v>
      </c>
      <c r="H91" s="157">
        <f>+OTCHET!G561+OTCHET!G562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288</v>
      </c>
      <c r="C92" s="153" t="s">
        <v>289</v>
      </c>
      <c r="D92" s="102"/>
      <c r="E92" s="157">
        <f>+OTCHET!E563+OTCHET!E564</f>
        <v>0</v>
      </c>
      <c r="F92" s="157">
        <f t="shared" si="7"/>
        <v>0</v>
      </c>
      <c r="G92" s="157">
        <f>+OTCHET!F563+OTCHET!F564</f>
        <v>0</v>
      </c>
      <c r="H92" s="157">
        <f>+OTCHET!G563+OTCHET!G564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290</v>
      </c>
      <c r="C93" s="137" t="s">
        <v>227</v>
      </c>
      <c r="D93" s="102"/>
      <c r="E93" s="157">
        <f>OTCHET!E565</f>
        <v>0</v>
      </c>
      <c r="F93" s="157">
        <f t="shared" si="7"/>
        <v>0</v>
      </c>
      <c r="G93" s="157">
        <f>OTCHET!F565</f>
        <v>0</v>
      </c>
      <c r="H93" s="157">
        <f>OTCHET!G565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274</v>
      </c>
      <c r="C94" s="137" t="s">
        <v>275</v>
      </c>
      <c r="D94" s="102"/>
      <c r="E94" s="157">
        <f>+OTCHET!E568</f>
        <v>0</v>
      </c>
      <c r="F94" s="157">
        <f t="shared" si="7"/>
        <v>0</v>
      </c>
      <c r="G94" s="157">
        <f>+OTCHET!F568</f>
        <v>0</v>
      </c>
      <c r="H94" s="157">
        <f>+OTCHET!G568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169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170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171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172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173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171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172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309</v>
      </c>
      <c r="C111" s="70"/>
      <c r="D111" s="70"/>
      <c r="E111" s="71" t="s">
        <v>317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 t="s">
        <v>315</v>
      </c>
      <c r="C112" s="72"/>
      <c r="D112" s="72"/>
      <c r="E112" s="72" t="s">
        <v>314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 t="s">
        <v>316</v>
      </c>
      <c r="C113" s="68"/>
      <c r="D113" s="68"/>
      <c r="E113" s="71" t="s">
        <v>145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 t="s">
        <v>314</v>
      </c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147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163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148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162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164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165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276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311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278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312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313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279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280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 password="81B0" sheet="1"/>
  <mergeCells count="3">
    <mergeCell ref="E16:F16"/>
    <mergeCell ref="I16:J16"/>
    <mergeCell ref="G16:H16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F22:F94 E53:E87 E34:E51 E22:E32 G22:H32 G34:H51 I67:M74 G53:H87 G90:H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I582"/>
  <sheetViews>
    <sheetView tabSelected="1" zoomScale="75" zoomScaleNormal="75" zoomScalePageLayoutView="0" workbookViewId="0" topLeftCell="B387">
      <selection activeCell="C295" sqref="C295:D316"/>
    </sheetView>
  </sheetViews>
  <sheetFormatPr defaultColWidth="9.00390625" defaultRowHeight="12.75"/>
  <cols>
    <col min="1" max="1" width="9.00390625" style="294" hidden="1" customWidth="1"/>
    <col min="2" max="2" width="10.125" style="294" customWidth="1"/>
    <col min="3" max="3" width="13.25390625" style="294" customWidth="1"/>
    <col min="4" max="4" width="74.375" style="295" customWidth="1"/>
    <col min="5" max="5" width="18.75390625" style="294" customWidth="1"/>
    <col min="6" max="8" width="17.75390625" style="294" customWidth="1"/>
    <col min="9" max="9" width="9.875" style="300" hidden="1" customWidth="1"/>
    <col min="10" max="10" width="1.625" style="301" customWidth="1"/>
    <col min="11" max="12" width="21.75390625" style="294" hidden="1" customWidth="1"/>
    <col min="13" max="14" width="21.75390625" style="298" hidden="1" customWidth="1"/>
    <col min="15" max="15" width="1.625" style="339" hidden="1" customWidth="1"/>
    <col min="16" max="17" width="21.75390625" style="294" hidden="1" customWidth="1"/>
    <col min="18" max="19" width="21.75390625" style="298" hidden="1" customWidth="1"/>
    <col min="20" max="20" width="21.75390625" style="294" hidden="1" customWidth="1"/>
    <col min="21" max="22" width="21.75390625" style="298" hidden="1" customWidth="1"/>
    <col min="23" max="23" width="30.00390625" style="294" hidden="1" customWidth="1"/>
    <col min="24" max="24" width="11.75390625" style="294" hidden="1" customWidth="1"/>
    <col min="25" max="16384" width="9.125" style="294" customWidth="1"/>
  </cols>
  <sheetData>
    <row r="1" spans="1:24" ht="18.75" customHeight="1" hidden="1">
      <c r="A1" s="294" t="s">
        <v>668</v>
      </c>
      <c r="B1" s="294" t="s">
        <v>669</v>
      </c>
      <c r="C1" s="294" t="s">
        <v>670</v>
      </c>
      <c r="D1" s="295" t="s">
        <v>671</v>
      </c>
      <c r="E1" s="294" t="s">
        <v>672</v>
      </c>
      <c r="F1" s="294" t="s">
        <v>673</v>
      </c>
      <c r="G1" s="294" t="s">
        <v>673</v>
      </c>
      <c r="H1" s="294" t="s">
        <v>673</v>
      </c>
      <c r="I1" s="296" t="s">
        <v>674</v>
      </c>
      <c r="J1" s="297"/>
      <c r="K1" s="294" t="s">
        <v>675</v>
      </c>
      <c r="L1" s="294" t="s">
        <v>676</v>
      </c>
      <c r="M1" s="298" t="s">
        <v>677</v>
      </c>
      <c r="N1" s="298" t="s">
        <v>678</v>
      </c>
      <c r="O1" s="299"/>
      <c r="P1" s="294" t="s">
        <v>675</v>
      </c>
      <c r="Q1" s="294" t="s">
        <v>676</v>
      </c>
      <c r="R1" s="298" t="s">
        <v>677</v>
      </c>
      <c r="S1" s="298" t="s">
        <v>678</v>
      </c>
      <c r="T1" s="294" t="s">
        <v>676</v>
      </c>
      <c r="U1" s="298" t="s">
        <v>677</v>
      </c>
      <c r="V1" s="298" t="s">
        <v>678</v>
      </c>
      <c r="X1" s="735"/>
    </row>
    <row r="2" spans="1:24" ht="12.75" customHeight="1">
      <c r="A2" s="294">
        <v>2</v>
      </c>
      <c r="I2" s="300">
        <v>1</v>
      </c>
      <c r="O2" s="302"/>
      <c r="X2" s="736">
        <v>0</v>
      </c>
    </row>
    <row r="3" spans="5:24" ht="15">
      <c r="E3" s="303"/>
      <c r="I3" s="300">
        <v>1</v>
      </c>
      <c r="K3" s="303"/>
      <c r="M3" s="304"/>
      <c r="O3" s="302"/>
      <c r="P3" s="303"/>
      <c r="R3" s="304"/>
      <c r="U3" s="304"/>
      <c r="X3" s="736">
        <v>17</v>
      </c>
    </row>
    <row r="4" spans="5:24" ht="15">
      <c r="E4" s="305"/>
      <c r="I4" s="300">
        <v>1</v>
      </c>
      <c r="K4" s="305"/>
      <c r="O4" s="302"/>
      <c r="P4" s="305"/>
      <c r="X4" s="736">
        <v>19</v>
      </c>
    </row>
    <row r="5" spans="5:24" ht="15">
      <c r="E5" s="294" t="s">
        <v>320</v>
      </c>
      <c r="F5" s="294" t="s">
        <v>320</v>
      </c>
      <c r="G5" s="294" t="s">
        <v>320</v>
      </c>
      <c r="H5" s="294" t="s">
        <v>320</v>
      </c>
      <c r="I5" s="300">
        <v>1</v>
      </c>
      <c r="K5" s="294" t="s">
        <v>320</v>
      </c>
      <c r="L5" s="294" t="s">
        <v>320</v>
      </c>
      <c r="M5" s="298" t="s">
        <v>320</v>
      </c>
      <c r="N5" s="298" t="s">
        <v>320</v>
      </c>
      <c r="O5" s="302"/>
      <c r="P5" s="294" t="s">
        <v>320</v>
      </c>
      <c r="Q5" s="294" t="s">
        <v>320</v>
      </c>
      <c r="R5" s="298" t="s">
        <v>320</v>
      </c>
      <c r="S5" s="298" t="s">
        <v>320</v>
      </c>
      <c r="T5" s="294" t="s">
        <v>320</v>
      </c>
      <c r="U5" s="298" t="s">
        <v>320</v>
      </c>
      <c r="V5" s="298" t="s">
        <v>320</v>
      </c>
      <c r="X5" s="736">
        <v>20</v>
      </c>
    </row>
    <row r="6" spans="3:24" ht="15">
      <c r="C6" s="306"/>
      <c r="D6" s="307"/>
      <c r="E6" s="305"/>
      <c r="F6" s="294" t="s">
        <v>320</v>
      </c>
      <c r="G6" s="294" t="s">
        <v>320</v>
      </c>
      <c r="H6" s="294" t="s">
        <v>320</v>
      </c>
      <c r="I6" s="300">
        <v>1</v>
      </c>
      <c r="K6" s="305"/>
      <c r="L6" s="294" t="s">
        <v>320</v>
      </c>
      <c r="N6" s="298" t="s">
        <v>320</v>
      </c>
      <c r="O6" s="302"/>
      <c r="P6" s="305"/>
      <c r="Q6" s="294" t="s">
        <v>320</v>
      </c>
      <c r="S6" s="298" t="s">
        <v>320</v>
      </c>
      <c r="T6" s="294" t="s">
        <v>320</v>
      </c>
      <c r="V6" s="298" t="s">
        <v>320</v>
      </c>
      <c r="X6" s="736">
        <v>22</v>
      </c>
    </row>
    <row r="7" spans="2:24" ht="37.5" customHeight="1">
      <c r="B7" s="981" t="s">
        <v>778</v>
      </c>
      <c r="C7" s="982"/>
      <c r="D7" s="982"/>
      <c r="F7" s="308"/>
      <c r="G7" s="308"/>
      <c r="H7" s="308"/>
      <c r="I7" s="300">
        <v>1</v>
      </c>
      <c r="K7" s="305"/>
      <c r="L7" s="294" t="s">
        <v>320</v>
      </c>
      <c r="N7" s="298" t="s">
        <v>320</v>
      </c>
      <c r="O7" s="302"/>
      <c r="P7" s="305"/>
      <c r="Q7" s="294" t="s">
        <v>320</v>
      </c>
      <c r="S7" s="298" t="s">
        <v>320</v>
      </c>
      <c r="T7" s="294" t="s">
        <v>320</v>
      </c>
      <c r="V7" s="298" t="s">
        <v>320</v>
      </c>
      <c r="X7" s="736">
        <v>30</v>
      </c>
    </row>
    <row r="8" spans="3:24" ht="15">
      <c r="C8" s="306"/>
      <c r="D8" s="307"/>
      <c r="E8" s="308" t="s">
        <v>321</v>
      </c>
      <c r="F8" s="308" t="s">
        <v>167</v>
      </c>
      <c r="G8" s="308"/>
      <c r="H8" s="308"/>
      <c r="I8" s="300">
        <v>1</v>
      </c>
      <c r="K8" s="305"/>
      <c r="L8" s="294" t="s">
        <v>320</v>
      </c>
      <c r="N8" s="298" t="s">
        <v>320</v>
      </c>
      <c r="O8" s="302"/>
      <c r="P8" s="305"/>
      <c r="Q8" s="294" t="s">
        <v>320</v>
      </c>
      <c r="S8" s="298" t="s">
        <v>320</v>
      </c>
      <c r="T8" s="294" t="s">
        <v>320</v>
      </c>
      <c r="V8" s="298" t="s">
        <v>320</v>
      </c>
      <c r="X8" s="736">
        <v>33</v>
      </c>
    </row>
    <row r="9" spans="2:24" ht="36.75" customHeight="1">
      <c r="B9" s="983"/>
      <c r="C9" s="984"/>
      <c r="D9" s="984"/>
      <c r="E9" s="732">
        <v>41275</v>
      </c>
      <c r="F9" s="309">
        <v>41305</v>
      </c>
      <c r="G9" s="308"/>
      <c r="H9" s="308"/>
      <c r="I9" s="300">
        <v>1</v>
      </c>
      <c r="K9" s="305"/>
      <c r="L9" s="294" t="s">
        <v>320</v>
      </c>
      <c r="N9" s="298" t="s">
        <v>320</v>
      </c>
      <c r="O9" s="302"/>
      <c r="P9" s="305"/>
      <c r="Q9" s="294" t="s">
        <v>320</v>
      </c>
      <c r="S9" s="298" t="s">
        <v>320</v>
      </c>
      <c r="T9" s="294" t="s">
        <v>320</v>
      </c>
      <c r="V9" s="298" t="s">
        <v>320</v>
      </c>
      <c r="X9" s="736">
        <v>41</v>
      </c>
    </row>
    <row r="10" spans="2:24" ht="15">
      <c r="B10" s="310" t="s">
        <v>322</v>
      </c>
      <c r="E10" s="308"/>
      <c r="F10" s="311"/>
      <c r="G10" s="308"/>
      <c r="H10" s="308"/>
      <c r="I10" s="300">
        <v>1</v>
      </c>
      <c r="K10" s="305"/>
      <c r="L10" s="294" t="s">
        <v>320</v>
      </c>
      <c r="N10" s="298" t="s">
        <v>320</v>
      </c>
      <c r="O10" s="302"/>
      <c r="P10" s="305"/>
      <c r="Q10" s="294" t="s">
        <v>320</v>
      </c>
      <c r="S10" s="298" t="s">
        <v>320</v>
      </c>
      <c r="T10" s="294" t="s">
        <v>320</v>
      </c>
      <c r="V10" s="298" t="s">
        <v>320</v>
      </c>
      <c r="X10" s="736">
        <v>42</v>
      </c>
    </row>
    <row r="11" spans="2:24" ht="10.5" customHeight="1" thickBot="1">
      <c r="B11" s="310"/>
      <c r="E11" s="310"/>
      <c r="G11" s="308"/>
      <c r="H11" s="308"/>
      <c r="I11" s="300">
        <v>1</v>
      </c>
      <c r="K11" s="305"/>
      <c r="L11" s="294" t="s">
        <v>320</v>
      </c>
      <c r="N11" s="298" t="s">
        <v>320</v>
      </c>
      <c r="O11" s="302"/>
      <c r="P11" s="305"/>
      <c r="Q11" s="294" t="s">
        <v>320</v>
      </c>
      <c r="S11" s="298" t="s">
        <v>320</v>
      </c>
      <c r="T11" s="294" t="s">
        <v>320</v>
      </c>
      <c r="V11" s="298" t="s">
        <v>320</v>
      </c>
      <c r="X11" s="736">
        <v>50</v>
      </c>
    </row>
    <row r="12" spans="2:24" ht="39" customHeight="1" thickBot="1" thickTop="1">
      <c r="B12" s="983"/>
      <c r="C12" s="984"/>
      <c r="D12" s="984"/>
      <c r="E12" s="308" t="s">
        <v>323</v>
      </c>
      <c r="F12" s="312"/>
      <c r="G12" s="308"/>
      <c r="H12" s="308"/>
      <c r="I12" s="300">
        <v>1</v>
      </c>
      <c r="K12" s="305"/>
      <c r="L12" s="294" t="s">
        <v>320</v>
      </c>
      <c r="N12" s="298" t="s">
        <v>320</v>
      </c>
      <c r="O12" s="302"/>
      <c r="P12" s="305"/>
      <c r="Q12" s="294" t="s">
        <v>320</v>
      </c>
      <c r="S12" s="298" t="s">
        <v>320</v>
      </c>
      <c r="T12" s="294" t="s">
        <v>320</v>
      </c>
      <c r="V12" s="298" t="s">
        <v>320</v>
      </c>
      <c r="X12" s="736">
        <v>60</v>
      </c>
    </row>
    <row r="13" spans="2:24" ht="15.75" thickTop="1">
      <c r="B13" s="310" t="s">
        <v>324</v>
      </c>
      <c r="E13" s="313" t="s">
        <v>325</v>
      </c>
      <c r="F13" s="314" t="s">
        <v>320</v>
      </c>
      <c r="G13" s="314" t="s">
        <v>320</v>
      </c>
      <c r="H13" s="314" t="s">
        <v>320</v>
      </c>
      <c r="I13" s="300">
        <v>1</v>
      </c>
      <c r="K13" s="305"/>
      <c r="L13" s="294" t="s">
        <v>320</v>
      </c>
      <c r="N13" s="298" t="s">
        <v>320</v>
      </c>
      <c r="O13" s="302"/>
      <c r="P13" s="305"/>
      <c r="Q13" s="294" t="s">
        <v>320</v>
      </c>
      <c r="S13" s="298" t="s">
        <v>320</v>
      </c>
      <c r="T13" s="294" t="s">
        <v>320</v>
      </c>
      <c r="V13" s="298" t="s">
        <v>320</v>
      </c>
      <c r="X13" s="736">
        <v>70</v>
      </c>
    </row>
    <row r="14" spans="2:24" ht="7.5" customHeight="1">
      <c r="B14" s="310"/>
      <c r="F14" s="308"/>
      <c r="G14" s="308"/>
      <c r="H14" s="308"/>
      <c r="I14" s="300">
        <v>1</v>
      </c>
      <c r="K14" s="313"/>
      <c r="L14" s="314"/>
      <c r="M14" s="315"/>
      <c r="N14" s="316"/>
      <c r="O14" s="302"/>
      <c r="P14" s="313"/>
      <c r="Q14" s="314"/>
      <c r="R14" s="315"/>
      <c r="S14" s="316"/>
      <c r="T14" s="314"/>
      <c r="U14" s="315"/>
      <c r="V14" s="316"/>
      <c r="X14" s="736">
        <v>98</v>
      </c>
    </row>
    <row r="15" spans="2:24" ht="7.5" customHeight="1">
      <c r="B15" s="310"/>
      <c r="F15" s="308"/>
      <c r="G15" s="308"/>
      <c r="H15" s="308"/>
      <c r="I15" s="300">
        <v>1</v>
      </c>
      <c r="K15" s="313"/>
      <c r="L15" s="314"/>
      <c r="M15" s="315"/>
      <c r="N15" s="316"/>
      <c r="O15" s="302"/>
      <c r="P15" s="313"/>
      <c r="Q15" s="314"/>
      <c r="R15" s="315"/>
      <c r="S15" s="316"/>
      <c r="T15" s="314"/>
      <c r="U15" s="315"/>
      <c r="V15" s="316"/>
      <c r="X15" s="736"/>
    </row>
    <row r="16" spans="1:22" ht="18.75" customHeight="1" thickBot="1">
      <c r="A16" s="306"/>
      <c r="B16" s="173" t="s">
        <v>774</v>
      </c>
      <c r="C16" s="173"/>
      <c r="D16" s="173"/>
      <c r="E16" s="172"/>
      <c r="F16" s="308"/>
      <c r="G16" s="308"/>
      <c r="H16" s="308"/>
      <c r="I16" s="300">
        <v>1</v>
      </c>
      <c r="K16" s="313"/>
      <c r="L16" s="314"/>
      <c r="M16" s="315"/>
      <c r="N16" s="316"/>
      <c r="O16" s="302"/>
      <c r="P16" s="313"/>
      <c r="Q16" s="314"/>
      <c r="R16" s="315"/>
      <c r="S16" s="316"/>
      <c r="T16" s="314"/>
      <c r="U16" s="315"/>
      <c r="V16" s="316"/>
    </row>
    <row r="17" spans="1:22" ht="26.25" customHeight="1" thickBot="1" thickTop="1">
      <c r="A17" s="306"/>
      <c r="B17" s="173"/>
      <c r="C17" s="172"/>
      <c r="D17" s="658" t="s">
        <v>775</v>
      </c>
      <c r="E17" s="659">
        <v>0</v>
      </c>
      <c r="F17" s="308"/>
      <c r="G17" s="308"/>
      <c r="H17" s="308"/>
      <c r="I17" s="300">
        <v>1</v>
      </c>
      <c r="M17" s="294"/>
      <c r="N17" s="294"/>
      <c r="O17" s="302"/>
      <c r="R17" s="294"/>
      <c r="S17" s="294"/>
      <c r="U17" s="294"/>
      <c r="V17" s="294"/>
    </row>
    <row r="18" spans="3:22" ht="16.5" thickBot="1" thickTop="1">
      <c r="C18" s="306"/>
      <c r="D18" s="307"/>
      <c r="F18" s="317"/>
      <c r="G18" s="317"/>
      <c r="H18" s="317" t="s">
        <v>326</v>
      </c>
      <c r="I18" s="300">
        <v>1</v>
      </c>
      <c r="M18" s="294"/>
      <c r="N18" s="294"/>
      <c r="O18" s="302"/>
      <c r="R18" s="294"/>
      <c r="S18" s="294"/>
      <c r="U18" s="294"/>
      <c r="V18" s="294"/>
    </row>
    <row r="19" spans="1:22" ht="16.5" customHeight="1" thickBot="1">
      <c r="A19" s="306"/>
      <c r="B19" s="175"/>
      <c r="C19" s="176"/>
      <c r="D19" s="318" t="s">
        <v>327</v>
      </c>
      <c r="E19" s="319" t="s">
        <v>328</v>
      </c>
      <c r="F19" s="1043" t="s">
        <v>329</v>
      </c>
      <c r="G19" s="1044"/>
      <c r="H19" s="1045"/>
      <c r="I19" s="300">
        <v>1</v>
      </c>
      <c r="J19" s="320"/>
      <c r="M19" s="294"/>
      <c r="N19" s="294"/>
      <c r="O19" s="302"/>
      <c r="R19" s="294"/>
      <c r="S19" s="294"/>
      <c r="U19" s="294"/>
      <c r="V19" s="294"/>
    </row>
    <row r="20" spans="2:22" ht="64.5" customHeight="1" thickBot="1">
      <c r="B20" s="321" t="s">
        <v>225</v>
      </c>
      <c r="C20" s="322" t="s">
        <v>330</v>
      </c>
      <c r="D20" s="177" t="s">
        <v>331</v>
      </c>
      <c r="E20" s="323">
        <v>2013</v>
      </c>
      <c r="F20" s="567" t="s">
        <v>742</v>
      </c>
      <c r="G20" s="567" t="s">
        <v>741</v>
      </c>
      <c r="H20" s="566" t="s">
        <v>740</v>
      </c>
      <c r="I20" s="300">
        <v>1</v>
      </c>
      <c r="J20" s="320"/>
      <c r="M20" s="294"/>
      <c r="N20" s="294"/>
      <c r="O20" s="302"/>
      <c r="R20" s="294"/>
      <c r="S20" s="294"/>
      <c r="U20" s="294"/>
      <c r="V20" s="294"/>
    </row>
    <row r="21" spans="2:22" ht="15.75" thickBot="1">
      <c r="B21" s="324"/>
      <c r="C21" s="325"/>
      <c r="D21" s="326" t="s">
        <v>332</v>
      </c>
      <c r="E21" s="327"/>
      <c r="F21" s="325"/>
      <c r="G21" s="325"/>
      <c r="H21" s="909"/>
      <c r="I21" s="300">
        <v>1</v>
      </c>
      <c r="J21" s="320"/>
      <c r="M21" s="294"/>
      <c r="N21" s="294"/>
      <c r="O21" s="302"/>
      <c r="R21" s="294"/>
      <c r="S21" s="294"/>
      <c r="U21" s="294"/>
      <c r="V21" s="294"/>
    </row>
    <row r="22" spans="1:24" s="328" customFormat="1" ht="15.75">
      <c r="A22" s="328">
        <v>5</v>
      </c>
      <c r="B22" s="178">
        <v>100</v>
      </c>
      <c r="C22" s="985" t="s">
        <v>333</v>
      </c>
      <c r="D22" s="985"/>
      <c r="E22" s="666">
        <f>SUM(E23:E27)</f>
        <v>0</v>
      </c>
      <c r="F22" s="667">
        <f>SUM(F23:F27)</f>
        <v>0</v>
      </c>
      <c r="G22" s="667">
        <f>SUM(G23:G27)</f>
        <v>0</v>
      </c>
      <c r="H22" s="910">
        <f>SUM(H23:H27)</f>
        <v>0</v>
      </c>
      <c r="I22" s="300">
        <v>1</v>
      </c>
      <c r="J22" s="330"/>
      <c r="O22" s="302"/>
      <c r="X22" s="294"/>
    </row>
    <row r="23" spans="1:22" ht="18.75" customHeight="1">
      <c r="A23" s="294">
        <v>10</v>
      </c>
      <c r="B23" s="179"/>
      <c r="C23" s="180">
        <v>101</v>
      </c>
      <c r="D23" s="181" t="s">
        <v>334</v>
      </c>
      <c r="E23" s="668"/>
      <c r="F23" s="668"/>
      <c r="G23" s="668"/>
      <c r="H23" s="911">
        <f>F23+G23</f>
        <v>0</v>
      </c>
      <c r="I23" s="300">
        <v>1</v>
      </c>
      <c r="J23" s="330"/>
      <c r="M23" s="294"/>
      <c r="N23" s="294"/>
      <c r="O23" s="302"/>
      <c r="R23" s="294"/>
      <c r="S23" s="294"/>
      <c r="U23" s="294"/>
      <c r="V23" s="294"/>
    </row>
    <row r="24" spans="1:24" ht="18.75" customHeight="1">
      <c r="A24" s="294">
        <v>15</v>
      </c>
      <c r="B24" s="179"/>
      <c r="C24" s="180">
        <v>102</v>
      </c>
      <c r="D24" s="182" t="s">
        <v>335</v>
      </c>
      <c r="E24" s="668"/>
      <c r="F24" s="668"/>
      <c r="G24" s="668"/>
      <c r="H24" s="911">
        <f>F24+G24</f>
        <v>0</v>
      </c>
      <c r="I24" s="300">
        <v>1</v>
      </c>
      <c r="J24" s="330"/>
      <c r="M24" s="294"/>
      <c r="N24" s="294"/>
      <c r="O24" s="302"/>
      <c r="R24" s="294"/>
      <c r="S24" s="294"/>
      <c r="U24" s="294"/>
      <c r="V24" s="294"/>
      <c r="X24" s="328"/>
    </row>
    <row r="25" spans="1:22" ht="18.75" customHeight="1">
      <c r="A25" s="294">
        <v>20</v>
      </c>
      <c r="B25" s="179"/>
      <c r="C25" s="180">
        <v>103</v>
      </c>
      <c r="D25" s="182" t="s">
        <v>336</v>
      </c>
      <c r="E25" s="668"/>
      <c r="F25" s="668"/>
      <c r="G25" s="668"/>
      <c r="H25" s="911">
        <f>F25+G25</f>
        <v>0</v>
      </c>
      <c r="I25" s="300">
        <v>1</v>
      </c>
      <c r="J25" s="330"/>
      <c r="M25" s="294"/>
      <c r="N25" s="294"/>
      <c r="O25" s="302"/>
      <c r="R25" s="294"/>
      <c r="S25" s="294"/>
      <c r="U25" s="294"/>
      <c r="V25" s="294"/>
    </row>
    <row r="26" spans="1:22" ht="18.75" customHeight="1">
      <c r="A26" s="294">
        <v>20</v>
      </c>
      <c r="B26" s="179"/>
      <c r="C26" s="180">
        <v>108</v>
      </c>
      <c r="D26" s="661" t="s">
        <v>679</v>
      </c>
      <c r="E26" s="668"/>
      <c r="F26" s="668"/>
      <c r="G26" s="668"/>
      <c r="H26" s="911">
        <f>F26+G26</f>
        <v>0</v>
      </c>
      <c r="I26" s="300">
        <v>1</v>
      </c>
      <c r="J26" s="330"/>
      <c r="M26" s="294"/>
      <c r="N26" s="294"/>
      <c r="O26" s="302"/>
      <c r="R26" s="294"/>
      <c r="S26" s="294"/>
      <c r="U26" s="294"/>
      <c r="V26" s="294"/>
    </row>
    <row r="27" spans="1:22" ht="30.75" customHeight="1">
      <c r="A27" s="332">
        <v>21</v>
      </c>
      <c r="B27" s="179"/>
      <c r="C27" s="180">
        <v>109</v>
      </c>
      <c r="D27" s="662" t="s">
        <v>833</v>
      </c>
      <c r="E27" s="668"/>
      <c r="F27" s="668"/>
      <c r="G27" s="668"/>
      <c r="H27" s="911">
        <f>F27+G27</f>
        <v>0</v>
      </c>
      <c r="I27" s="300">
        <v>1</v>
      </c>
      <c r="J27" s="330"/>
      <c r="M27" s="294"/>
      <c r="N27" s="294"/>
      <c r="O27" s="302"/>
      <c r="R27" s="294"/>
      <c r="S27" s="294"/>
      <c r="U27" s="294"/>
      <c r="V27" s="294"/>
    </row>
    <row r="28" spans="1:24" s="333" customFormat="1" ht="15.75">
      <c r="A28" s="333">
        <v>25</v>
      </c>
      <c r="B28" s="183">
        <v>200</v>
      </c>
      <c r="C28" s="986" t="s">
        <v>337</v>
      </c>
      <c r="D28" s="986"/>
      <c r="E28" s="669">
        <f>SUM(E29:E32)</f>
        <v>0</v>
      </c>
      <c r="F28" s="670">
        <f>SUM(F29:F32)</f>
        <v>0</v>
      </c>
      <c r="G28" s="670">
        <f>SUM(G29:G32)</f>
        <v>0</v>
      </c>
      <c r="H28" s="334">
        <f>SUM(H29:H32)</f>
        <v>0</v>
      </c>
      <c r="I28" s="300">
        <v>1</v>
      </c>
      <c r="J28" s="330"/>
      <c r="O28" s="302"/>
      <c r="X28" s="294"/>
    </row>
    <row r="29" spans="1:22" ht="15.75">
      <c r="A29" s="294">
        <v>30</v>
      </c>
      <c r="B29" s="184"/>
      <c r="C29" s="180">
        <v>201</v>
      </c>
      <c r="D29" s="181" t="s">
        <v>338</v>
      </c>
      <c r="E29" s="668"/>
      <c r="F29" s="668"/>
      <c r="G29" s="668"/>
      <c r="H29" s="911">
        <f>F29+G29</f>
        <v>0</v>
      </c>
      <c r="I29" s="300">
        <v>1</v>
      </c>
      <c r="J29" s="330"/>
      <c r="M29" s="294"/>
      <c r="N29" s="294"/>
      <c r="O29" s="302"/>
      <c r="R29" s="294"/>
      <c r="S29" s="294"/>
      <c r="U29" s="294"/>
      <c r="V29" s="294"/>
    </row>
    <row r="30" spans="1:24" ht="15.75">
      <c r="A30" s="294">
        <v>35</v>
      </c>
      <c r="B30" s="184"/>
      <c r="C30" s="180">
        <v>202</v>
      </c>
      <c r="D30" s="182" t="s">
        <v>339</v>
      </c>
      <c r="E30" s="668"/>
      <c r="F30" s="668"/>
      <c r="G30" s="668"/>
      <c r="H30" s="911">
        <f>F30+G30</f>
        <v>0</v>
      </c>
      <c r="I30" s="300">
        <v>1</v>
      </c>
      <c r="J30" s="330"/>
      <c r="M30" s="294"/>
      <c r="N30" s="294"/>
      <c r="O30" s="302"/>
      <c r="R30" s="294"/>
      <c r="S30" s="294"/>
      <c r="U30" s="294"/>
      <c r="V30" s="294"/>
      <c r="X30" s="333"/>
    </row>
    <row r="31" spans="1:22" ht="15.75">
      <c r="A31" s="294">
        <v>40</v>
      </c>
      <c r="B31" s="184"/>
      <c r="C31" s="180">
        <v>203</v>
      </c>
      <c r="D31" s="182" t="s">
        <v>340</v>
      </c>
      <c r="E31" s="668"/>
      <c r="F31" s="668"/>
      <c r="G31" s="668"/>
      <c r="H31" s="911">
        <f>F31+G31</f>
        <v>0</v>
      </c>
      <c r="I31" s="300">
        <v>1</v>
      </c>
      <c r="J31" s="330"/>
      <c r="M31" s="294"/>
      <c r="N31" s="294"/>
      <c r="O31" s="302"/>
      <c r="R31" s="294"/>
      <c r="S31" s="294"/>
      <c r="U31" s="294"/>
      <c r="V31" s="294"/>
    </row>
    <row r="32" spans="1:22" ht="15.75">
      <c r="A32" s="294">
        <v>45</v>
      </c>
      <c r="B32" s="184"/>
      <c r="C32" s="180">
        <v>204</v>
      </c>
      <c r="D32" s="185" t="s">
        <v>341</v>
      </c>
      <c r="E32" s="668"/>
      <c r="F32" s="668"/>
      <c r="G32" s="668"/>
      <c r="H32" s="911">
        <f>F32+G32</f>
        <v>0</v>
      </c>
      <c r="I32" s="300">
        <v>1</v>
      </c>
      <c r="J32" s="330"/>
      <c r="M32" s="294"/>
      <c r="N32" s="294"/>
      <c r="O32" s="302"/>
      <c r="R32" s="294"/>
      <c r="S32" s="294"/>
      <c r="U32" s="294"/>
      <c r="V32" s="294"/>
    </row>
    <row r="33" spans="1:24" s="333" customFormat="1" ht="32.25" customHeight="1">
      <c r="A33" s="333">
        <v>50</v>
      </c>
      <c r="B33" s="183">
        <v>400</v>
      </c>
      <c r="C33" s="987" t="s">
        <v>342</v>
      </c>
      <c r="D33" s="987"/>
      <c r="E33" s="669">
        <f>SUM(E34:E38)</f>
        <v>0</v>
      </c>
      <c r="F33" s="670">
        <f>SUM(F34:F38)</f>
        <v>0</v>
      </c>
      <c r="G33" s="670">
        <f>SUM(G34:G38)</f>
        <v>0</v>
      </c>
      <c r="H33" s="334">
        <f>SUM(H34:H38)</f>
        <v>0</v>
      </c>
      <c r="I33" s="300">
        <v>1</v>
      </c>
      <c r="J33" s="330"/>
      <c r="O33" s="302"/>
      <c r="X33" s="294"/>
    </row>
    <row r="34" spans="1:22" ht="35.25" customHeight="1">
      <c r="A34" s="294">
        <v>55</v>
      </c>
      <c r="B34" s="179"/>
      <c r="C34" s="180">
        <v>401</v>
      </c>
      <c r="D34" s="663" t="s">
        <v>343</v>
      </c>
      <c r="E34" s="668"/>
      <c r="F34" s="668"/>
      <c r="G34" s="668"/>
      <c r="H34" s="911">
        <f>F34+G34</f>
        <v>0</v>
      </c>
      <c r="I34" s="300">
        <v>1</v>
      </c>
      <c r="J34" s="330"/>
      <c r="M34" s="294"/>
      <c r="N34" s="294"/>
      <c r="O34" s="302"/>
      <c r="R34" s="294"/>
      <c r="S34" s="294"/>
      <c r="U34" s="294"/>
      <c r="V34" s="294"/>
    </row>
    <row r="35" spans="1:24" ht="32.25" customHeight="1">
      <c r="A35" s="294">
        <v>56</v>
      </c>
      <c r="B35" s="179"/>
      <c r="C35" s="180">
        <v>402</v>
      </c>
      <c r="D35" s="664" t="s">
        <v>344</v>
      </c>
      <c r="E35" s="668"/>
      <c r="F35" s="668"/>
      <c r="G35" s="668"/>
      <c r="H35" s="911">
        <f>F35+G35</f>
        <v>0</v>
      </c>
      <c r="I35" s="300">
        <v>1</v>
      </c>
      <c r="J35" s="330"/>
      <c r="M35" s="294"/>
      <c r="N35" s="294"/>
      <c r="O35" s="302"/>
      <c r="R35" s="294"/>
      <c r="S35" s="294"/>
      <c r="U35" s="294"/>
      <c r="V35" s="294"/>
      <c r="X35" s="333"/>
    </row>
    <row r="36" spans="1:22" ht="29.25" customHeight="1">
      <c r="A36" s="294">
        <v>57</v>
      </c>
      <c r="B36" s="179"/>
      <c r="C36" s="180">
        <v>403</v>
      </c>
      <c r="D36" s="664" t="s">
        <v>345</v>
      </c>
      <c r="E36" s="668"/>
      <c r="F36" s="668"/>
      <c r="G36" s="668"/>
      <c r="H36" s="911">
        <f>F36+G36</f>
        <v>0</v>
      </c>
      <c r="I36" s="300">
        <v>1</v>
      </c>
      <c r="J36" s="330"/>
      <c r="M36" s="294"/>
      <c r="N36" s="294"/>
      <c r="O36" s="302"/>
      <c r="R36" s="294"/>
      <c r="S36" s="294"/>
      <c r="U36" s="294"/>
      <c r="V36" s="294"/>
    </row>
    <row r="37" spans="1:22" ht="24.75" customHeight="1">
      <c r="A37" s="332">
        <v>58</v>
      </c>
      <c r="B37" s="179"/>
      <c r="C37" s="180">
        <v>404</v>
      </c>
      <c r="D37" s="665" t="s">
        <v>346</v>
      </c>
      <c r="E37" s="668"/>
      <c r="F37" s="668"/>
      <c r="G37" s="668"/>
      <c r="H37" s="911">
        <f>F37+G37</f>
        <v>0</v>
      </c>
      <c r="I37" s="300">
        <v>1</v>
      </c>
      <c r="J37" s="330"/>
      <c r="M37" s="294"/>
      <c r="N37" s="294"/>
      <c r="O37" s="302"/>
      <c r="R37" s="294"/>
      <c r="S37" s="294"/>
      <c r="U37" s="294"/>
      <c r="V37" s="294"/>
    </row>
    <row r="38" spans="1:22" ht="31.5">
      <c r="A38" s="332">
        <v>59</v>
      </c>
      <c r="B38" s="179"/>
      <c r="C38" s="186">
        <v>411</v>
      </c>
      <c r="D38" s="967" t="s">
        <v>834</v>
      </c>
      <c r="E38" s="668"/>
      <c r="F38" s="668"/>
      <c r="G38" s="668"/>
      <c r="H38" s="911">
        <f>F38+G38</f>
        <v>0</v>
      </c>
      <c r="I38" s="300">
        <v>1</v>
      </c>
      <c r="J38" s="330"/>
      <c r="M38" s="294"/>
      <c r="N38" s="294"/>
      <c r="O38" s="302"/>
      <c r="R38" s="294"/>
      <c r="S38" s="294"/>
      <c r="U38" s="294"/>
      <c r="V38" s="294"/>
    </row>
    <row r="39" spans="1:22" ht="15.75">
      <c r="A39" s="332">
        <v>62</v>
      </c>
      <c r="B39" s="187"/>
      <c r="C39" s="188"/>
      <c r="D39" s="189" t="s">
        <v>347</v>
      </c>
      <c r="E39" s="335"/>
      <c r="F39" s="335"/>
      <c r="G39" s="335"/>
      <c r="H39" s="336"/>
      <c r="I39" s="300">
        <v>1</v>
      </c>
      <c r="J39" s="330"/>
      <c r="M39" s="294"/>
      <c r="N39" s="294"/>
      <c r="O39" s="302"/>
      <c r="R39" s="294"/>
      <c r="S39" s="294"/>
      <c r="U39" s="294"/>
      <c r="V39" s="294"/>
    </row>
    <row r="40" spans="1:24" s="333" customFormat="1" ht="15.75">
      <c r="A40" s="337">
        <v>65</v>
      </c>
      <c r="B40" s="183">
        <v>800</v>
      </c>
      <c r="C40" s="988" t="s">
        <v>348</v>
      </c>
      <c r="D40" s="988"/>
      <c r="E40" s="672">
        <f>SUM(E41:E44)</f>
        <v>0</v>
      </c>
      <c r="F40" s="425">
        <f>SUM(F41:F44)</f>
        <v>0</v>
      </c>
      <c r="G40" s="338">
        <f>SUM(G41:G44)</f>
        <v>0</v>
      </c>
      <c r="H40" s="338">
        <f>SUM(H41:H44)</f>
        <v>0</v>
      </c>
      <c r="I40" s="300">
        <v>1</v>
      </c>
      <c r="J40" s="330"/>
      <c r="O40" s="302"/>
      <c r="X40" s="294"/>
    </row>
    <row r="41" spans="1:22" ht="15.75">
      <c r="A41" s="294">
        <v>70</v>
      </c>
      <c r="B41" s="187"/>
      <c r="C41" s="180">
        <v>801</v>
      </c>
      <c r="D41" s="181" t="s">
        <v>349</v>
      </c>
      <c r="E41" s="668"/>
      <c r="F41" s="671"/>
      <c r="G41" s="331"/>
      <c r="H41" s="911">
        <f>F41+G41</f>
        <v>0</v>
      </c>
      <c r="I41" s="300">
        <v>1</v>
      </c>
      <c r="J41" s="330"/>
      <c r="M41" s="294"/>
      <c r="N41" s="294"/>
      <c r="O41" s="302"/>
      <c r="R41" s="294"/>
      <c r="S41" s="294"/>
      <c r="U41" s="294"/>
      <c r="V41" s="294"/>
    </row>
    <row r="42" spans="1:24" ht="15.75">
      <c r="A42" s="294">
        <v>75</v>
      </c>
      <c r="B42" s="187"/>
      <c r="C42" s="180">
        <v>802</v>
      </c>
      <c r="D42" s="182" t="s">
        <v>350</v>
      </c>
      <c r="E42" s="668"/>
      <c r="F42" s="671"/>
      <c r="G42" s="331"/>
      <c r="H42" s="911">
        <f>F42+G42</f>
        <v>0</v>
      </c>
      <c r="I42" s="300">
        <v>1</v>
      </c>
      <c r="J42" s="330"/>
      <c r="M42" s="294"/>
      <c r="N42" s="294"/>
      <c r="O42" s="302"/>
      <c r="R42" s="294"/>
      <c r="S42" s="294"/>
      <c r="U42" s="294"/>
      <c r="V42" s="294"/>
      <c r="X42" s="333"/>
    </row>
    <row r="43" spans="1:22" ht="15.75">
      <c r="A43" s="332">
        <v>80</v>
      </c>
      <c r="B43" s="187"/>
      <c r="C43" s="180">
        <v>804</v>
      </c>
      <c r="D43" s="182" t="s">
        <v>351</v>
      </c>
      <c r="E43" s="668"/>
      <c r="F43" s="671"/>
      <c r="G43" s="331"/>
      <c r="H43" s="911">
        <f>F43+G43</f>
        <v>0</v>
      </c>
      <c r="I43" s="300">
        <v>1</v>
      </c>
      <c r="J43" s="330"/>
      <c r="M43" s="294"/>
      <c r="N43" s="294"/>
      <c r="O43" s="302"/>
      <c r="R43" s="294"/>
      <c r="S43" s="294"/>
      <c r="U43" s="294"/>
      <c r="V43" s="294"/>
    </row>
    <row r="44" spans="1:22" ht="15.75">
      <c r="A44" s="332">
        <v>85</v>
      </c>
      <c r="B44" s="187"/>
      <c r="C44" s="180">
        <v>809</v>
      </c>
      <c r="D44" s="182" t="s">
        <v>352</v>
      </c>
      <c r="E44" s="668"/>
      <c r="F44" s="671"/>
      <c r="G44" s="331"/>
      <c r="H44" s="911">
        <f>F44+G44</f>
        <v>0</v>
      </c>
      <c r="I44" s="300">
        <v>1</v>
      </c>
      <c r="J44" s="330"/>
      <c r="M44" s="294"/>
      <c r="N44" s="294"/>
      <c r="O44" s="302"/>
      <c r="R44" s="294"/>
      <c r="S44" s="294"/>
      <c r="U44" s="294"/>
      <c r="V44" s="294"/>
    </row>
    <row r="45" spans="1:24" s="333" customFormat="1" ht="15.75">
      <c r="A45" s="333">
        <v>95</v>
      </c>
      <c r="B45" s="183">
        <v>1000</v>
      </c>
      <c r="C45" s="986" t="s">
        <v>353</v>
      </c>
      <c r="D45" s="986"/>
      <c r="E45" s="672">
        <f>SUM(E46:E49)</f>
        <v>0</v>
      </c>
      <c r="F45" s="425">
        <f>SUM(F46:F49)</f>
        <v>0</v>
      </c>
      <c r="G45" s="338">
        <f>SUM(G46:G49)</f>
        <v>0</v>
      </c>
      <c r="H45" s="338">
        <f>SUM(H46:H49)</f>
        <v>0</v>
      </c>
      <c r="I45" s="300">
        <v>1</v>
      </c>
      <c r="J45" s="330"/>
      <c r="O45" s="302"/>
      <c r="X45" s="294"/>
    </row>
    <row r="46" spans="1:22" ht="31.5">
      <c r="A46" s="294">
        <v>100</v>
      </c>
      <c r="B46" s="187"/>
      <c r="C46" s="180">
        <v>1001</v>
      </c>
      <c r="D46" s="181" t="s">
        <v>354</v>
      </c>
      <c r="E46" s="668"/>
      <c r="F46" s="671"/>
      <c r="G46" s="331"/>
      <c r="H46" s="911">
        <f>F46+G46</f>
        <v>0</v>
      </c>
      <c r="I46" s="300">
        <v>1</v>
      </c>
      <c r="J46" s="330"/>
      <c r="M46" s="294"/>
      <c r="N46" s="294"/>
      <c r="O46" s="302"/>
      <c r="R46" s="294"/>
      <c r="S46" s="294"/>
      <c r="U46" s="294"/>
      <c r="V46" s="294"/>
    </row>
    <row r="47" spans="1:24" ht="22.5" customHeight="1">
      <c r="A47" s="294">
        <v>105</v>
      </c>
      <c r="B47" s="187"/>
      <c r="C47" s="180">
        <v>1002</v>
      </c>
      <c r="D47" s="182" t="s">
        <v>355</v>
      </c>
      <c r="E47" s="668"/>
      <c r="F47" s="671"/>
      <c r="G47" s="331"/>
      <c r="H47" s="911">
        <f>F47+G47</f>
        <v>0</v>
      </c>
      <c r="I47" s="300">
        <v>1</v>
      </c>
      <c r="J47" s="330"/>
      <c r="M47" s="294"/>
      <c r="N47" s="294"/>
      <c r="O47" s="302"/>
      <c r="R47" s="294"/>
      <c r="S47" s="294"/>
      <c r="U47" s="294"/>
      <c r="V47" s="294"/>
      <c r="X47" s="333"/>
    </row>
    <row r="48" spans="1:22" ht="22.5" customHeight="1">
      <c r="A48" s="294">
        <v>110</v>
      </c>
      <c r="B48" s="187"/>
      <c r="C48" s="180">
        <v>1004</v>
      </c>
      <c r="D48" s="182" t="s">
        <v>356</v>
      </c>
      <c r="E48" s="668"/>
      <c r="F48" s="671"/>
      <c r="G48" s="331"/>
      <c r="H48" s="911">
        <f>F48+G48</f>
        <v>0</v>
      </c>
      <c r="I48" s="300">
        <v>1</v>
      </c>
      <c r="J48" s="330"/>
      <c r="M48" s="294"/>
      <c r="N48" s="294"/>
      <c r="O48" s="302"/>
      <c r="R48" s="294"/>
      <c r="S48" s="294"/>
      <c r="U48" s="294"/>
      <c r="V48" s="294"/>
    </row>
    <row r="49" spans="1:22" ht="15.75">
      <c r="A49" s="294">
        <v>125</v>
      </c>
      <c r="B49" s="187"/>
      <c r="C49" s="186">
        <v>1007</v>
      </c>
      <c r="D49" s="185" t="s">
        <v>357</v>
      </c>
      <c r="E49" s="668"/>
      <c r="F49" s="671"/>
      <c r="G49" s="331"/>
      <c r="H49" s="911">
        <f>F49+G49</f>
        <v>0</v>
      </c>
      <c r="I49" s="300">
        <v>1</v>
      </c>
      <c r="J49" s="330"/>
      <c r="M49" s="294"/>
      <c r="N49" s="294"/>
      <c r="O49" s="302"/>
      <c r="R49" s="294"/>
      <c r="S49" s="294"/>
      <c r="U49" s="294"/>
      <c r="V49" s="294"/>
    </row>
    <row r="50" spans="1:22" ht="15.75">
      <c r="A50" s="294">
        <v>126</v>
      </c>
      <c r="B50" s="187"/>
      <c r="C50" s="188"/>
      <c r="D50" s="189" t="s">
        <v>358</v>
      </c>
      <c r="E50" s="335"/>
      <c r="F50" s="335"/>
      <c r="G50" s="335"/>
      <c r="H50" s="336"/>
      <c r="I50" s="300">
        <v>1</v>
      </c>
      <c r="J50" s="330"/>
      <c r="M50" s="294"/>
      <c r="N50" s="294"/>
      <c r="O50" s="302"/>
      <c r="R50" s="294"/>
      <c r="S50" s="294"/>
      <c r="U50" s="294"/>
      <c r="V50" s="294"/>
    </row>
    <row r="51" spans="1:24" s="333" customFormat="1" ht="15.75">
      <c r="A51" s="333">
        <v>130</v>
      </c>
      <c r="B51" s="183">
        <v>1300</v>
      </c>
      <c r="C51" s="988" t="s">
        <v>359</v>
      </c>
      <c r="D51" s="988"/>
      <c r="E51" s="672">
        <f>SUM(E52:E56)</f>
        <v>0</v>
      </c>
      <c r="F51" s="425">
        <f>SUM(F52:F56)</f>
        <v>0</v>
      </c>
      <c r="G51" s="338">
        <f>SUM(G52:G56)</f>
        <v>0</v>
      </c>
      <c r="H51" s="338">
        <f>SUM(H52:H56)</f>
        <v>0</v>
      </c>
      <c r="I51" s="300">
        <v>1</v>
      </c>
      <c r="J51" s="330"/>
      <c r="O51" s="302"/>
      <c r="X51" s="294"/>
    </row>
    <row r="52" spans="1:22" ht="15.75">
      <c r="A52" s="294">
        <v>135</v>
      </c>
      <c r="B52" s="179"/>
      <c r="C52" s="190">
        <v>1301</v>
      </c>
      <c r="D52" s="181" t="s">
        <v>360</v>
      </c>
      <c r="E52" s="668"/>
      <c r="F52" s="671"/>
      <c r="G52" s="331"/>
      <c r="H52" s="911">
        <f>F52+G52</f>
        <v>0</v>
      </c>
      <c r="I52" s="300">
        <v>1</v>
      </c>
      <c r="J52" s="330"/>
      <c r="M52" s="294"/>
      <c r="N52" s="294"/>
      <c r="O52" s="302"/>
      <c r="R52" s="294"/>
      <c r="S52" s="294"/>
      <c r="U52" s="294"/>
      <c r="V52" s="294"/>
    </row>
    <row r="53" spans="1:24" ht="15.75">
      <c r="A53" s="294">
        <v>140</v>
      </c>
      <c r="B53" s="179"/>
      <c r="C53" s="180">
        <v>1302</v>
      </c>
      <c r="D53" s="191" t="s">
        <v>361</v>
      </c>
      <c r="E53" s="668"/>
      <c r="F53" s="671"/>
      <c r="G53" s="331"/>
      <c r="H53" s="911">
        <f>F53+G53</f>
        <v>0</v>
      </c>
      <c r="I53" s="300">
        <v>1</v>
      </c>
      <c r="J53" s="330"/>
      <c r="M53" s="294"/>
      <c r="N53" s="294"/>
      <c r="O53" s="302"/>
      <c r="R53" s="294"/>
      <c r="S53" s="294"/>
      <c r="U53" s="294"/>
      <c r="V53" s="294"/>
      <c r="X53" s="333"/>
    </row>
    <row r="54" spans="1:22" ht="15.75">
      <c r="A54" s="294">
        <v>145</v>
      </c>
      <c r="B54" s="179"/>
      <c r="C54" s="180">
        <v>1303</v>
      </c>
      <c r="D54" s="191" t="s">
        <v>362</v>
      </c>
      <c r="E54" s="668"/>
      <c r="F54" s="671"/>
      <c r="G54" s="331"/>
      <c r="H54" s="911">
        <f>F54+G54</f>
        <v>0</v>
      </c>
      <c r="I54" s="300">
        <v>1</v>
      </c>
      <c r="J54" s="330"/>
      <c r="M54" s="294"/>
      <c r="N54" s="294"/>
      <c r="O54" s="302"/>
      <c r="R54" s="294"/>
      <c r="S54" s="294"/>
      <c r="U54" s="294"/>
      <c r="V54" s="294"/>
    </row>
    <row r="55" spans="2:22" ht="31.5">
      <c r="B55" s="179"/>
      <c r="C55" s="180">
        <v>1304</v>
      </c>
      <c r="D55" s="191" t="s">
        <v>363</v>
      </c>
      <c r="E55" s="668"/>
      <c r="F55" s="671"/>
      <c r="G55" s="331"/>
      <c r="H55" s="911">
        <f>F55+G55</f>
        <v>0</v>
      </c>
      <c r="I55" s="300">
        <v>1</v>
      </c>
      <c r="J55" s="330"/>
      <c r="M55" s="294"/>
      <c r="N55" s="294"/>
      <c r="O55" s="302"/>
      <c r="R55" s="294"/>
      <c r="S55" s="294"/>
      <c r="U55" s="294"/>
      <c r="V55" s="294"/>
    </row>
    <row r="56" spans="1:24" s="339" customFormat="1" ht="15.75">
      <c r="A56" s="339">
        <v>150</v>
      </c>
      <c r="B56" s="179"/>
      <c r="C56" s="180">
        <v>1308</v>
      </c>
      <c r="D56" s="191" t="s">
        <v>364</v>
      </c>
      <c r="E56" s="675"/>
      <c r="F56" s="673"/>
      <c r="G56" s="341"/>
      <c r="H56" s="629">
        <f>F56+G56</f>
        <v>0</v>
      </c>
      <c r="I56" s="300">
        <v>1</v>
      </c>
      <c r="J56" s="330"/>
      <c r="O56" s="302"/>
      <c r="X56" s="294"/>
    </row>
    <row r="57" spans="1:24" s="333" customFormat="1" ht="15.75">
      <c r="A57" s="333">
        <v>160</v>
      </c>
      <c r="B57" s="183">
        <v>1400</v>
      </c>
      <c r="C57" s="986" t="s">
        <v>365</v>
      </c>
      <c r="D57" s="986"/>
      <c r="E57" s="672">
        <f>+E58+E59</f>
        <v>0</v>
      </c>
      <c r="F57" s="425">
        <f>+F58+F59</f>
        <v>0</v>
      </c>
      <c r="G57" s="338">
        <f>+G58+G59</f>
        <v>0</v>
      </c>
      <c r="H57" s="338">
        <f>+H58+H59</f>
        <v>0</v>
      </c>
      <c r="I57" s="300">
        <v>1</v>
      </c>
      <c r="J57" s="330"/>
      <c r="O57" s="302"/>
      <c r="X57" s="294"/>
    </row>
    <row r="58" spans="1:24" ht="21.75" customHeight="1">
      <c r="A58" s="294">
        <v>165</v>
      </c>
      <c r="B58" s="179"/>
      <c r="C58" s="190">
        <v>1401</v>
      </c>
      <c r="D58" s="181" t="s">
        <v>366</v>
      </c>
      <c r="E58" s="668"/>
      <c r="F58" s="671"/>
      <c r="G58" s="331"/>
      <c r="H58" s="911">
        <f>F58+G58</f>
        <v>0</v>
      </c>
      <c r="I58" s="300">
        <v>1</v>
      </c>
      <c r="J58" s="330"/>
      <c r="M58" s="294"/>
      <c r="N58" s="294"/>
      <c r="O58" s="302"/>
      <c r="R58" s="294"/>
      <c r="S58" s="294"/>
      <c r="U58" s="294"/>
      <c r="V58" s="294"/>
      <c r="X58" s="339"/>
    </row>
    <row r="59" spans="1:24" ht="15.75">
      <c r="A59" s="294">
        <v>170</v>
      </c>
      <c r="B59" s="179"/>
      <c r="C59" s="186">
        <v>1402</v>
      </c>
      <c r="D59" s="192" t="s">
        <v>367</v>
      </c>
      <c r="E59" s="668"/>
      <c r="F59" s="671"/>
      <c r="G59" s="331"/>
      <c r="H59" s="911">
        <f>F59+G59</f>
        <v>0</v>
      </c>
      <c r="I59" s="300">
        <v>1</v>
      </c>
      <c r="J59" s="330"/>
      <c r="M59" s="294"/>
      <c r="N59" s="294"/>
      <c r="O59" s="302"/>
      <c r="R59" s="294"/>
      <c r="S59" s="294"/>
      <c r="U59" s="294"/>
      <c r="V59" s="294"/>
      <c r="X59" s="333"/>
    </row>
    <row r="60" spans="1:24" s="333" customFormat="1" ht="15.75">
      <c r="A60" s="333">
        <v>175</v>
      </c>
      <c r="B60" s="183">
        <v>1500</v>
      </c>
      <c r="C60" s="986" t="s">
        <v>368</v>
      </c>
      <c r="D60" s="986"/>
      <c r="E60" s="672">
        <f>SUM(E61:E62)</f>
        <v>0</v>
      </c>
      <c r="F60" s="425">
        <f>SUM(F61:F62)</f>
        <v>0</v>
      </c>
      <c r="G60" s="338">
        <f>SUM(G61:G62)</f>
        <v>0</v>
      </c>
      <c r="H60" s="338">
        <f>SUM(H61:H62)</f>
        <v>0</v>
      </c>
      <c r="I60" s="300">
        <v>1</v>
      </c>
      <c r="J60" s="330"/>
      <c r="O60" s="302"/>
      <c r="X60" s="294"/>
    </row>
    <row r="61" spans="1:22" ht="15.75">
      <c r="A61" s="294">
        <v>180</v>
      </c>
      <c r="B61" s="179"/>
      <c r="C61" s="190">
        <v>1501</v>
      </c>
      <c r="D61" s="193" t="s">
        <v>369</v>
      </c>
      <c r="E61" s="668"/>
      <c r="F61" s="671"/>
      <c r="G61" s="331"/>
      <c r="H61" s="911">
        <f>F61+G61</f>
        <v>0</v>
      </c>
      <c r="I61" s="300">
        <v>1</v>
      </c>
      <c r="J61" s="330"/>
      <c r="M61" s="294"/>
      <c r="N61" s="294"/>
      <c r="O61" s="302"/>
      <c r="R61" s="294"/>
      <c r="S61" s="294"/>
      <c r="U61" s="294"/>
      <c r="V61" s="294"/>
    </row>
    <row r="62" spans="1:24" ht="15.75">
      <c r="A62" s="294">
        <v>185</v>
      </c>
      <c r="B62" s="179"/>
      <c r="C62" s="186">
        <v>1502</v>
      </c>
      <c r="D62" s="194" t="s">
        <v>370</v>
      </c>
      <c r="E62" s="668"/>
      <c r="F62" s="671"/>
      <c r="G62" s="331"/>
      <c r="H62" s="911">
        <f>F62+G62</f>
        <v>0</v>
      </c>
      <c r="I62" s="300">
        <v>1</v>
      </c>
      <c r="J62" s="330"/>
      <c r="M62" s="294"/>
      <c r="N62" s="294"/>
      <c r="O62" s="302"/>
      <c r="R62" s="294"/>
      <c r="S62" s="294"/>
      <c r="U62" s="294"/>
      <c r="V62" s="294"/>
      <c r="X62" s="333"/>
    </row>
    <row r="63" spans="2:24" s="339" customFormat="1" ht="15.75">
      <c r="B63" s="183">
        <v>1600</v>
      </c>
      <c r="C63" s="986" t="s">
        <v>371</v>
      </c>
      <c r="D63" s="986"/>
      <c r="E63" s="676"/>
      <c r="F63" s="674"/>
      <c r="G63" s="343"/>
      <c r="H63" s="911">
        <f>F63+G63</f>
        <v>0</v>
      </c>
      <c r="I63" s="300">
        <v>1</v>
      </c>
      <c r="J63" s="330"/>
      <c r="O63" s="302"/>
      <c r="X63" s="294"/>
    </row>
    <row r="64" spans="1:24" s="333" customFormat="1" ht="15.75">
      <c r="A64" s="333">
        <v>200</v>
      </c>
      <c r="B64" s="183">
        <v>1700</v>
      </c>
      <c r="C64" s="988" t="s">
        <v>372</v>
      </c>
      <c r="D64" s="988"/>
      <c r="E64" s="672">
        <f>SUM(E65:E70)</f>
        <v>0</v>
      </c>
      <c r="F64" s="425">
        <f>SUM(F65:F70)</f>
        <v>0</v>
      </c>
      <c r="G64" s="338">
        <f>SUM(G65:G70)</f>
        <v>0</v>
      </c>
      <c r="H64" s="338">
        <f>SUM(H65:H70)</f>
        <v>0</v>
      </c>
      <c r="I64" s="300">
        <v>1</v>
      </c>
      <c r="J64" s="330"/>
      <c r="O64" s="302"/>
      <c r="X64" s="294"/>
    </row>
    <row r="65" spans="1:24" ht="15.75">
      <c r="A65" s="294">
        <v>205</v>
      </c>
      <c r="B65" s="179"/>
      <c r="C65" s="190">
        <v>1701</v>
      </c>
      <c r="D65" s="181" t="s">
        <v>373</v>
      </c>
      <c r="E65" s="668"/>
      <c r="F65" s="671"/>
      <c r="G65" s="331"/>
      <c r="H65" s="911">
        <f aca="true" t="shared" si="0" ref="H65:H74">F65+G65</f>
        <v>0</v>
      </c>
      <c r="I65" s="300">
        <v>1</v>
      </c>
      <c r="J65" s="330"/>
      <c r="M65" s="294"/>
      <c r="N65" s="294"/>
      <c r="O65" s="302"/>
      <c r="R65" s="294"/>
      <c r="S65" s="294"/>
      <c r="U65" s="294"/>
      <c r="V65" s="294"/>
      <c r="X65" s="339"/>
    </row>
    <row r="66" spans="1:24" ht="15.75">
      <c r="A66" s="294">
        <v>210</v>
      </c>
      <c r="B66" s="179"/>
      <c r="C66" s="180">
        <v>1702</v>
      </c>
      <c r="D66" s="182" t="s">
        <v>374</v>
      </c>
      <c r="E66" s="668"/>
      <c r="F66" s="671"/>
      <c r="G66" s="331"/>
      <c r="H66" s="911">
        <f t="shared" si="0"/>
        <v>0</v>
      </c>
      <c r="I66" s="300">
        <v>1</v>
      </c>
      <c r="J66" s="330"/>
      <c r="M66" s="294"/>
      <c r="N66" s="294"/>
      <c r="O66" s="302"/>
      <c r="R66" s="294"/>
      <c r="S66" s="294"/>
      <c r="U66" s="294"/>
      <c r="V66" s="294"/>
      <c r="X66" s="333"/>
    </row>
    <row r="67" spans="1:22" ht="15.75">
      <c r="A67" s="294">
        <v>215</v>
      </c>
      <c r="B67" s="179"/>
      <c r="C67" s="180">
        <v>1703</v>
      </c>
      <c r="D67" s="182" t="s">
        <v>375</v>
      </c>
      <c r="E67" s="668"/>
      <c r="F67" s="671"/>
      <c r="G67" s="331"/>
      <c r="H67" s="911">
        <f t="shared" si="0"/>
        <v>0</v>
      </c>
      <c r="I67" s="300">
        <v>1</v>
      </c>
      <c r="J67" s="330"/>
      <c r="M67" s="294"/>
      <c r="N67" s="294"/>
      <c r="O67" s="302"/>
      <c r="R67" s="294"/>
      <c r="S67" s="294"/>
      <c r="U67" s="294"/>
      <c r="V67" s="294"/>
    </row>
    <row r="68" spans="1:22" ht="36" customHeight="1">
      <c r="A68" s="294">
        <v>225</v>
      </c>
      <c r="B68" s="179"/>
      <c r="C68" s="180">
        <v>1706</v>
      </c>
      <c r="D68" s="182" t="s">
        <v>376</v>
      </c>
      <c r="E68" s="668"/>
      <c r="F68" s="671"/>
      <c r="G68" s="331"/>
      <c r="H68" s="911">
        <f t="shared" si="0"/>
        <v>0</v>
      </c>
      <c r="I68" s="300">
        <v>1</v>
      </c>
      <c r="J68" s="330"/>
      <c r="M68" s="294"/>
      <c r="N68" s="294"/>
      <c r="O68" s="302"/>
      <c r="R68" s="294"/>
      <c r="S68" s="294"/>
      <c r="U68" s="294"/>
      <c r="V68" s="294"/>
    </row>
    <row r="69" spans="1:22" ht="19.5" customHeight="1">
      <c r="A69" s="294">
        <v>226</v>
      </c>
      <c r="B69" s="179"/>
      <c r="C69" s="180">
        <v>1707</v>
      </c>
      <c r="D69" s="182" t="s">
        <v>377</v>
      </c>
      <c r="E69" s="668"/>
      <c r="F69" s="671"/>
      <c r="G69" s="331"/>
      <c r="H69" s="911">
        <f t="shared" si="0"/>
        <v>0</v>
      </c>
      <c r="I69" s="300">
        <v>1</v>
      </c>
      <c r="J69" s="330"/>
      <c r="M69" s="294"/>
      <c r="N69" s="294"/>
      <c r="O69" s="302"/>
      <c r="R69" s="294"/>
      <c r="S69" s="294"/>
      <c r="U69" s="294"/>
      <c r="V69" s="294"/>
    </row>
    <row r="70" spans="1:22" ht="15.75">
      <c r="A70" s="332">
        <v>227</v>
      </c>
      <c r="B70" s="179"/>
      <c r="C70" s="186">
        <v>1709</v>
      </c>
      <c r="D70" s="185" t="s">
        <v>378</v>
      </c>
      <c r="E70" s="668"/>
      <c r="F70" s="671"/>
      <c r="G70" s="331"/>
      <c r="H70" s="911">
        <f t="shared" si="0"/>
        <v>0</v>
      </c>
      <c r="I70" s="300">
        <v>1</v>
      </c>
      <c r="J70" s="330"/>
      <c r="M70" s="294"/>
      <c r="N70" s="294"/>
      <c r="O70" s="302"/>
      <c r="R70" s="294"/>
      <c r="S70" s="294"/>
      <c r="U70" s="294"/>
      <c r="V70" s="294"/>
    </row>
    <row r="71" spans="1:22" ht="15.75">
      <c r="A71" s="332">
        <v>230</v>
      </c>
      <c r="B71" s="179"/>
      <c r="C71" s="195"/>
      <c r="D71" s="189"/>
      <c r="E71" s="335"/>
      <c r="F71" s="335"/>
      <c r="G71" s="335"/>
      <c r="H71" s="336"/>
      <c r="I71" s="300">
        <v>1</v>
      </c>
      <c r="J71" s="330"/>
      <c r="M71" s="294"/>
      <c r="N71" s="294"/>
      <c r="O71" s="302"/>
      <c r="R71" s="294"/>
      <c r="S71" s="294"/>
      <c r="U71" s="294"/>
      <c r="V71" s="294"/>
    </row>
    <row r="72" spans="1:24" s="333" customFormat="1" ht="15.75">
      <c r="A72" s="344">
        <v>231</v>
      </c>
      <c r="B72" s="183">
        <v>1800</v>
      </c>
      <c r="C72" s="989" t="s">
        <v>379</v>
      </c>
      <c r="D72" s="989"/>
      <c r="E72" s="672"/>
      <c r="F72" s="677"/>
      <c r="G72" s="345"/>
      <c r="H72" s="911">
        <f t="shared" si="0"/>
        <v>0</v>
      </c>
      <c r="I72" s="300">
        <v>1</v>
      </c>
      <c r="J72" s="330"/>
      <c r="O72" s="302"/>
      <c r="X72" s="294"/>
    </row>
    <row r="73" spans="1:24" s="333" customFormat="1" ht="15.75">
      <c r="A73" s="333">
        <v>235</v>
      </c>
      <c r="B73" s="183">
        <v>1900</v>
      </c>
      <c r="C73" s="989" t="s">
        <v>380</v>
      </c>
      <c r="D73" s="989"/>
      <c r="E73" s="672"/>
      <c r="F73" s="677"/>
      <c r="G73" s="345"/>
      <c r="H73" s="911">
        <f t="shared" si="0"/>
        <v>0</v>
      </c>
      <c r="I73" s="300">
        <v>1</v>
      </c>
      <c r="J73" s="330"/>
      <c r="O73" s="302"/>
      <c r="X73" s="294"/>
    </row>
    <row r="74" spans="1:15" s="333" customFormat="1" ht="15.75">
      <c r="A74" s="333">
        <v>255</v>
      </c>
      <c r="B74" s="183">
        <v>2000</v>
      </c>
      <c r="C74" s="989" t="s">
        <v>381</v>
      </c>
      <c r="D74" s="989"/>
      <c r="E74" s="672"/>
      <c r="F74" s="677"/>
      <c r="G74" s="345"/>
      <c r="H74" s="911">
        <f t="shared" si="0"/>
        <v>0</v>
      </c>
      <c r="I74" s="300">
        <v>1</v>
      </c>
      <c r="J74" s="330"/>
      <c r="O74" s="302"/>
    </row>
    <row r="75" spans="1:24" ht="15.75">
      <c r="A75" s="294">
        <v>261</v>
      </c>
      <c r="B75" s="179"/>
      <c r="C75" s="196"/>
      <c r="D75" s="189" t="s">
        <v>382</v>
      </c>
      <c r="E75" s="335"/>
      <c r="F75" s="335"/>
      <c r="G75" s="335"/>
      <c r="H75" s="336"/>
      <c r="I75" s="300">
        <v>1</v>
      </c>
      <c r="J75" s="330"/>
      <c r="M75" s="294"/>
      <c r="N75" s="294"/>
      <c r="O75" s="302"/>
      <c r="R75" s="294"/>
      <c r="S75" s="294"/>
      <c r="U75" s="294"/>
      <c r="V75" s="294"/>
      <c r="X75" s="333"/>
    </row>
    <row r="76" spans="1:15" s="333" customFormat="1" ht="15.75">
      <c r="A76" s="333">
        <v>265</v>
      </c>
      <c r="B76" s="183">
        <v>2400</v>
      </c>
      <c r="C76" s="988" t="s">
        <v>383</v>
      </c>
      <c r="D76" s="988"/>
      <c r="E76" s="672">
        <f>SUM(E77:E90)</f>
        <v>0</v>
      </c>
      <c r="F76" s="425">
        <f>SUM(F77:F90)</f>
        <v>0</v>
      </c>
      <c r="G76" s="338">
        <f>SUM(G77:G90)</f>
        <v>0</v>
      </c>
      <c r="H76" s="338">
        <f>SUM(H77:H90)</f>
        <v>0</v>
      </c>
      <c r="I76" s="300">
        <v>1</v>
      </c>
      <c r="J76" s="330"/>
      <c r="O76" s="302"/>
    </row>
    <row r="77" spans="1:22" ht="18.75" customHeight="1">
      <c r="A77" s="294">
        <v>270</v>
      </c>
      <c r="B77" s="179"/>
      <c r="C77" s="190">
        <v>2401</v>
      </c>
      <c r="D77" s="193" t="s">
        <v>384</v>
      </c>
      <c r="E77" s="668"/>
      <c r="F77" s="671"/>
      <c r="G77" s="331"/>
      <c r="H77" s="911">
        <f aca="true" t="shared" si="1" ref="H77:H90">F77+G77</f>
        <v>0</v>
      </c>
      <c r="I77" s="300">
        <v>1</v>
      </c>
      <c r="J77" s="330"/>
      <c r="M77" s="294"/>
      <c r="N77" s="294"/>
      <c r="O77" s="302"/>
      <c r="R77" s="294"/>
      <c r="S77" s="294"/>
      <c r="U77" s="294"/>
      <c r="V77" s="294"/>
    </row>
    <row r="78" spans="1:24" ht="15.75">
      <c r="A78" s="294">
        <v>280</v>
      </c>
      <c r="B78" s="179"/>
      <c r="C78" s="180">
        <v>2403</v>
      </c>
      <c r="D78" s="191" t="s">
        <v>385</v>
      </c>
      <c r="E78" s="668"/>
      <c r="F78" s="671"/>
      <c r="G78" s="331"/>
      <c r="H78" s="911">
        <f t="shared" si="1"/>
        <v>0</v>
      </c>
      <c r="I78" s="300">
        <v>1</v>
      </c>
      <c r="J78" s="330"/>
      <c r="M78" s="294"/>
      <c r="N78" s="294"/>
      <c r="O78" s="302"/>
      <c r="R78" s="294"/>
      <c r="S78" s="294"/>
      <c r="U78" s="294"/>
      <c r="V78" s="294"/>
      <c r="X78" s="333"/>
    </row>
    <row r="79" spans="1:22" ht="15.75">
      <c r="A79" s="294">
        <v>285</v>
      </c>
      <c r="B79" s="179"/>
      <c r="C79" s="180">
        <v>2404</v>
      </c>
      <c r="D79" s="182" t="s">
        <v>386</v>
      </c>
      <c r="E79" s="668"/>
      <c r="F79" s="671"/>
      <c r="G79" s="331"/>
      <c r="H79" s="911">
        <f t="shared" si="1"/>
        <v>0</v>
      </c>
      <c r="I79" s="300">
        <v>1</v>
      </c>
      <c r="J79" s="330"/>
      <c r="M79" s="294"/>
      <c r="N79" s="294"/>
      <c r="O79" s="302"/>
      <c r="R79" s="294"/>
      <c r="S79" s="294"/>
      <c r="U79" s="294"/>
      <c r="V79" s="294"/>
    </row>
    <row r="80" spans="1:22" ht="15.75">
      <c r="A80" s="294">
        <v>290</v>
      </c>
      <c r="B80" s="179"/>
      <c r="C80" s="180">
        <v>2405</v>
      </c>
      <c r="D80" s="191" t="s">
        <v>387</v>
      </c>
      <c r="E80" s="668"/>
      <c r="F80" s="671"/>
      <c r="G80" s="331"/>
      <c r="H80" s="911">
        <f t="shared" si="1"/>
        <v>0</v>
      </c>
      <c r="I80" s="300">
        <v>1</v>
      </c>
      <c r="J80" s="330"/>
      <c r="M80" s="294"/>
      <c r="N80" s="294"/>
      <c r="O80" s="302"/>
      <c r="R80" s="294"/>
      <c r="S80" s="294"/>
      <c r="U80" s="294"/>
      <c r="V80" s="294"/>
    </row>
    <row r="81" spans="1:22" ht="15.75">
      <c r="A81" s="294">
        <v>295</v>
      </c>
      <c r="B81" s="179"/>
      <c r="C81" s="180">
        <v>2406</v>
      </c>
      <c r="D81" s="191" t="s">
        <v>388</v>
      </c>
      <c r="E81" s="668"/>
      <c r="F81" s="671"/>
      <c r="G81" s="331"/>
      <c r="H81" s="911">
        <f t="shared" si="1"/>
        <v>0</v>
      </c>
      <c r="I81" s="300">
        <v>1</v>
      </c>
      <c r="J81" s="330"/>
      <c r="M81" s="294"/>
      <c r="N81" s="294"/>
      <c r="O81" s="302"/>
      <c r="R81" s="294"/>
      <c r="S81" s="294"/>
      <c r="U81" s="294"/>
      <c r="V81" s="294"/>
    </row>
    <row r="82" spans="1:22" ht="15.75">
      <c r="A82" s="294">
        <v>300</v>
      </c>
      <c r="B82" s="179"/>
      <c r="C82" s="180">
        <v>2407</v>
      </c>
      <c r="D82" s="191" t="s">
        <v>389</v>
      </c>
      <c r="E82" s="668"/>
      <c r="F82" s="671"/>
      <c r="G82" s="331"/>
      <c r="H82" s="911">
        <f t="shared" si="1"/>
        <v>0</v>
      </c>
      <c r="I82" s="300">
        <v>1</v>
      </c>
      <c r="J82" s="330"/>
      <c r="M82" s="294"/>
      <c r="N82" s="294"/>
      <c r="O82" s="302"/>
      <c r="R82" s="294"/>
      <c r="S82" s="294"/>
      <c r="U82" s="294"/>
      <c r="V82" s="294"/>
    </row>
    <row r="83" spans="1:22" ht="15.75">
      <c r="A83" s="294">
        <v>305</v>
      </c>
      <c r="B83" s="179"/>
      <c r="C83" s="180">
        <v>2408</v>
      </c>
      <c r="D83" s="191" t="s">
        <v>390</v>
      </c>
      <c r="E83" s="668"/>
      <c r="F83" s="671"/>
      <c r="G83" s="331"/>
      <c r="H83" s="911">
        <f t="shared" si="1"/>
        <v>0</v>
      </c>
      <c r="I83" s="300">
        <v>1</v>
      </c>
      <c r="J83" s="330"/>
      <c r="M83" s="294"/>
      <c r="N83" s="294"/>
      <c r="O83" s="302"/>
      <c r="R83" s="294"/>
      <c r="S83" s="294"/>
      <c r="U83" s="294"/>
      <c r="V83" s="294"/>
    </row>
    <row r="84" spans="1:22" ht="15.75">
      <c r="A84" s="294">
        <v>310</v>
      </c>
      <c r="B84" s="179"/>
      <c r="C84" s="180">
        <v>2409</v>
      </c>
      <c r="D84" s="191" t="s">
        <v>391</v>
      </c>
      <c r="E84" s="668"/>
      <c r="F84" s="671"/>
      <c r="G84" s="331"/>
      <c r="H84" s="911">
        <f t="shared" si="1"/>
        <v>0</v>
      </c>
      <c r="I84" s="300">
        <v>1</v>
      </c>
      <c r="J84" s="330"/>
      <c r="M84" s="294"/>
      <c r="N84" s="294"/>
      <c r="O84" s="302"/>
      <c r="R84" s="294"/>
      <c r="S84" s="294"/>
      <c r="U84" s="294"/>
      <c r="V84" s="294"/>
    </row>
    <row r="85" spans="1:22" ht="15.75">
      <c r="A85" s="294">
        <v>315</v>
      </c>
      <c r="B85" s="179"/>
      <c r="C85" s="180">
        <v>2410</v>
      </c>
      <c r="D85" s="191" t="s">
        <v>392</v>
      </c>
      <c r="E85" s="668"/>
      <c r="F85" s="671"/>
      <c r="G85" s="331"/>
      <c r="H85" s="911">
        <f t="shared" si="1"/>
        <v>0</v>
      </c>
      <c r="I85" s="300">
        <v>1</v>
      </c>
      <c r="J85" s="330"/>
      <c r="M85" s="294"/>
      <c r="N85" s="294"/>
      <c r="O85" s="302"/>
      <c r="R85" s="294"/>
      <c r="S85" s="294"/>
      <c r="U85" s="294"/>
      <c r="V85" s="294"/>
    </row>
    <row r="86" spans="1:22" ht="15.75">
      <c r="A86" s="294">
        <v>325</v>
      </c>
      <c r="B86" s="179"/>
      <c r="C86" s="180">
        <v>2412</v>
      </c>
      <c r="D86" s="182" t="s">
        <v>393</v>
      </c>
      <c r="E86" s="668"/>
      <c r="F86" s="671"/>
      <c r="G86" s="331"/>
      <c r="H86" s="911">
        <f t="shared" si="1"/>
        <v>0</v>
      </c>
      <c r="I86" s="300">
        <v>1</v>
      </c>
      <c r="J86" s="330"/>
      <c r="M86" s="294"/>
      <c r="N86" s="294"/>
      <c r="O86" s="302"/>
      <c r="R86" s="294"/>
      <c r="S86" s="294"/>
      <c r="U86" s="294"/>
      <c r="V86" s="294"/>
    </row>
    <row r="87" spans="1:22" ht="15.75">
      <c r="A87" s="294">
        <v>330</v>
      </c>
      <c r="B87" s="179"/>
      <c r="C87" s="180">
        <v>2413</v>
      </c>
      <c r="D87" s="191" t="s">
        <v>394</v>
      </c>
      <c r="E87" s="668"/>
      <c r="F87" s="671"/>
      <c r="G87" s="331"/>
      <c r="H87" s="911">
        <f t="shared" si="1"/>
        <v>0</v>
      </c>
      <c r="I87" s="300">
        <v>1</v>
      </c>
      <c r="J87" s="330"/>
      <c r="M87" s="294"/>
      <c r="N87" s="294"/>
      <c r="O87" s="302"/>
      <c r="R87" s="294"/>
      <c r="S87" s="294"/>
      <c r="U87" s="294"/>
      <c r="V87" s="294"/>
    </row>
    <row r="88" spans="1:22" ht="31.5">
      <c r="A88" s="346">
        <v>335</v>
      </c>
      <c r="B88" s="179"/>
      <c r="C88" s="180">
        <v>2415</v>
      </c>
      <c r="D88" s="182" t="s">
        <v>395</v>
      </c>
      <c r="E88" s="668"/>
      <c r="F88" s="671"/>
      <c r="G88" s="331"/>
      <c r="H88" s="911">
        <f t="shared" si="1"/>
        <v>0</v>
      </c>
      <c r="I88" s="300">
        <v>1</v>
      </c>
      <c r="J88" s="330"/>
      <c r="M88" s="294"/>
      <c r="N88" s="294"/>
      <c r="O88" s="302"/>
      <c r="R88" s="294"/>
      <c r="S88" s="294"/>
      <c r="U88" s="294"/>
      <c r="V88" s="294"/>
    </row>
    <row r="89" spans="1:22" ht="31.5">
      <c r="A89" s="347">
        <v>340</v>
      </c>
      <c r="B89" s="197"/>
      <c r="C89" s="180">
        <v>2418</v>
      </c>
      <c r="D89" s="198" t="s">
        <v>396</v>
      </c>
      <c r="E89" s="668"/>
      <c r="F89" s="671"/>
      <c r="G89" s="331"/>
      <c r="H89" s="911">
        <f t="shared" si="1"/>
        <v>0</v>
      </c>
      <c r="I89" s="300">
        <v>1</v>
      </c>
      <c r="J89" s="330"/>
      <c r="M89" s="294"/>
      <c r="N89" s="294"/>
      <c r="O89" s="302"/>
      <c r="R89" s="294"/>
      <c r="S89" s="294"/>
      <c r="U89" s="294"/>
      <c r="V89" s="294"/>
    </row>
    <row r="90" spans="1:22" ht="15.75">
      <c r="A90" s="347">
        <v>345</v>
      </c>
      <c r="B90" s="199"/>
      <c r="C90" s="186">
        <v>2419</v>
      </c>
      <c r="D90" s="192" t="s">
        <v>397</v>
      </c>
      <c r="E90" s="668"/>
      <c r="F90" s="671"/>
      <c r="G90" s="331"/>
      <c r="H90" s="911">
        <f t="shared" si="1"/>
        <v>0</v>
      </c>
      <c r="I90" s="300">
        <v>1</v>
      </c>
      <c r="J90" s="330"/>
      <c r="M90" s="294"/>
      <c r="N90" s="294"/>
      <c r="O90" s="302"/>
      <c r="R90" s="294"/>
      <c r="S90" s="294"/>
      <c r="U90" s="294"/>
      <c r="V90" s="294"/>
    </row>
    <row r="91" spans="1:24" s="333" customFormat="1" ht="15.75">
      <c r="A91" s="348">
        <v>350</v>
      </c>
      <c r="B91" s="200">
        <v>2500</v>
      </c>
      <c r="C91" s="990" t="s">
        <v>398</v>
      </c>
      <c r="D91" s="990"/>
      <c r="E91" s="672">
        <f>SUM(E92:E93)</f>
        <v>0</v>
      </c>
      <c r="F91" s="425">
        <f>SUM(F92:F93)</f>
        <v>0</v>
      </c>
      <c r="G91" s="338">
        <f>SUM(G92:G93)</f>
        <v>0</v>
      </c>
      <c r="H91" s="338">
        <f>SUM(H92:H93)</f>
        <v>0</v>
      </c>
      <c r="I91" s="300">
        <v>1</v>
      </c>
      <c r="J91" s="330"/>
      <c r="O91" s="302"/>
      <c r="X91" s="294"/>
    </row>
    <row r="92" spans="1:22" ht="15.75">
      <c r="A92" s="347">
        <v>355</v>
      </c>
      <c r="B92" s="197"/>
      <c r="C92" s="190">
        <v>2501</v>
      </c>
      <c r="D92" s="678" t="s">
        <v>399</v>
      </c>
      <c r="E92" s="668"/>
      <c r="F92" s="671"/>
      <c r="G92" s="331"/>
      <c r="H92" s="911">
        <f>F92+G92</f>
        <v>0</v>
      </c>
      <c r="I92" s="300">
        <v>1</v>
      </c>
      <c r="J92" s="330"/>
      <c r="M92" s="294"/>
      <c r="N92" s="294"/>
      <c r="O92" s="302"/>
      <c r="R92" s="294"/>
      <c r="S92" s="294"/>
      <c r="U92" s="294"/>
      <c r="V92" s="294"/>
    </row>
    <row r="93" spans="1:24" ht="15.75">
      <c r="A93" s="347">
        <v>356</v>
      </c>
      <c r="B93" s="199"/>
      <c r="C93" s="186">
        <v>2502</v>
      </c>
      <c r="D93" s="679" t="s">
        <v>400</v>
      </c>
      <c r="E93" s="668"/>
      <c r="F93" s="671"/>
      <c r="G93" s="331"/>
      <c r="H93" s="911">
        <f>F93+G93</f>
        <v>0</v>
      </c>
      <c r="I93" s="300">
        <v>1</v>
      </c>
      <c r="J93" s="330"/>
      <c r="M93" s="294"/>
      <c r="N93" s="294"/>
      <c r="O93" s="302"/>
      <c r="R93" s="294"/>
      <c r="S93" s="294"/>
      <c r="U93" s="294"/>
      <c r="V93" s="294"/>
      <c r="X93" s="333"/>
    </row>
    <row r="94" spans="1:24" s="333" customFormat="1" ht="15.75">
      <c r="A94" s="349">
        <v>360</v>
      </c>
      <c r="B94" s="183">
        <v>2600</v>
      </c>
      <c r="C94" s="991" t="s">
        <v>401</v>
      </c>
      <c r="D94" s="991"/>
      <c r="E94" s="672"/>
      <c r="F94" s="677"/>
      <c r="G94" s="345"/>
      <c r="H94" s="911">
        <f>F94+G94</f>
        <v>0</v>
      </c>
      <c r="I94" s="300">
        <v>1</v>
      </c>
      <c r="J94" s="330"/>
      <c r="O94" s="302"/>
      <c r="X94" s="294"/>
    </row>
    <row r="95" spans="1:24" s="333" customFormat="1" ht="15.75">
      <c r="A95" s="349">
        <v>370</v>
      </c>
      <c r="B95" s="183">
        <v>2700</v>
      </c>
      <c r="C95" s="988" t="s">
        <v>402</v>
      </c>
      <c r="D95" s="988"/>
      <c r="E95" s="672">
        <f>SUM(E96:E108)</f>
        <v>0</v>
      </c>
      <c r="F95" s="425">
        <f>SUM(F96:F108)</f>
        <v>0</v>
      </c>
      <c r="G95" s="338">
        <f>SUM(G96:G108)</f>
        <v>0</v>
      </c>
      <c r="H95" s="338">
        <f>SUM(H96:H108)</f>
        <v>0</v>
      </c>
      <c r="I95" s="300">
        <v>1</v>
      </c>
      <c r="J95" s="330"/>
      <c r="O95" s="302"/>
      <c r="X95" s="294"/>
    </row>
    <row r="96" spans="1:24" ht="15.75">
      <c r="A96" s="350">
        <v>375</v>
      </c>
      <c r="B96" s="179"/>
      <c r="C96" s="190">
        <v>2701</v>
      </c>
      <c r="D96" s="181" t="s">
        <v>403</v>
      </c>
      <c r="E96" s="668"/>
      <c r="F96" s="671"/>
      <c r="G96" s="331"/>
      <c r="H96" s="911">
        <f aca="true" t="shared" si="2" ref="H96:H108">F96+G96</f>
        <v>0</v>
      </c>
      <c r="I96" s="300">
        <v>1</v>
      </c>
      <c r="J96" s="330"/>
      <c r="M96" s="294"/>
      <c r="N96" s="294"/>
      <c r="O96" s="302"/>
      <c r="R96" s="294"/>
      <c r="S96" s="294"/>
      <c r="U96" s="294"/>
      <c r="V96" s="294"/>
      <c r="X96" s="333"/>
    </row>
    <row r="97" spans="1:24" ht="15.75">
      <c r="A97" s="350">
        <v>380</v>
      </c>
      <c r="B97" s="179"/>
      <c r="C97" s="180" t="s">
        <v>404</v>
      </c>
      <c r="D97" s="182" t="s">
        <v>405</v>
      </c>
      <c r="E97" s="668"/>
      <c r="F97" s="671"/>
      <c r="G97" s="331"/>
      <c r="H97" s="911">
        <f t="shared" si="2"/>
        <v>0</v>
      </c>
      <c r="I97" s="300">
        <v>1</v>
      </c>
      <c r="J97" s="330"/>
      <c r="M97" s="294"/>
      <c r="N97" s="294"/>
      <c r="O97" s="302"/>
      <c r="R97" s="294"/>
      <c r="S97" s="294"/>
      <c r="U97" s="294"/>
      <c r="V97" s="294"/>
      <c r="X97" s="333"/>
    </row>
    <row r="98" spans="1:22" ht="15.75">
      <c r="A98" s="350">
        <v>385</v>
      </c>
      <c r="B98" s="179"/>
      <c r="C98" s="180" t="s">
        <v>406</v>
      </c>
      <c r="D98" s="182" t="s">
        <v>407</v>
      </c>
      <c r="E98" s="668"/>
      <c r="F98" s="671"/>
      <c r="G98" s="331"/>
      <c r="H98" s="911">
        <f t="shared" si="2"/>
        <v>0</v>
      </c>
      <c r="I98" s="300">
        <v>1</v>
      </c>
      <c r="J98" s="330"/>
      <c r="M98" s="294"/>
      <c r="N98" s="294"/>
      <c r="O98" s="302"/>
      <c r="R98" s="294"/>
      <c r="S98" s="294"/>
      <c r="U98" s="294"/>
      <c r="V98" s="294"/>
    </row>
    <row r="99" spans="1:22" ht="31.5">
      <c r="A99" s="350">
        <v>390</v>
      </c>
      <c r="B99" s="201"/>
      <c r="C99" s="180">
        <v>2704</v>
      </c>
      <c r="D99" s="182" t="s">
        <v>408</v>
      </c>
      <c r="E99" s="668"/>
      <c r="F99" s="671"/>
      <c r="G99" s="331"/>
      <c r="H99" s="911">
        <f t="shared" si="2"/>
        <v>0</v>
      </c>
      <c r="I99" s="300">
        <v>1</v>
      </c>
      <c r="J99" s="330"/>
      <c r="M99" s="294"/>
      <c r="N99" s="294"/>
      <c r="O99" s="302"/>
      <c r="R99" s="294"/>
      <c r="S99" s="294"/>
      <c r="U99" s="294"/>
      <c r="V99" s="294"/>
    </row>
    <row r="100" spans="1:22" ht="22.5" customHeight="1">
      <c r="A100" s="350">
        <v>395</v>
      </c>
      <c r="B100" s="179"/>
      <c r="C100" s="180" t="s">
        <v>409</v>
      </c>
      <c r="D100" s="182" t="s">
        <v>410</v>
      </c>
      <c r="E100" s="668"/>
      <c r="F100" s="671"/>
      <c r="G100" s="331"/>
      <c r="H100" s="911">
        <f t="shared" si="2"/>
        <v>0</v>
      </c>
      <c r="I100" s="300">
        <v>1</v>
      </c>
      <c r="J100" s="330"/>
      <c r="M100" s="294"/>
      <c r="N100" s="294"/>
      <c r="O100" s="302"/>
      <c r="R100" s="294"/>
      <c r="S100" s="294"/>
      <c r="U100" s="294"/>
      <c r="V100" s="294"/>
    </row>
    <row r="101" spans="1:22" ht="15.75">
      <c r="A101" s="350">
        <v>400</v>
      </c>
      <c r="B101" s="184"/>
      <c r="C101" s="180">
        <v>2706</v>
      </c>
      <c r="D101" s="182" t="s">
        <v>411</v>
      </c>
      <c r="E101" s="668"/>
      <c r="F101" s="671"/>
      <c r="G101" s="331"/>
      <c r="H101" s="911">
        <f t="shared" si="2"/>
        <v>0</v>
      </c>
      <c r="I101" s="300">
        <v>1</v>
      </c>
      <c r="J101" s="330"/>
      <c r="M101" s="294"/>
      <c r="N101" s="294"/>
      <c r="O101" s="302"/>
      <c r="R101" s="294"/>
      <c r="S101" s="294"/>
      <c r="U101" s="294"/>
      <c r="V101" s="294"/>
    </row>
    <row r="102" spans="1:22" ht="15.75">
      <c r="A102" s="350">
        <v>405</v>
      </c>
      <c r="B102" s="179"/>
      <c r="C102" s="180" t="s">
        <v>412</v>
      </c>
      <c r="D102" s="182" t="s">
        <v>413</v>
      </c>
      <c r="E102" s="668"/>
      <c r="F102" s="671"/>
      <c r="G102" s="331"/>
      <c r="H102" s="911">
        <f t="shared" si="2"/>
        <v>0</v>
      </c>
      <c r="I102" s="300">
        <v>1</v>
      </c>
      <c r="J102" s="330"/>
      <c r="M102" s="294"/>
      <c r="N102" s="294"/>
      <c r="O102" s="302"/>
      <c r="R102" s="294"/>
      <c r="S102" s="294"/>
      <c r="U102" s="294"/>
      <c r="V102" s="294"/>
    </row>
    <row r="103" spans="1:22" ht="15.75">
      <c r="A103" s="350">
        <v>410</v>
      </c>
      <c r="B103" s="184"/>
      <c r="C103" s="180" t="s">
        <v>414</v>
      </c>
      <c r="D103" s="182" t="s">
        <v>415</v>
      </c>
      <c r="E103" s="668"/>
      <c r="F103" s="671"/>
      <c r="G103" s="331"/>
      <c r="H103" s="911">
        <f t="shared" si="2"/>
        <v>0</v>
      </c>
      <c r="I103" s="300">
        <v>1</v>
      </c>
      <c r="J103" s="330"/>
      <c r="M103" s="294"/>
      <c r="N103" s="294"/>
      <c r="O103" s="302"/>
      <c r="R103" s="294"/>
      <c r="S103" s="294"/>
      <c r="U103" s="294"/>
      <c r="V103" s="294"/>
    </row>
    <row r="104" spans="1:22" ht="15.75">
      <c r="A104" s="350">
        <v>420</v>
      </c>
      <c r="B104" s="179"/>
      <c r="C104" s="180" t="s">
        <v>416</v>
      </c>
      <c r="D104" s="182" t="s">
        <v>417</v>
      </c>
      <c r="E104" s="668"/>
      <c r="F104" s="671"/>
      <c r="G104" s="331"/>
      <c r="H104" s="911">
        <f t="shared" si="2"/>
        <v>0</v>
      </c>
      <c r="I104" s="300">
        <v>1</v>
      </c>
      <c r="J104" s="330"/>
      <c r="M104" s="294"/>
      <c r="N104" s="294"/>
      <c r="O104" s="302"/>
      <c r="R104" s="294"/>
      <c r="S104" s="294"/>
      <c r="U104" s="294"/>
      <c r="V104" s="294"/>
    </row>
    <row r="105" spans="1:22" ht="15.75">
      <c r="A105" s="350">
        <v>425</v>
      </c>
      <c r="B105" s="179"/>
      <c r="C105" s="180" t="s">
        <v>418</v>
      </c>
      <c r="D105" s="182" t="s">
        <v>419</v>
      </c>
      <c r="E105" s="668"/>
      <c r="F105" s="671"/>
      <c r="G105" s="331"/>
      <c r="H105" s="911">
        <f t="shared" si="2"/>
        <v>0</v>
      </c>
      <c r="I105" s="300">
        <v>1</v>
      </c>
      <c r="J105" s="330"/>
      <c r="M105" s="294"/>
      <c r="N105" s="294"/>
      <c r="O105" s="302"/>
      <c r="R105" s="294"/>
      <c r="S105" s="294"/>
      <c r="U105" s="294"/>
      <c r="V105" s="294"/>
    </row>
    <row r="106" spans="1:22" ht="15.75">
      <c r="A106" s="350">
        <v>430</v>
      </c>
      <c r="B106" s="179"/>
      <c r="C106" s="180" t="s">
        <v>420</v>
      </c>
      <c r="D106" s="182" t="s">
        <v>421</v>
      </c>
      <c r="E106" s="668"/>
      <c r="F106" s="671"/>
      <c r="G106" s="331"/>
      <c r="H106" s="911">
        <f t="shared" si="2"/>
        <v>0</v>
      </c>
      <c r="I106" s="300">
        <v>1</v>
      </c>
      <c r="J106" s="330"/>
      <c r="M106" s="294"/>
      <c r="N106" s="294"/>
      <c r="O106" s="302"/>
      <c r="R106" s="294"/>
      <c r="S106" s="294"/>
      <c r="U106" s="294"/>
      <c r="V106" s="294"/>
    </row>
    <row r="107" spans="1:22" ht="15.75">
      <c r="A107" s="351">
        <v>436</v>
      </c>
      <c r="B107" s="179"/>
      <c r="C107" s="180" t="s">
        <v>422</v>
      </c>
      <c r="D107" s="202" t="s">
        <v>423</v>
      </c>
      <c r="E107" s="668"/>
      <c r="F107" s="671"/>
      <c r="G107" s="331"/>
      <c r="H107" s="911">
        <f t="shared" si="2"/>
        <v>0</v>
      </c>
      <c r="I107" s="300">
        <v>1</v>
      </c>
      <c r="J107" s="330"/>
      <c r="M107" s="294"/>
      <c r="N107" s="294"/>
      <c r="O107" s="302"/>
      <c r="R107" s="294"/>
      <c r="S107" s="294"/>
      <c r="U107" s="294"/>
      <c r="V107" s="294"/>
    </row>
    <row r="108" spans="1:22" ht="15.75">
      <c r="A108" s="350">
        <v>440</v>
      </c>
      <c r="B108" s="179"/>
      <c r="C108" s="186" t="s">
        <v>424</v>
      </c>
      <c r="D108" s="203" t="s">
        <v>425</v>
      </c>
      <c r="E108" s="668"/>
      <c r="F108" s="671"/>
      <c r="G108" s="331"/>
      <c r="H108" s="911">
        <f t="shared" si="2"/>
        <v>0</v>
      </c>
      <c r="I108" s="300">
        <v>1</v>
      </c>
      <c r="J108" s="330"/>
      <c r="M108" s="294"/>
      <c r="N108" s="294"/>
      <c r="O108" s="302"/>
      <c r="R108" s="294"/>
      <c r="S108" s="294"/>
      <c r="U108" s="294"/>
      <c r="V108" s="294"/>
    </row>
    <row r="109" spans="1:24" s="333" customFormat="1" ht="15.75">
      <c r="A109" s="349">
        <v>445</v>
      </c>
      <c r="B109" s="183">
        <v>2800</v>
      </c>
      <c r="C109" s="986" t="s">
        <v>426</v>
      </c>
      <c r="D109" s="986"/>
      <c r="E109" s="672">
        <f>+E110+E111</f>
        <v>0</v>
      </c>
      <c r="F109" s="425">
        <f>+F110+F111</f>
        <v>0</v>
      </c>
      <c r="G109" s="338">
        <f>+G110+G111</f>
        <v>0</v>
      </c>
      <c r="H109" s="338">
        <f>+H110+H111</f>
        <v>0</v>
      </c>
      <c r="I109" s="300">
        <v>1</v>
      </c>
      <c r="J109" s="330"/>
      <c r="O109" s="302"/>
      <c r="X109" s="294"/>
    </row>
    <row r="110" spans="1:22" ht="32.25" customHeight="1">
      <c r="A110" s="350">
        <v>450</v>
      </c>
      <c r="B110" s="179"/>
      <c r="C110" s="180">
        <v>2801</v>
      </c>
      <c r="D110" s="193" t="s">
        <v>427</v>
      </c>
      <c r="E110" s="668"/>
      <c r="F110" s="671"/>
      <c r="G110" s="331"/>
      <c r="H110" s="911">
        <f>F110+G110</f>
        <v>0</v>
      </c>
      <c r="I110" s="300">
        <v>1</v>
      </c>
      <c r="J110" s="330"/>
      <c r="M110" s="294"/>
      <c r="N110" s="294"/>
      <c r="O110" s="302"/>
      <c r="R110" s="294"/>
      <c r="S110" s="294"/>
      <c r="U110" s="294"/>
      <c r="V110" s="294"/>
    </row>
    <row r="111" spans="1:24" ht="23.25" customHeight="1">
      <c r="A111" s="350">
        <v>455</v>
      </c>
      <c r="B111" s="179"/>
      <c r="C111" s="186">
        <v>2802</v>
      </c>
      <c r="D111" s="194" t="s">
        <v>428</v>
      </c>
      <c r="E111" s="668"/>
      <c r="F111" s="671"/>
      <c r="G111" s="331"/>
      <c r="H111" s="911">
        <f>F111+G111</f>
        <v>0</v>
      </c>
      <c r="I111" s="300">
        <v>1</v>
      </c>
      <c r="J111" s="330"/>
      <c r="M111" s="294"/>
      <c r="N111" s="294"/>
      <c r="O111" s="302"/>
      <c r="R111" s="294"/>
      <c r="S111" s="294"/>
      <c r="U111" s="294"/>
      <c r="V111" s="294"/>
      <c r="X111" s="333"/>
    </row>
    <row r="112" spans="1:22" ht="15.75">
      <c r="A112" s="350">
        <v>466</v>
      </c>
      <c r="B112" s="179"/>
      <c r="C112" s="204"/>
      <c r="D112" s="189" t="s">
        <v>429</v>
      </c>
      <c r="E112" s="352"/>
      <c r="F112" s="352"/>
      <c r="G112" s="680"/>
      <c r="H112" s="336"/>
      <c r="I112" s="300">
        <v>1</v>
      </c>
      <c r="J112" s="330"/>
      <c r="M112" s="294"/>
      <c r="N112" s="294"/>
      <c r="O112" s="302"/>
      <c r="R112" s="294"/>
      <c r="S112" s="294"/>
      <c r="U112" s="294"/>
      <c r="V112" s="294"/>
    </row>
    <row r="113" spans="1:24" s="333" customFormat="1" ht="15.75">
      <c r="A113" s="349">
        <v>470</v>
      </c>
      <c r="B113" s="183">
        <v>3600</v>
      </c>
      <c r="C113" s="988" t="s">
        <v>430</v>
      </c>
      <c r="D113" s="988"/>
      <c r="E113" s="672">
        <f>SUM(E114:E118)</f>
        <v>0</v>
      </c>
      <c r="F113" s="425">
        <f>SUM(F114:F118)</f>
        <v>0</v>
      </c>
      <c r="G113" s="338">
        <f>SUM(G114:G118)</f>
        <v>0</v>
      </c>
      <c r="H113" s="338">
        <f>SUM(H114:H118)</f>
        <v>0</v>
      </c>
      <c r="I113" s="300">
        <v>1</v>
      </c>
      <c r="J113" s="330"/>
      <c r="O113" s="302"/>
      <c r="X113" s="294"/>
    </row>
    <row r="114" spans="1:22" ht="23.25" customHeight="1">
      <c r="A114" s="350">
        <v>475</v>
      </c>
      <c r="B114" s="179"/>
      <c r="C114" s="180">
        <v>3601</v>
      </c>
      <c r="D114" s="193" t="s">
        <v>431</v>
      </c>
      <c r="E114" s="668"/>
      <c r="F114" s="671"/>
      <c r="G114" s="331"/>
      <c r="H114" s="911">
        <f>F114+G114</f>
        <v>0</v>
      </c>
      <c r="I114" s="300">
        <v>1</v>
      </c>
      <c r="J114" s="330"/>
      <c r="M114" s="294"/>
      <c r="N114" s="294"/>
      <c r="O114" s="302"/>
      <c r="R114" s="294"/>
      <c r="S114" s="294"/>
      <c r="U114" s="294"/>
      <c r="V114" s="294"/>
    </row>
    <row r="115" spans="1:24" ht="15.75">
      <c r="A115" s="350">
        <v>480</v>
      </c>
      <c r="B115" s="179"/>
      <c r="C115" s="180">
        <v>3611</v>
      </c>
      <c r="D115" s="182" t="s">
        <v>432</v>
      </c>
      <c r="E115" s="668"/>
      <c r="F115" s="671"/>
      <c r="G115" s="331"/>
      <c r="H115" s="911">
        <f>F115+G115</f>
        <v>0</v>
      </c>
      <c r="I115" s="300">
        <v>1</v>
      </c>
      <c r="J115" s="330"/>
      <c r="M115" s="294"/>
      <c r="N115" s="294"/>
      <c r="O115" s="302"/>
      <c r="R115" s="294"/>
      <c r="S115" s="294"/>
      <c r="U115" s="294"/>
      <c r="V115" s="294"/>
      <c r="X115" s="333"/>
    </row>
    <row r="116" spans="1:22" ht="15.75">
      <c r="A116" s="350">
        <v>485</v>
      </c>
      <c r="B116" s="179"/>
      <c r="C116" s="180">
        <v>3612</v>
      </c>
      <c r="D116" s="182" t="s">
        <v>433</v>
      </c>
      <c r="E116" s="668"/>
      <c r="F116" s="671"/>
      <c r="G116" s="331"/>
      <c r="H116" s="911">
        <f>F116+G116</f>
        <v>0</v>
      </c>
      <c r="I116" s="300">
        <v>1</v>
      </c>
      <c r="J116" s="330"/>
      <c r="M116" s="294"/>
      <c r="N116" s="294"/>
      <c r="O116" s="302"/>
      <c r="R116" s="294"/>
      <c r="S116" s="294"/>
      <c r="U116" s="294"/>
      <c r="V116" s="294"/>
    </row>
    <row r="117" spans="1:24" s="339" customFormat="1" ht="30">
      <c r="A117" s="353"/>
      <c r="B117" s="179"/>
      <c r="C117" s="180">
        <v>3618</v>
      </c>
      <c r="D117" s="182" t="s">
        <v>680</v>
      </c>
      <c r="E117" s="675"/>
      <c r="F117" s="673"/>
      <c r="G117" s="341"/>
      <c r="H117" s="911">
        <f>F117+G117</f>
        <v>0</v>
      </c>
      <c r="I117" s="300">
        <v>1</v>
      </c>
      <c r="J117" s="330"/>
      <c r="O117" s="302"/>
      <c r="X117" s="294"/>
    </row>
    <row r="118" spans="1:22" ht="15.75">
      <c r="A118" s="350">
        <v>490</v>
      </c>
      <c r="B118" s="179"/>
      <c r="C118" s="180">
        <v>3619</v>
      </c>
      <c r="D118" s="203" t="s">
        <v>434</v>
      </c>
      <c r="E118" s="668"/>
      <c r="F118" s="671"/>
      <c r="G118" s="331"/>
      <c r="H118" s="911">
        <f>F118+G118</f>
        <v>0</v>
      </c>
      <c r="I118" s="300">
        <v>1</v>
      </c>
      <c r="J118" s="330"/>
      <c r="M118" s="294"/>
      <c r="N118" s="294"/>
      <c r="O118" s="302"/>
      <c r="R118" s="294"/>
      <c r="S118" s="294"/>
      <c r="U118" s="294"/>
      <c r="V118" s="294"/>
    </row>
    <row r="119" spans="1:24" s="333" customFormat="1" ht="15.75">
      <c r="A119" s="349">
        <v>495</v>
      </c>
      <c r="B119" s="183">
        <v>3700</v>
      </c>
      <c r="C119" s="986" t="s">
        <v>435</v>
      </c>
      <c r="D119" s="986"/>
      <c r="E119" s="672">
        <f>SUM(E120:E122)</f>
        <v>0</v>
      </c>
      <c r="F119" s="425">
        <f>SUM(F120:F122)</f>
        <v>0</v>
      </c>
      <c r="G119" s="338">
        <f>SUM(G120:G122)</f>
        <v>0</v>
      </c>
      <c r="H119" s="338">
        <f>SUM(H120:H122)</f>
        <v>0</v>
      </c>
      <c r="I119" s="300">
        <v>1</v>
      </c>
      <c r="J119" s="330"/>
      <c r="O119" s="302"/>
      <c r="X119" s="339"/>
    </row>
    <row r="120" spans="1:22" ht="15.75">
      <c r="A120" s="350">
        <v>500</v>
      </c>
      <c r="B120" s="179"/>
      <c r="C120" s="180">
        <v>3701</v>
      </c>
      <c r="D120" s="181" t="s">
        <v>436</v>
      </c>
      <c r="E120" s="668"/>
      <c r="F120" s="671"/>
      <c r="G120" s="331"/>
      <c r="H120" s="911">
        <f>F120+G120</f>
        <v>0</v>
      </c>
      <c r="I120" s="300">
        <v>1</v>
      </c>
      <c r="J120" s="330"/>
      <c r="M120" s="294"/>
      <c r="N120" s="294"/>
      <c r="O120" s="302"/>
      <c r="R120" s="294"/>
      <c r="S120" s="294"/>
      <c r="U120" s="294"/>
      <c r="V120" s="294"/>
    </row>
    <row r="121" spans="1:24" ht="30">
      <c r="A121" s="350">
        <v>505</v>
      </c>
      <c r="B121" s="179"/>
      <c r="C121" s="180">
        <v>3702</v>
      </c>
      <c r="D121" s="182" t="s">
        <v>437</v>
      </c>
      <c r="E121" s="668"/>
      <c r="F121" s="671"/>
      <c r="G121" s="331"/>
      <c r="H121" s="911">
        <f>F121+G121</f>
        <v>0</v>
      </c>
      <c r="I121" s="300">
        <v>1</v>
      </c>
      <c r="J121" s="330"/>
      <c r="M121" s="294"/>
      <c r="N121" s="294"/>
      <c r="O121" s="302"/>
      <c r="R121" s="294"/>
      <c r="S121" s="294"/>
      <c r="U121" s="294"/>
      <c r="V121" s="294"/>
      <c r="X121" s="333"/>
    </row>
    <row r="122" spans="1:22" ht="15.75">
      <c r="A122" s="350">
        <v>510</v>
      </c>
      <c r="B122" s="179"/>
      <c r="C122" s="186">
        <v>3709</v>
      </c>
      <c r="D122" s="192" t="s">
        <v>438</v>
      </c>
      <c r="E122" s="668"/>
      <c r="F122" s="671"/>
      <c r="G122" s="331"/>
      <c r="H122" s="911">
        <f>F122+G122</f>
        <v>0</v>
      </c>
      <c r="I122" s="300">
        <v>1</v>
      </c>
      <c r="J122" s="330"/>
      <c r="M122" s="294"/>
      <c r="N122" s="294"/>
      <c r="O122" s="302"/>
      <c r="R122" s="294"/>
      <c r="S122" s="294"/>
      <c r="U122" s="294"/>
      <c r="V122" s="294"/>
    </row>
    <row r="123" spans="1:22" ht="15.75">
      <c r="A123" s="350">
        <v>511</v>
      </c>
      <c r="B123" s="187"/>
      <c r="C123" s="205"/>
      <c r="D123" s="206" t="s">
        <v>439</v>
      </c>
      <c r="E123" s="335"/>
      <c r="F123" s="335"/>
      <c r="G123" s="335"/>
      <c r="H123" s="336"/>
      <c r="I123" s="300">
        <v>1</v>
      </c>
      <c r="J123" s="330"/>
      <c r="M123" s="294"/>
      <c r="N123" s="294"/>
      <c r="O123" s="302"/>
      <c r="R123" s="294"/>
      <c r="S123" s="294"/>
      <c r="U123" s="294"/>
      <c r="V123" s="294"/>
    </row>
    <row r="124" spans="1:24" s="356" customFormat="1" ht="15.75">
      <c r="A124" s="354">
        <v>515</v>
      </c>
      <c r="B124" s="183">
        <v>4000</v>
      </c>
      <c r="C124" s="207" t="s">
        <v>440</v>
      </c>
      <c r="D124" s="207"/>
      <c r="E124" s="669">
        <f>SUM(E125:E134)</f>
        <v>0</v>
      </c>
      <c r="F124" s="682">
        <f>SUM(F125:F134)</f>
        <v>0</v>
      </c>
      <c r="G124" s="334">
        <f>SUM(G125:G134)</f>
        <v>0</v>
      </c>
      <c r="H124" s="334">
        <f>SUM(H125:H134)</f>
        <v>0</v>
      </c>
      <c r="I124" s="300">
        <v>1</v>
      </c>
      <c r="J124" s="330"/>
      <c r="K124" s="355"/>
      <c r="L124" s="355"/>
      <c r="M124" s="355"/>
      <c r="N124" s="355"/>
      <c r="O124" s="302"/>
      <c r="V124" s="294"/>
      <c r="W124" s="294"/>
      <c r="X124" s="294"/>
    </row>
    <row r="125" spans="1:24" s="359" customFormat="1" ht="15.75" customHeight="1">
      <c r="A125" s="357">
        <v>516</v>
      </c>
      <c r="B125" s="179"/>
      <c r="C125" s="180">
        <v>4021</v>
      </c>
      <c r="D125" s="359" t="s">
        <v>441</v>
      </c>
      <c r="E125" s="668"/>
      <c r="F125" s="671"/>
      <c r="G125" s="331"/>
      <c r="H125" s="911">
        <f aca="true" t="shared" si="3" ref="H125:H136">F125+G125</f>
        <v>0</v>
      </c>
      <c r="I125" s="300">
        <v>1</v>
      </c>
      <c r="J125" s="330"/>
      <c r="K125" s="358"/>
      <c r="L125" s="358"/>
      <c r="M125" s="358"/>
      <c r="N125" s="358"/>
      <c r="O125" s="302"/>
      <c r="V125" s="294"/>
      <c r="W125" s="294"/>
      <c r="X125" s="294"/>
    </row>
    <row r="126" spans="1:24" s="359" customFormat="1" ht="15.75" customHeight="1">
      <c r="A126" s="357">
        <v>517</v>
      </c>
      <c r="B126" s="179"/>
      <c r="C126" s="180">
        <v>4022</v>
      </c>
      <c r="D126" s="359" t="s">
        <v>442</v>
      </c>
      <c r="E126" s="668"/>
      <c r="F126" s="671"/>
      <c r="G126" s="331"/>
      <c r="H126" s="911">
        <f t="shared" si="3"/>
        <v>0</v>
      </c>
      <c r="I126" s="300">
        <v>1</v>
      </c>
      <c r="J126" s="330"/>
      <c r="K126" s="358"/>
      <c r="L126" s="358"/>
      <c r="M126" s="358"/>
      <c r="N126" s="358"/>
      <c r="O126" s="302"/>
      <c r="V126" s="294"/>
      <c r="W126" s="294"/>
      <c r="X126" s="356"/>
    </row>
    <row r="127" spans="1:15" s="359" customFormat="1" ht="15.75" customHeight="1">
      <c r="A127" s="357">
        <v>518</v>
      </c>
      <c r="B127" s="179"/>
      <c r="C127" s="180">
        <v>4023</v>
      </c>
      <c r="D127" s="359" t="s">
        <v>443</v>
      </c>
      <c r="E127" s="668"/>
      <c r="F127" s="671"/>
      <c r="G127" s="331"/>
      <c r="H127" s="911">
        <f t="shared" si="3"/>
        <v>0</v>
      </c>
      <c r="I127" s="300">
        <v>1</v>
      </c>
      <c r="J127" s="330"/>
      <c r="K127" s="358"/>
      <c r="L127" s="358"/>
      <c r="M127" s="358"/>
      <c r="N127" s="358"/>
      <c r="O127" s="302"/>
    </row>
    <row r="128" spans="1:15" s="359" customFormat="1" ht="15.75" customHeight="1">
      <c r="A128" s="357">
        <v>519</v>
      </c>
      <c r="B128" s="179"/>
      <c r="C128" s="180">
        <v>4024</v>
      </c>
      <c r="D128" s="359" t="s">
        <v>444</v>
      </c>
      <c r="E128" s="668"/>
      <c r="F128" s="671"/>
      <c r="G128" s="331"/>
      <c r="H128" s="911">
        <f t="shared" si="3"/>
        <v>0</v>
      </c>
      <c r="I128" s="300">
        <v>1</v>
      </c>
      <c r="J128" s="330"/>
      <c r="K128" s="358"/>
      <c r="L128" s="358"/>
      <c r="M128" s="358"/>
      <c r="N128" s="358"/>
      <c r="O128" s="302"/>
    </row>
    <row r="129" spans="1:15" s="359" customFormat="1" ht="15.75" customHeight="1">
      <c r="A129" s="357">
        <v>520</v>
      </c>
      <c r="B129" s="179"/>
      <c r="C129" s="180">
        <v>4025</v>
      </c>
      <c r="D129" s="359" t="s">
        <v>445</v>
      </c>
      <c r="E129" s="668"/>
      <c r="F129" s="671"/>
      <c r="G129" s="331"/>
      <c r="H129" s="911">
        <f t="shared" si="3"/>
        <v>0</v>
      </c>
      <c r="I129" s="300">
        <v>1</v>
      </c>
      <c r="J129" s="330"/>
      <c r="K129" s="358"/>
      <c r="L129" s="358"/>
      <c r="M129" s="358"/>
      <c r="N129" s="358"/>
      <c r="O129" s="302"/>
    </row>
    <row r="130" spans="1:15" s="359" customFormat="1" ht="15.75" customHeight="1">
      <c r="A130" s="357">
        <v>521</v>
      </c>
      <c r="B130" s="179"/>
      <c r="C130" s="180">
        <v>4026</v>
      </c>
      <c r="D130" s="359" t="s">
        <v>446</v>
      </c>
      <c r="E130" s="668"/>
      <c r="F130" s="671"/>
      <c r="G130" s="331"/>
      <c r="H130" s="911">
        <f t="shared" si="3"/>
        <v>0</v>
      </c>
      <c r="I130" s="300">
        <v>1</v>
      </c>
      <c r="J130" s="330"/>
      <c r="K130" s="358"/>
      <c r="L130" s="358"/>
      <c r="M130" s="358"/>
      <c r="N130" s="358"/>
      <c r="O130" s="302"/>
    </row>
    <row r="131" spans="1:15" s="359" customFormat="1" ht="15.75" customHeight="1">
      <c r="A131" s="357">
        <v>522</v>
      </c>
      <c r="B131" s="179"/>
      <c r="C131" s="180">
        <v>4029</v>
      </c>
      <c r="D131" s="359" t="s">
        <v>447</v>
      </c>
      <c r="E131" s="668"/>
      <c r="F131" s="671"/>
      <c r="G131" s="331"/>
      <c r="H131" s="911">
        <f t="shared" si="3"/>
        <v>0</v>
      </c>
      <c r="I131" s="300">
        <v>1</v>
      </c>
      <c r="J131" s="330"/>
      <c r="K131" s="358"/>
      <c r="L131" s="358"/>
      <c r="M131" s="358"/>
      <c r="N131" s="358"/>
      <c r="O131" s="302"/>
    </row>
    <row r="132" spans="1:55" s="364" customFormat="1" ht="15.75" customHeight="1">
      <c r="A132" s="357">
        <v>523</v>
      </c>
      <c r="B132" s="179"/>
      <c r="C132" s="180">
        <v>4030</v>
      </c>
      <c r="D132" s="359" t="s">
        <v>448</v>
      </c>
      <c r="E132" s="668"/>
      <c r="F132" s="671"/>
      <c r="G132" s="331"/>
      <c r="H132" s="911">
        <f t="shared" si="3"/>
        <v>0</v>
      </c>
      <c r="I132" s="300">
        <v>1</v>
      </c>
      <c r="J132" s="330"/>
      <c r="K132" s="360"/>
      <c r="L132" s="361"/>
      <c r="M132" s="361"/>
      <c r="N132" s="360"/>
      <c r="O132" s="302"/>
      <c r="P132" s="361"/>
      <c r="Q132" s="360"/>
      <c r="R132" s="361"/>
      <c r="S132" s="361"/>
      <c r="T132" s="360"/>
      <c r="U132" s="362"/>
      <c r="V132" s="362"/>
      <c r="W132" s="358"/>
      <c r="X132" s="359"/>
      <c r="Y132" s="361"/>
      <c r="Z132" s="360"/>
      <c r="AA132" s="361"/>
      <c r="AB132" s="361"/>
      <c r="AC132" s="360"/>
      <c r="AD132" s="361"/>
      <c r="AE132" s="361"/>
      <c r="AF132" s="360"/>
      <c r="AG132" s="361"/>
      <c r="AH132" s="361"/>
      <c r="AI132" s="360"/>
      <c r="AJ132" s="361"/>
      <c r="AK132" s="361"/>
      <c r="AL132" s="363"/>
      <c r="AM132" s="361"/>
      <c r="AN132" s="361"/>
      <c r="AO132" s="360"/>
      <c r="AP132" s="361"/>
      <c r="AQ132" s="361"/>
      <c r="AR132" s="360"/>
      <c r="AS132" s="361"/>
      <c r="AT132" s="360"/>
      <c r="AU132" s="363"/>
      <c r="AV132" s="360"/>
      <c r="AW132" s="360"/>
      <c r="AX132" s="361"/>
      <c r="AY132" s="361"/>
      <c r="AZ132" s="360"/>
      <c r="BA132" s="361"/>
      <c r="BC132" s="361"/>
    </row>
    <row r="133" spans="1:55" s="364" customFormat="1" ht="15.75" customHeight="1">
      <c r="A133" s="357">
        <v>524</v>
      </c>
      <c r="B133" s="179"/>
      <c r="C133" s="180">
        <v>4040</v>
      </c>
      <c r="D133" s="359" t="s">
        <v>449</v>
      </c>
      <c r="E133" s="668"/>
      <c r="F133" s="671"/>
      <c r="G133" s="331"/>
      <c r="H133" s="911">
        <f t="shared" si="3"/>
        <v>0</v>
      </c>
      <c r="I133" s="300">
        <v>1</v>
      </c>
      <c r="J133" s="330"/>
      <c r="K133" s="360"/>
      <c r="L133" s="361"/>
      <c r="M133" s="361"/>
      <c r="N133" s="360"/>
      <c r="O133" s="302"/>
      <c r="P133" s="361"/>
      <c r="Q133" s="360"/>
      <c r="R133" s="361"/>
      <c r="S133" s="361"/>
      <c r="T133" s="360"/>
      <c r="U133" s="362"/>
      <c r="V133" s="362"/>
      <c r="W133" s="358"/>
      <c r="X133" s="359"/>
      <c r="Y133" s="361"/>
      <c r="Z133" s="360"/>
      <c r="AA133" s="361"/>
      <c r="AB133" s="361"/>
      <c r="AC133" s="360"/>
      <c r="AD133" s="361"/>
      <c r="AE133" s="361"/>
      <c r="AF133" s="360"/>
      <c r="AG133" s="361"/>
      <c r="AH133" s="361"/>
      <c r="AI133" s="360"/>
      <c r="AJ133" s="361"/>
      <c r="AK133" s="361"/>
      <c r="AL133" s="363"/>
      <c r="AM133" s="361"/>
      <c r="AN133" s="361"/>
      <c r="AO133" s="360"/>
      <c r="AP133" s="361"/>
      <c r="AQ133" s="361"/>
      <c r="AR133" s="360"/>
      <c r="AS133" s="361"/>
      <c r="AT133" s="360"/>
      <c r="AU133" s="363"/>
      <c r="AV133" s="360"/>
      <c r="AW133" s="360"/>
      <c r="AX133" s="361"/>
      <c r="AY133" s="361"/>
      <c r="AZ133" s="360"/>
      <c r="BA133" s="361"/>
      <c r="BC133" s="361"/>
    </row>
    <row r="134" spans="1:55" s="364" customFormat="1" ht="15.75" customHeight="1">
      <c r="A134" s="357">
        <v>526</v>
      </c>
      <c r="B134" s="179"/>
      <c r="C134" s="180">
        <v>4072</v>
      </c>
      <c r="D134" s="681" t="s">
        <v>450</v>
      </c>
      <c r="E134" s="668"/>
      <c r="F134" s="671"/>
      <c r="G134" s="331"/>
      <c r="H134" s="911">
        <f t="shared" si="3"/>
        <v>0</v>
      </c>
      <c r="I134" s="300">
        <v>1</v>
      </c>
      <c r="J134" s="330"/>
      <c r="K134" s="360"/>
      <c r="L134" s="361"/>
      <c r="M134" s="361"/>
      <c r="N134" s="360"/>
      <c r="O134" s="302"/>
      <c r="P134" s="361"/>
      <c r="Q134" s="360"/>
      <c r="R134" s="361"/>
      <c r="S134" s="361"/>
      <c r="T134" s="360"/>
      <c r="U134" s="362"/>
      <c r="V134" s="362"/>
      <c r="W134" s="358"/>
      <c r="X134" s="361"/>
      <c r="Y134" s="361"/>
      <c r="Z134" s="360"/>
      <c r="AA134" s="361"/>
      <c r="AB134" s="361"/>
      <c r="AC134" s="360"/>
      <c r="AD134" s="361"/>
      <c r="AE134" s="361"/>
      <c r="AF134" s="360"/>
      <c r="AG134" s="361"/>
      <c r="AH134" s="361"/>
      <c r="AI134" s="360"/>
      <c r="AJ134" s="361"/>
      <c r="AK134" s="361"/>
      <c r="AL134" s="363"/>
      <c r="AM134" s="361"/>
      <c r="AN134" s="361"/>
      <c r="AO134" s="360"/>
      <c r="AP134" s="361"/>
      <c r="AQ134" s="361"/>
      <c r="AR134" s="360"/>
      <c r="AS134" s="361"/>
      <c r="AT134" s="360"/>
      <c r="AU134" s="363"/>
      <c r="AV134" s="360"/>
      <c r="AW134" s="360"/>
      <c r="AX134" s="361"/>
      <c r="AY134" s="361"/>
      <c r="AZ134" s="360"/>
      <c r="BA134" s="361"/>
      <c r="BC134" s="361"/>
    </row>
    <row r="135" spans="1:24" s="333" customFormat="1" ht="15.75">
      <c r="A135" s="349">
        <v>540</v>
      </c>
      <c r="B135" s="183">
        <v>4100</v>
      </c>
      <c r="C135" s="992" t="s">
        <v>451</v>
      </c>
      <c r="D135" s="992"/>
      <c r="E135" s="672"/>
      <c r="F135" s="677"/>
      <c r="G135" s="345"/>
      <c r="H135" s="911">
        <f t="shared" si="3"/>
        <v>0</v>
      </c>
      <c r="I135" s="300">
        <v>1</v>
      </c>
      <c r="J135" s="330"/>
      <c r="O135" s="302"/>
      <c r="X135" s="361"/>
    </row>
    <row r="136" spans="1:24" s="333" customFormat="1" ht="15.75">
      <c r="A136" s="349">
        <v>550</v>
      </c>
      <c r="B136" s="183">
        <v>4200</v>
      </c>
      <c r="C136" s="989" t="s">
        <v>452</v>
      </c>
      <c r="D136" s="989"/>
      <c r="E136" s="672"/>
      <c r="F136" s="677"/>
      <c r="G136" s="345"/>
      <c r="H136" s="911">
        <f t="shared" si="3"/>
        <v>0</v>
      </c>
      <c r="I136" s="300">
        <v>1</v>
      </c>
      <c r="J136" s="330"/>
      <c r="O136" s="302"/>
      <c r="X136" s="361"/>
    </row>
    <row r="137" spans="1:24" ht="15.75">
      <c r="A137" s="350">
        <v>556</v>
      </c>
      <c r="B137" s="179"/>
      <c r="C137" s="195"/>
      <c r="D137" s="189" t="s">
        <v>453</v>
      </c>
      <c r="E137" s="335"/>
      <c r="F137" s="335"/>
      <c r="G137" s="335"/>
      <c r="H137" s="336"/>
      <c r="I137" s="300">
        <v>1</v>
      </c>
      <c r="J137" s="330"/>
      <c r="M137" s="294"/>
      <c r="N137" s="294"/>
      <c r="O137" s="302"/>
      <c r="R137" s="294"/>
      <c r="S137" s="294"/>
      <c r="U137" s="294"/>
      <c r="V137" s="294"/>
      <c r="X137" s="333"/>
    </row>
    <row r="138" spans="1:15" s="333" customFormat="1" ht="15.75">
      <c r="A138" s="349">
        <v>560</v>
      </c>
      <c r="B138" s="183" t="s">
        <v>454</v>
      </c>
      <c r="C138" s="988" t="s">
        <v>455</v>
      </c>
      <c r="D138" s="988"/>
      <c r="E138" s="672">
        <f>SUM(E139:E140)</f>
        <v>0</v>
      </c>
      <c r="F138" s="425">
        <f>SUM(F139:F140)</f>
        <v>0</v>
      </c>
      <c r="G138" s="338">
        <f>SUM(G139:G140)</f>
        <v>0</v>
      </c>
      <c r="H138" s="338">
        <f>SUM(H139:H140)</f>
        <v>0</v>
      </c>
      <c r="I138" s="300">
        <v>1</v>
      </c>
      <c r="J138" s="330"/>
      <c r="O138" s="302"/>
    </row>
    <row r="139" spans="1:22" ht="31.5">
      <c r="A139" s="350">
        <v>565</v>
      </c>
      <c r="B139" s="179"/>
      <c r="C139" s="180">
        <v>4501</v>
      </c>
      <c r="D139" s="208" t="s">
        <v>456</v>
      </c>
      <c r="E139" s="668"/>
      <c r="F139" s="671"/>
      <c r="G139" s="331"/>
      <c r="H139" s="911">
        <f>F139+G139</f>
        <v>0</v>
      </c>
      <c r="I139" s="300">
        <v>1</v>
      </c>
      <c r="J139" s="330"/>
      <c r="M139" s="294"/>
      <c r="N139" s="294"/>
      <c r="O139" s="302"/>
      <c r="R139" s="294"/>
      <c r="S139" s="294"/>
      <c r="U139" s="294"/>
      <c r="V139" s="294"/>
    </row>
    <row r="140" spans="1:24" ht="31.5">
      <c r="A140" s="350">
        <v>570</v>
      </c>
      <c r="B140" s="179"/>
      <c r="C140" s="180">
        <v>4503</v>
      </c>
      <c r="D140" s="683" t="s">
        <v>457</v>
      </c>
      <c r="E140" s="668"/>
      <c r="F140" s="671"/>
      <c r="G140" s="331"/>
      <c r="H140" s="911">
        <f>F140+G140</f>
        <v>0</v>
      </c>
      <c r="I140" s="300">
        <v>1</v>
      </c>
      <c r="J140" s="330"/>
      <c r="M140" s="294"/>
      <c r="N140" s="294"/>
      <c r="O140" s="302"/>
      <c r="R140" s="294"/>
      <c r="S140" s="294"/>
      <c r="U140" s="294"/>
      <c r="V140" s="294"/>
      <c r="X140" s="333"/>
    </row>
    <row r="141" spans="1:24" s="333" customFormat="1" ht="15.75">
      <c r="A141" s="349">
        <v>575</v>
      </c>
      <c r="B141" s="183">
        <v>4600</v>
      </c>
      <c r="C141" s="986" t="s">
        <v>458</v>
      </c>
      <c r="D141" s="986"/>
      <c r="E141" s="672">
        <f>SUM(E142:E149)</f>
        <v>0</v>
      </c>
      <c r="F141" s="425">
        <f>SUM(F142:F149)</f>
        <v>0</v>
      </c>
      <c r="G141" s="338">
        <f>SUM(G142:G149)</f>
        <v>0</v>
      </c>
      <c r="H141" s="338">
        <f>SUM(H142:H149)</f>
        <v>0</v>
      </c>
      <c r="I141" s="300">
        <v>1</v>
      </c>
      <c r="J141" s="330"/>
      <c r="O141" s="302"/>
      <c r="X141" s="294"/>
    </row>
    <row r="142" spans="1:22" ht="31.5">
      <c r="A142" s="350">
        <v>580</v>
      </c>
      <c r="B142" s="179"/>
      <c r="C142" s="180">
        <v>4610</v>
      </c>
      <c r="D142" s="208" t="s">
        <v>459</v>
      </c>
      <c r="E142" s="668"/>
      <c r="F142" s="671"/>
      <c r="G142" s="331"/>
      <c r="H142" s="911">
        <f aca="true" t="shared" si="4" ref="H142:H149">F142+G142</f>
        <v>0</v>
      </c>
      <c r="I142" s="300">
        <v>1</v>
      </c>
      <c r="J142" s="330"/>
      <c r="M142" s="294"/>
      <c r="N142" s="294"/>
      <c r="O142" s="302"/>
      <c r="R142" s="294"/>
      <c r="S142" s="294"/>
      <c r="U142" s="294"/>
      <c r="V142" s="294"/>
    </row>
    <row r="143" spans="1:24" ht="31.5">
      <c r="A143" s="350">
        <v>585</v>
      </c>
      <c r="B143" s="179"/>
      <c r="C143" s="180">
        <v>4620</v>
      </c>
      <c r="D143" s="209" t="s">
        <v>460</v>
      </c>
      <c r="E143" s="668"/>
      <c r="F143" s="671"/>
      <c r="G143" s="331"/>
      <c r="H143" s="911">
        <f t="shared" si="4"/>
        <v>0</v>
      </c>
      <c r="I143" s="300">
        <v>1</v>
      </c>
      <c r="J143" s="330"/>
      <c r="M143" s="294"/>
      <c r="N143" s="294"/>
      <c r="O143" s="302"/>
      <c r="R143" s="294"/>
      <c r="S143" s="294"/>
      <c r="U143" s="294"/>
      <c r="V143" s="294"/>
      <c r="X143" s="333"/>
    </row>
    <row r="144" spans="1:22" ht="31.5">
      <c r="A144" s="350">
        <v>590</v>
      </c>
      <c r="B144" s="179"/>
      <c r="C144" s="180">
        <v>4630</v>
      </c>
      <c r="D144" s="209" t="s">
        <v>461</v>
      </c>
      <c r="E144" s="668"/>
      <c r="F144" s="671"/>
      <c r="G144" s="331"/>
      <c r="H144" s="911">
        <f t="shared" si="4"/>
        <v>0</v>
      </c>
      <c r="I144" s="300">
        <v>1</v>
      </c>
      <c r="J144" s="330"/>
      <c r="M144" s="294"/>
      <c r="N144" s="294"/>
      <c r="O144" s="302"/>
      <c r="R144" s="294"/>
      <c r="S144" s="294"/>
      <c r="U144" s="294"/>
      <c r="V144" s="294"/>
    </row>
    <row r="145" spans="1:22" ht="31.5">
      <c r="A145" s="350">
        <v>595</v>
      </c>
      <c r="B145" s="179"/>
      <c r="C145" s="180">
        <v>4640</v>
      </c>
      <c r="D145" s="209" t="s">
        <v>462</v>
      </c>
      <c r="E145" s="668"/>
      <c r="F145" s="671"/>
      <c r="G145" s="331"/>
      <c r="H145" s="911">
        <f t="shared" si="4"/>
        <v>0</v>
      </c>
      <c r="I145" s="300">
        <v>1</v>
      </c>
      <c r="J145" s="330"/>
      <c r="M145" s="294"/>
      <c r="N145" s="294"/>
      <c r="O145" s="302"/>
      <c r="R145" s="294"/>
      <c r="S145" s="294"/>
      <c r="U145" s="294"/>
      <c r="V145" s="294"/>
    </row>
    <row r="146" spans="1:22" ht="31.5">
      <c r="A146" s="350">
        <v>600</v>
      </c>
      <c r="B146" s="179"/>
      <c r="C146" s="180">
        <v>4650</v>
      </c>
      <c r="D146" s="209" t="s">
        <v>463</v>
      </c>
      <c r="E146" s="668"/>
      <c r="F146" s="671"/>
      <c r="G146" s="331"/>
      <c r="H146" s="911">
        <f t="shared" si="4"/>
        <v>0</v>
      </c>
      <c r="I146" s="300">
        <v>1</v>
      </c>
      <c r="J146" s="330"/>
      <c r="M146" s="294"/>
      <c r="N146" s="294"/>
      <c r="O146" s="302"/>
      <c r="R146" s="294"/>
      <c r="S146" s="294"/>
      <c r="U146" s="294"/>
      <c r="V146" s="294"/>
    </row>
    <row r="147" spans="1:22" ht="31.5">
      <c r="A147" s="350">
        <v>605</v>
      </c>
      <c r="B147" s="179"/>
      <c r="C147" s="180">
        <v>4660</v>
      </c>
      <c r="D147" s="209" t="s">
        <v>464</v>
      </c>
      <c r="E147" s="668"/>
      <c r="F147" s="671"/>
      <c r="G147" s="331"/>
      <c r="H147" s="911">
        <f t="shared" si="4"/>
        <v>0</v>
      </c>
      <c r="I147" s="300">
        <v>1</v>
      </c>
      <c r="J147" s="330"/>
      <c r="M147" s="294"/>
      <c r="N147" s="294"/>
      <c r="O147" s="302"/>
      <c r="R147" s="294"/>
      <c r="S147" s="294"/>
      <c r="U147" s="294"/>
      <c r="V147" s="294"/>
    </row>
    <row r="148" spans="1:22" ht="31.5">
      <c r="A148" s="350">
        <v>610</v>
      </c>
      <c r="B148" s="179"/>
      <c r="C148" s="180">
        <v>4670</v>
      </c>
      <c r="D148" s="209" t="s">
        <v>465</v>
      </c>
      <c r="E148" s="668"/>
      <c r="F148" s="671"/>
      <c r="G148" s="331"/>
      <c r="H148" s="911">
        <f t="shared" si="4"/>
        <v>0</v>
      </c>
      <c r="I148" s="300">
        <v>1</v>
      </c>
      <c r="J148" s="330"/>
      <c r="M148" s="294"/>
      <c r="N148" s="294"/>
      <c r="O148" s="302"/>
      <c r="R148" s="294"/>
      <c r="S148" s="294"/>
      <c r="U148" s="294"/>
      <c r="V148" s="294"/>
    </row>
    <row r="149" spans="1:22" ht="32.25" thickBot="1">
      <c r="A149" s="350">
        <v>615</v>
      </c>
      <c r="B149" s="179"/>
      <c r="C149" s="180">
        <v>4680</v>
      </c>
      <c r="D149" s="210" t="s">
        <v>466</v>
      </c>
      <c r="E149" s="685"/>
      <c r="F149" s="684"/>
      <c r="G149" s="365"/>
      <c r="H149" s="911">
        <f t="shared" si="4"/>
        <v>0</v>
      </c>
      <c r="I149" s="300">
        <v>1</v>
      </c>
      <c r="J149" s="330"/>
      <c r="M149" s="294"/>
      <c r="N149" s="294"/>
      <c r="O149" s="302"/>
      <c r="R149" s="294"/>
      <c r="S149" s="294"/>
      <c r="U149" s="294"/>
      <c r="V149" s="294"/>
    </row>
    <row r="150" spans="1:24" s="306" customFormat="1" ht="16.5" thickBot="1">
      <c r="A150" s="366">
        <v>620</v>
      </c>
      <c r="B150" s="211"/>
      <c r="C150" s="212" t="s">
        <v>467</v>
      </c>
      <c r="D150" s="367" t="s">
        <v>468</v>
      </c>
      <c r="E150" s="368">
        <f>SUM(E22,E28,E33,E40,E45,E51,E57,E60,E64,E73,E74,E76,E91,E94,E95,E109,E113,E119,E135,E136,E72,E138,E141,E124,E63)</f>
        <v>0</v>
      </c>
      <c r="F150" s="368">
        <f>SUM(F22,F28,F33,F40,F45,F51,F57,F60,F64,F73,F74,F76,F91,F94,F95,F109,F113,F119,F135,F136,F72,F138,F141,F124,F63)</f>
        <v>0</v>
      </c>
      <c r="G150" s="368">
        <f>SUM(G22,G28,G33,G40,G45,G51,G57,G60,G64,G73,G74,G76,G91,G94,G95,G109,G113,G119,G135,G136,G72,G138,G141,G124,G63)</f>
        <v>0</v>
      </c>
      <c r="H150" s="368">
        <f>SUM(H22,H28,H33,H40,H45,H51,H57,H60,H64,H73,H74,H76,H91,H94,H95,H109,H113,H119,H135,H136,H72,H138,H141,H124,H63)</f>
        <v>0</v>
      </c>
      <c r="I150" s="300">
        <v>1</v>
      </c>
      <c r="J150" s="301"/>
      <c r="O150" s="302"/>
      <c r="X150" s="294"/>
    </row>
    <row r="151" spans="2:24" s="306" customFormat="1" ht="9" customHeight="1">
      <c r="B151" s="199"/>
      <c r="C151" s="213"/>
      <c r="D151" s="182"/>
      <c r="E151" s="369"/>
      <c r="F151" s="369"/>
      <c r="G151" s="369"/>
      <c r="H151" s="369"/>
      <c r="I151" s="300">
        <v>1</v>
      </c>
      <c r="J151" s="301"/>
      <c r="O151" s="302"/>
      <c r="X151" s="294"/>
    </row>
    <row r="152" spans="2:15" s="306" customFormat="1" ht="7.5" customHeight="1">
      <c r="B152" s="199"/>
      <c r="C152" s="213"/>
      <c r="D152" s="182"/>
      <c r="E152" s="369"/>
      <c r="F152" s="369"/>
      <c r="G152" s="369"/>
      <c r="H152" s="369"/>
      <c r="I152" s="300">
        <v>1</v>
      </c>
      <c r="J152" s="301"/>
      <c r="O152" s="302"/>
    </row>
    <row r="153" spans="2:15" s="306" customFormat="1" ht="15">
      <c r="B153" s="294"/>
      <c r="C153" s="294"/>
      <c r="D153" s="295"/>
      <c r="E153" s="370"/>
      <c r="F153" s="370"/>
      <c r="G153" s="370"/>
      <c r="H153" s="370"/>
      <c r="I153" s="300">
        <v>1</v>
      </c>
      <c r="J153" s="301"/>
      <c r="O153" s="302"/>
    </row>
    <row r="154" spans="2:15" s="306" customFormat="1" ht="15">
      <c r="B154" s="294"/>
      <c r="D154" s="307"/>
      <c r="E154" s="370"/>
      <c r="F154" s="370"/>
      <c r="G154" s="370"/>
      <c r="H154" s="370"/>
      <c r="I154" s="300">
        <v>1</v>
      </c>
      <c r="J154" s="301"/>
      <c r="O154" s="302"/>
    </row>
    <row r="155" spans="2:15" s="306" customFormat="1" ht="39" customHeight="1">
      <c r="B155" s="993" t="str">
        <f>$B$7</f>
        <v>ОТЧЕТ  ЗА  КАСОВОТО  ИЗПЪЛНЕНИЕ  НА  БЮДЖЕТА / ИБСФ
ПО ПЪЛНА ЕДИННА БЮДЖЕТНА КЛАСИФИКАЦИЯ</v>
      </c>
      <c r="C155" s="994"/>
      <c r="D155" s="994"/>
      <c r="E155" s="370"/>
      <c r="F155" s="370"/>
      <c r="G155" s="370"/>
      <c r="H155" s="370"/>
      <c r="I155" s="300">
        <v>1</v>
      </c>
      <c r="J155" s="301"/>
      <c r="O155" s="302"/>
    </row>
    <row r="156" spans="2:15" s="306" customFormat="1" ht="15">
      <c r="B156" s="294"/>
      <c r="D156" s="307"/>
      <c r="E156" s="371" t="s">
        <v>321</v>
      </c>
      <c r="F156" s="371" t="s">
        <v>167</v>
      </c>
      <c r="G156" s="370"/>
      <c r="H156" s="370"/>
      <c r="I156" s="300">
        <v>1</v>
      </c>
      <c r="J156" s="301"/>
      <c r="O156" s="302"/>
    </row>
    <row r="157" spans="2:15" s="306" customFormat="1" ht="38.25" customHeight="1">
      <c r="B157" s="995">
        <f>$B$9</f>
        <v>0</v>
      </c>
      <c r="C157" s="994"/>
      <c r="D157" s="994"/>
      <c r="E157" s="372">
        <f>$E$9</f>
        <v>41275</v>
      </c>
      <c r="F157" s="373">
        <f>$F$9</f>
        <v>41305</v>
      </c>
      <c r="G157" s="370"/>
      <c r="H157" s="370"/>
      <c r="I157" s="300">
        <v>1</v>
      </c>
      <c r="J157" s="301"/>
      <c r="O157" s="302"/>
    </row>
    <row r="158" spans="2:15" s="306" customFormat="1" ht="15">
      <c r="B158" s="310" t="s">
        <v>322</v>
      </c>
      <c r="C158" s="294"/>
      <c r="D158" s="295"/>
      <c r="E158" s="370"/>
      <c r="F158" s="374">
        <f>$F$10</f>
        <v>0</v>
      </c>
      <c r="G158" s="370"/>
      <c r="H158" s="370"/>
      <c r="I158" s="300">
        <v>1</v>
      </c>
      <c r="J158" s="301"/>
      <c r="O158" s="302"/>
    </row>
    <row r="159" spans="2:22" s="306" customFormat="1" ht="12.75" customHeight="1" thickBot="1">
      <c r="B159" s="310"/>
      <c r="C159" s="294"/>
      <c r="D159" s="295"/>
      <c r="E159" s="375"/>
      <c r="F159" s="370"/>
      <c r="G159" s="370"/>
      <c r="H159" s="370"/>
      <c r="I159" s="300">
        <v>1</v>
      </c>
      <c r="J159" s="301"/>
      <c r="K159" s="310"/>
      <c r="L159" s="294"/>
      <c r="M159" s="295"/>
      <c r="N159" s="376"/>
      <c r="O159" s="302"/>
      <c r="P159" s="310"/>
      <c r="Q159" s="294"/>
      <c r="R159" s="295"/>
      <c r="S159" s="376"/>
      <c r="T159" s="294"/>
      <c r="U159" s="295"/>
      <c r="V159" s="376"/>
    </row>
    <row r="160" spans="2:22" s="306" customFormat="1" ht="38.25" customHeight="1" thickBot="1" thickTop="1">
      <c r="B160" s="995">
        <f>$B$12</f>
        <v>0</v>
      </c>
      <c r="C160" s="994"/>
      <c r="D160" s="994"/>
      <c r="E160" s="370" t="s">
        <v>323</v>
      </c>
      <c r="F160" s="377">
        <f>$F$12</f>
        <v>0</v>
      </c>
      <c r="G160" s="370"/>
      <c r="H160" s="370"/>
      <c r="I160" s="300">
        <v>1</v>
      </c>
      <c r="J160" s="301"/>
      <c r="K160" s="995"/>
      <c r="L160" s="994"/>
      <c r="M160" s="994"/>
      <c r="N160" s="376"/>
      <c r="O160" s="302"/>
      <c r="P160" s="995"/>
      <c r="Q160" s="994"/>
      <c r="R160" s="994"/>
      <c r="S160" s="376"/>
      <c r="V160" s="376"/>
    </row>
    <row r="161" spans="2:22" s="306" customFormat="1" ht="16.5" thickBot="1" thickTop="1">
      <c r="B161" s="310" t="s">
        <v>324</v>
      </c>
      <c r="C161" s="294"/>
      <c r="D161" s="295"/>
      <c r="E161" s="375" t="s">
        <v>325</v>
      </c>
      <c r="F161" s="370"/>
      <c r="G161" s="370"/>
      <c r="H161" s="370"/>
      <c r="I161" s="300">
        <v>1</v>
      </c>
      <c r="J161" s="301"/>
      <c r="K161" s="310"/>
      <c r="L161" s="294"/>
      <c r="M161" s="295"/>
      <c r="N161" s="376"/>
      <c r="O161" s="302"/>
      <c r="P161" s="310"/>
      <c r="Q161" s="294"/>
      <c r="R161" s="295"/>
      <c r="S161" s="376"/>
      <c r="T161" s="294"/>
      <c r="U161" s="295"/>
      <c r="V161" s="376"/>
    </row>
    <row r="162" spans="2:22" s="306" customFormat="1" ht="21.75" customHeight="1" thickBot="1" thickTop="1">
      <c r="B162" s="199"/>
      <c r="C162" s="213"/>
      <c r="D162" s="658" t="s">
        <v>775</v>
      </c>
      <c r="E162" s="377">
        <f>$E$17</f>
        <v>0</v>
      </c>
      <c r="F162" s="369"/>
      <c r="G162" s="369"/>
      <c r="H162" s="369"/>
      <c r="I162" s="300">
        <v>1</v>
      </c>
      <c r="J162" s="301"/>
      <c r="K162" s="370"/>
      <c r="L162" s="370"/>
      <c r="M162" s="376"/>
      <c r="N162" s="376"/>
      <c r="O162" s="302"/>
      <c r="P162" s="370"/>
      <c r="Q162" s="370"/>
      <c r="R162" s="376"/>
      <c r="S162" s="376"/>
      <c r="T162" s="370"/>
      <c r="U162" s="376"/>
      <c r="V162" s="376"/>
    </row>
    <row r="163" spans="2:22" s="306" customFormat="1" ht="17.25" thickBot="1" thickTop="1">
      <c r="B163" s="294"/>
      <c r="D163" s="307"/>
      <c r="E163" s="370"/>
      <c r="F163" s="375"/>
      <c r="G163" s="375"/>
      <c r="H163" s="375" t="s">
        <v>326</v>
      </c>
      <c r="I163" s="300">
        <v>1</v>
      </c>
      <c r="J163" s="301"/>
      <c r="K163" s="378" t="s">
        <v>681</v>
      </c>
      <c r="L163" s="370"/>
      <c r="M163" s="376"/>
      <c r="N163" s="379" t="s">
        <v>326</v>
      </c>
      <c r="O163" s="302"/>
      <c r="P163" s="380" t="s">
        <v>682</v>
      </c>
      <c r="Q163" s="381"/>
      <c r="R163" s="382"/>
      <c r="S163" s="383"/>
      <c r="T163" s="381"/>
      <c r="U163" s="382"/>
      <c r="V163" s="383" t="s">
        <v>326</v>
      </c>
    </row>
    <row r="164" spans="2:23" s="306" customFormat="1" ht="31.5" customHeight="1" thickBot="1">
      <c r="B164" s="384" t="s">
        <v>225</v>
      </c>
      <c r="C164" s="319" t="s">
        <v>469</v>
      </c>
      <c r="D164" s="385" t="s">
        <v>470</v>
      </c>
      <c r="E164" s="386" t="s">
        <v>328</v>
      </c>
      <c r="F164" s="387" t="s">
        <v>329</v>
      </c>
      <c r="G164" s="387" t="s">
        <v>329</v>
      </c>
      <c r="H164" s="387" t="s">
        <v>329</v>
      </c>
      <c r="I164" s="300">
        <v>1</v>
      </c>
      <c r="J164" s="301"/>
      <c r="K164" s="996" t="s">
        <v>683</v>
      </c>
      <c r="L164" s="996" t="s">
        <v>684</v>
      </c>
      <c r="M164" s="998" t="s">
        <v>685</v>
      </c>
      <c r="N164" s="998" t="s">
        <v>686</v>
      </c>
      <c r="O164" s="301"/>
      <c r="P164" s="998" t="s">
        <v>687</v>
      </c>
      <c r="Q164" s="998" t="s">
        <v>688</v>
      </c>
      <c r="R164" s="998" t="s">
        <v>689</v>
      </c>
      <c r="S164" s="998" t="s">
        <v>690</v>
      </c>
      <c r="T164" s="388" t="s">
        <v>691</v>
      </c>
      <c r="U164" s="388"/>
      <c r="V164" s="389"/>
      <c r="W164" s="1001" t="s">
        <v>692</v>
      </c>
    </row>
    <row r="165" spans="2:23" s="306" customFormat="1" ht="44.25" customHeight="1" thickBot="1">
      <c r="B165" s="391"/>
      <c r="C165" s="323" t="s">
        <v>471</v>
      </c>
      <c r="D165" s="391"/>
      <c r="E165" s="392">
        <f>+E20</f>
        <v>2013</v>
      </c>
      <c r="F165" s="392" t="str">
        <f>+F20</f>
        <v>левови
 сметки </v>
      </c>
      <c r="G165" s="392" t="str">
        <f>+G20</f>
        <v>валутни 
сметки </v>
      </c>
      <c r="H165" s="392" t="str">
        <f>+H20</f>
        <v>Общо</v>
      </c>
      <c r="I165" s="300">
        <v>1</v>
      </c>
      <c r="J165" s="301"/>
      <c r="K165" s="997"/>
      <c r="L165" s="997"/>
      <c r="M165" s="999"/>
      <c r="N165" s="999"/>
      <c r="O165" s="301"/>
      <c r="P165" s="1000"/>
      <c r="Q165" s="1000"/>
      <c r="R165" s="1000"/>
      <c r="S165" s="1000"/>
      <c r="T165" s="393">
        <v>2013</v>
      </c>
      <c r="U165" s="393">
        <v>2014</v>
      </c>
      <c r="V165" s="393" t="s">
        <v>693</v>
      </c>
      <c r="W165" s="1002"/>
    </row>
    <row r="166" spans="2:23" s="306" customFormat="1" ht="18.75" thickBot="1">
      <c r="B166" s="394"/>
      <c r="C166" s="395"/>
      <c r="D166" s="396" t="s">
        <v>472</v>
      </c>
      <c r="E166" s="397" t="s">
        <v>694</v>
      </c>
      <c r="F166" s="397" t="s">
        <v>695</v>
      </c>
      <c r="G166" s="397" t="s">
        <v>695</v>
      </c>
      <c r="H166" s="397" t="s">
        <v>695</v>
      </c>
      <c r="I166" s="300">
        <v>1</v>
      </c>
      <c r="J166" s="301"/>
      <c r="K166" s="398" t="s">
        <v>696</v>
      </c>
      <c r="L166" s="398" t="s">
        <v>697</v>
      </c>
      <c r="M166" s="399" t="s">
        <v>698</v>
      </c>
      <c r="N166" s="399" t="s">
        <v>699</v>
      </c>
      <c r="O166" s="301"/>
      <c r="P166" s="400" t="s">
        <v>700</v>
      </c>
      <c r="Q166" s="400" t="s">
        <v>701</v>
      </c>
      <c r="R166" s="400" t="s">
        <v>702</v>
      </c>
      <c r="S166" s="400" t="s">
        <v>703</v>
      </c>
      <c r="T166" s="400" t="s">
        <v>704</v>
      </c>
      <c r="U166" s="400" t="s">
        <v>705</v>
      </c>
      <c r="V166" s="400" t="s">
        <v>706</v>
      </c>
      <c r="W166" s="401" t="s">
        <v>707</v>
      </c>
    </row>
    <row r="167" spans="2:23" s="306" customFormat="1" ht="78.75" customHeight="1" thickBot="1">
      <c r="B167" s="402"/>
      <c r="C167" s="403" t="s">
        <v>473</v>
      </c>
      <c r="D167" s="402" t="s">
        <v>474</v>
      </c>
      <c r="E167" s="404"/>
      <c r="F167" s="404"/>
      <c r="G167" s="404"/>
      <c r="H167" s="404"/>
      <c r="I167" s="300">
        <v>1</v>
      </c>
      <c r="J167" s="301"/>
      <c r="K167" s="405" t="s">
        <v>708</v>
      </c>
      <c r="L167" s="405" t="s">
        <v>708</v>
      </c>
      <c r="M167" s="405" t="s">
        <v>709</v>
      </c>
      <c r="N167" s="405" t="s">
        <v>710</v>
      </c>
      <c r="O167" s="406"/>
      <c r="P167" s="405" t="s">
        <v>708</v>
      </c>
      <c r="Q167" s="405" t="s">
        <v>708</v>
      </c>
      <c r="R167" s="405" t="s">
        <v>711</v>
      </c>
      <c r="S167" s="405" t="s">
        <v>712</v>
      </c>
      <c r="T167" s="405" t="s">
        <v>708</v>
      </c>
      <c r="U167" s="405" t="s">
        <v>708</v>
      </c>
      <c r="V167" s="405" t="s">
        <v>708</v>
      </c>
      <c r="W167" s="407" t="s">
        <v>713</v>
      </c>
    </row>
    <row r="168" spans="2:23" s="306" customFormat="1" ht="18.75" thickBot="1">
      <c r="B168" s="321"/>
      <c r="C168" s="408">
        <v>9999</v>
      </c>
      <c r="D168" s="402" t="s">
        <v>475</v>
      </c>
      <c r="E168" s="404"/>
      <c r="F168" s="404"/>
      <c r="G168" s="404"/>
      <c r="H168" s="404"/>
      <c r="I168" s="300">
        <v>1</v>
      </c>
      <c r="J168" s="301"/>
      <c r="K168" s="404"/>
      <c r="L168" s="404"/>
      <c r="M168" s="409"/>
      <c r="N168" s="404"/>
      <c r="O168" s="301"/>
      <c r="P168" s="404"/>
      <c r="Q168" s="404"/>
      <c r="R168" s="409"/>
      <c r="S168" s="404"/>
      <c r="T168" s="404"/>
      <c r="U168" s="409"/>
      <c r="V168" s="404"/>
      <c r="W168" s="410"/>
    </row>
    <row r="169" spans="2:23" s="306" customFormat="1" ht="18.75" thickBot="1">
      <c r="B169" s="411"/>
      <c r="C169" s="412"/>
      <c r="D169" s="413"/>
      <c r="E169" s="414"/>
      <c r="F169" s="414"/>
      <c r="G169" s="414"/>
      <c r="H169" s="414"/>
      <c r="I169" s="300">
        <v>1</v>
      </c>
      <c r="J169" s="301"/>
      <c r="K169" s="414"/>
      <c r="L169" s="414"/>
      <c r="M169" s="415"/>
      <c r="N169" s="414"/>
      <c r="O169" s="301"/>
      <c r="P169" s="414"/>
      <c r="Q169" s="414"/>
      <c r="R169" s="415"/>
      <c r="S169" s="414"/>
      <c r="T169" s="414"/>
      <c r="U169" s="415"/>
      <c r="V169" s="414"/>
      <c r="W169" s="416"/>
    </row>
    <row r="170" spans="1:24" s="333" customFormat="1" ht="34.5" customHeight="1" thickBot="1">
      <c r="A170" s="349">
        <v>5</v>
      </c>
      <c r="B170" s="214">
        <v>100</v>
      </c>
      <c r="C170" s="1003" t="s">
        <v>476</v>
      </c>
      <c r="D170" s="1004"/>
      <c r="E170" s="690">
        <f>SUMIF($B$581:$B$12458,$B170,E$581:E$12458)</f>
        <v>0</v>
      </c>
      <c r="F170" s="417">
        <f>SUMIF($B$581:$B$12458,$B170,F$581:F$12458)</f>
        <v>0</v>
      </c>
      <c r="G170" s="417">
        <f>SUMIF($B$581:$B$12458,$B170,G$581:G$12458)</f>
        <v>0</v>
      </c>
      <c r="H170" s="417">
        <f>SUMIF($B$581:$B$12458,$B170,H$581:H$12458)</f>
        <v>0</v>
      </c>
      <c r="I170" s="300">
        <v>1</v>
      </c>
      <c r="J170" s="330"/>
      <c r="K170" s="418">
        <f>SUMIF($B$581:$B$12458,$B170,K$581:K$12458)</f>
        <v>0</v>
      </c>
      <c r="L170" s="419">
        <f>SUMIF($B$581:$B$12458,$B170,L$581:L$12458)</f>
        <v>0</v>
      </c>
      <c r="M170" s="419">
        <f>SUMIF($B$581:$B$12458,$B170,M$581:M$12458)</f>
        <v>0</v>
      </c>
      <c r="N170" s="419">
        <f>SUMIF($B$581:$B$12458,$B170,N$581:N$12458)</f>
        <v>0</v>
      </c>
      <c r="O170" s="330"/>
      <c r="P170" s="420">
        <f aca="true" t="shared" si="5" ref="P170:V170">SUMIF($B$581:$B$12458,$B170,P$581:P$12458)</f>
        <v>0</v>
      </c>
      <c r="Q170" s="420">
        <f t="shared" si="5"/>
        <v>0</v>
      </c>
      <c r="R170" s="420">
        <f t="shared" si="5"/>
        <v>0</v>
      </c>
      <c r="S170" s="420">
        <f t="shared" si="5"/>
        <v>0</v>
      </c>
      <c r="T170" s="420">
        <f t="shared" si="5"/>
        <v>0</v>
      </c>
      <c r="U170" s="420">
        <f t="shared" si="5"/>
        <v>0</v>
      </c>
      <c r="V170" s="420">
        <f t="shared" si="5"/>
        <v>0</v>
      </c>
      <c r="W170" s="421">
        <f>S170-T170-U170-V170</f>
        <v>0</v>
      </c>
      <c r="X170" s="306"/>
    </row>
    <row r="171" spans="1:24" ht="19.5" customHeight="1" thickBot="1">
      <c r="A171" s="350">
        <v>10</v>
      </c>
      <c r="B171" s="184"/>
      <c r="C171" s="190">
        <v>101</v>
      </c>
      <c r="D171" s="181" t="s">
        <v>477</v>
      </c>
      <c r="E171" s="691">
        <f aca="true" t="shared" si="6" ref="E171:H172">SUMIF($C$581:$C$12458,$C171,E$581:E$12458)</f>
        <v>0</v>
      </c>
      <c r="F171" s="336">
        <f t="shared" si="6"/>
        <v>0</v>
      </c>
      <c r="G171" s="336">
        <f t="shared" si="6"/>
        <v>0</v>
      </c>
      <c r="H171" s="336">
        <f t="shared" si="6"/>
        <v>0</v>
      </c>
      <c r="I171" s="300">
        <v>1</v>
      </c>
      <c r="J171" s="330"/>
      <c r="K171" s="422">
        <f aca="true" t="shared" si="7" ref="K171:N172">SUMIF($C$581:$C$12458,$C171,K$581:K$12458)</f>
        <v>0</v>
      </c>
      <c r="L171" s="423">
        <f t="shared" si="7"/>
        <v>0</v>
      </c>
      <c r="M171" s="423">
        <f t="shared" si="7"/>
        <v>0</v>
      </c>
      <c r="N171" s="423">
        <f t="shared" si="7"/>
        <v>0</v>
      </c>
      <c r="O171" s="330"/>
      <c r="P171" s="424">
        <f aca="true" t="shared" si="8" ref="P171:V172">SUMIF($C$581:$C$12458,$C171,P$581:P$12458)</f>
        <v>0</v>
      </c>
      <c r="Q171" s="424">
        <f t="shared" si="8"/>
        <v>0</v>
      </c>
      <c r="R171" s="424">
        <f t="shared" si="8"/>
        <v>0</v>
      </c>
      <c r="S171" s="424">
        <f t="shared" si="8"/>
        <v>0</v>
      </c>
      <c r="T171" s="424">
        <f t="shared" si="8"/>
        <v>0</v>
      </c>
      <c r="U171" s="424">
        <f t="shared" si="8"/>
        <v>0</v>
      </c>
      <c r="V171" s="424">
        <f t="shared" si="8"/>
        <v>0</v>
      </c>
      <c r="W171" s="421">
        <f aca="true" t="shared" si="9" ref="W171:W231">S171-T171-U171-V171</f>
        <v>0</v>
      </c>
      <c r="X171" s="306"/>
    </row>
    <row r="172" spans="1:24" ht="32.25" thickBot="1">
      <c r="A172" s="350">
        <v>15</v>
      </c>
      <c r="B172" s="184"/>
      <c r="C172" s="180">
        <v>102</v>
      </c>
      <c r="D172" s="182" t="s">
        <v>478</v>
      </c>
      <c r="E172" s="691">
        <f t="shared" si="6"/>
        <v>0</v>
      </c>
      <c r="F172" s="336">
        <f t="shared" si="6"/>
        <v>0</v>
      </c>
      <c r="G172" s="336">
        <f t="shared" si="6"/>
        <v>0</v>
      </c>
      <c r="H172" s="336">
        <f t="shared" si="6"/>
        <v>0</v>
      </c>
      <c r="I172" s="300">
        <v>1</v>
      </c>
      <c r="J172" s="330"/>
      <c r="K172" s="422">
        <f t="shared" si="7"/>
        <v>0</v>
      </c>
      <c r="L172" s="423">
        <f t="shared" si="7"/>
        <v>0</v>
      </c>
      <c r="M172" s="423">
        <f t="shared" si="7"/>
        <v>0</v>
      </c>
      <c r="N172" s="423">
        <f t="shared" si="7"/>
        <v>0</v>
      </c>
      <c r="O172" s="330"/>
      <c r="P172" s="424">
        <f t="shared" si="8"/>
        <v>0</v>
      </c>
      <c r="Q172" s="424">
        <f t="shared" si="8"/>
        <v>0</v>
      </c>
      <c r="R172" s="424">
        <f t="shared" si="8"/>
        <v>0</v>
      </c>
      <c r="S172" s="424">
        <f t="shared" si="8"/>
        <v>0</v>
      </c>
      <c r="T172" s="424">
        <f t="shared" si="8"/>
        <v>0</v>
      </c>
      <c r="U172" s="424">
        <f t="shared" si="8"/>
        <v>0</v>
      </c>
      <c r="V172" s="424">
        <f t="shared" si="8"/>
        <v>0</v>
      </c>
      <c r="W172" s="421">
        <f t="shared" si="9"/>
        <v>0</v>
      </c>
      <c r="X172" s="333"/>
    </row>
    <row r="173" spans="1:24" s="333" customFormat="1" ht="18.75" thickBot="1">
      <c r="A173" s="349">
        <v>35</v>
      </c>
      <c r="B173" s="183">
        <v>200</v>
      </c>
      <c r="C173" s="1005" t="s">
        <v>479</v>
      </c>
      <c r="D173" s="1005"/>
      <c r="E173" s="692">
        <f>SUMIF($B$581:$B$12458,$B173,E$581:E$12458)</f>
        <v>0</v>
      </c>
      <c r="F173" s="425">
        <f>SUMIF($B$581:$B$12458,$B173,F$581:F$12458)</f>
        <v>0</v>
      </c>
      <c r="G173" s="425">
        <f>SUMIF($B$581:$B$12458,$B173,G$581:G$12458)</f>
        <v>0</v>
      </c>
      <c r="H173" s="425">
        <f>SUMIF($B$581:$B$12458,$B173,H$581:H$12458)</f>
        <v>0</v>
      </c>
      <c r="I173" s="300">
        <v>1</v>
      </c>
      <c r="J173" s="330"/>
      <c r="K173" s="426">
        <f>SUMIF($B$581:$B$12458,$B173,K$581:K$12458)</f>
        <v>0</v>
      </c>
      <c r="L173" s="427">
        <f>SUMIF($B$581:$B$12458,$B173,L$581:L$12458)</f>
        <v>0</v>
      </c>
      <c r="M173" s="427">
        <f>SUMIF($B$581:$B$12458,$B173,M$581:M$12458)</f>
        <v>0</v>
      </c>
      <c r="N173" s="427">
        <f>SUMIF($B$581:$B$12458,$B173,N$581:N$12458)</f>
        <v>0</v>
      </c>
      <c r="O173" s="330"/>
      <c r="P173" s="428">
        <f aca="true" t="shared" si="10" ref="P173:V173">SUMIF($B$581:$B$12458,$B173,P$581:P$12458)</f>
        <v>0</v>
      </c>
      <c r="Q173" s="428">
        <f t="shared" si="10"/>
        <v>0</v>
      </c>
      <c r="R173" s="428">
        <f t="shared" si="10"/>
        <v>0</v>
      </c>
      <c r="S173" s="428">
        <f t="shared" si="10"/>
        <v>0</v>
      </c>
      <c r="T173" s="428">
        <f t="shared" si="10"/>
        <v>0</v>
      </c>
      <c r="U173" s="428">
        <f t="shared" si="10"/>
        <v>0</v>
      </c>
      <c r="V173" s="428">
        <f t="shared" si="10"/>
        <v>0</v>
      </c>
      <c r="W173" s="421">
        <f t="shared" si="9"/>
        <v>0</v>
      </c>
      <c r="X173" s="294"/>
    </row>
    <row r="174" spans="1:23" ht="21.75" customHeight="1" thickBot="1">
      <c r="A174" s="350">
        <v>40</v>
      </c>
      <c r="B174" s="187"/>
      <c r="C174" s="190">
        <v>201</v>
      </c>
      <c r="D174" s="181" t="s">
        <v>480</v>
      </c>
      <c r="E174" s="691">
        <f aca="true" t="shared" si="11" ref="E174:H178">SUMIF($C$581:$C$12458,$C174,E$581:E$12458)</f>
        <v>0</v>
      </c>
      <c r="F174" s="336">
        <f t="shared" si="11"/>
        <v>0</v>
      </c>
      <c r="G174" s="336">
        <f t="shared" si="11"/>
        <v>0</v>
      </c>
      <c r="H174" s="336">
        <f t="shared" si="11"/>
        <v>0</v>
      </c>
      <c r="I174" s="300">
        <v>1</v>
      </c>
      <c r="J174" s="330"/>
      <c r="K174" s="422">
        <f aca="true" t="shared" si="12" ref="K174:N178">SUMIF($C$581:$C$12458,$C174,K$581:K$12458)</f>
        <v>0</v>
      </c>
      <c r="L174" s="423">
        <f t="shared" si="12"/>
        <v>0</v>
      </c>
      <c r="M174" s="423">
        <f t="shared" si="12"/>
        <v>0</v>
      </c>
      <c r="N174" s="423">
        <f t="shared" si="12"/>
        <v>0</v>
      </c>
      <c r="O174" s="330"/>
      <c r="P174" s="424">
        <f aca="true" t="shared" si="13" ref="P174:V178">SUMIF($C$581:$C$12458,$C174,P$581:P$12458)</f>
        <v>0</v>
      </c>
      <c r="Q174" s="424">
        <f t="shared" si="13"/>
        <v>0</v>
      </c>
      <c r="R174" s="424">
        <f t="shared" si="13"/>
        <v>0</v>
      </c>
      <c r="S174" s="424">
        <f t="shared" si="13"/>
        <v>0</v>
      </c>
      <c r="T174" s="424">
        <f t="shared" si="13"/>
        <v>0</v>
      </c>
      <c r="U174" s="424">
        <f t="shared" si="13"/>
        <v>0</v>
      </c>
      <c r="V174" s="424">
        <f t="shared" si="13"/>
        <v>0</v>
      </c>
      <c r="W174" s="421">
        <f t="shared" si="9"/>
        <v>0</v>
      </c>
    </row>
    <row r="175" spans="1:24" ht="18.75" thickBot="1">
      <c r="A175" s="350">
        <v>45</v>
      </c>
      <c r="B175" s="179"/>
      <c r="C175" s="180">
        <v>202</v>
      </c>
      <c r="D175" s="191" t="s">
        <v>481</v>
      </c>
      <c r="E175" s="691">
        <f t="shared" si="11"/>
        <v>0</v>
      </c>
      <c r="F175" s="336">
        <f t="shared" si="11"/>
        <v>0</v>
      </c>
      <c r="G175" s="336">
        <f t="shared" si="11"/>
        <v>0</v>
      </c>
      <c r="H175" s="336">
        <f t="shared" si="11"/>
        <v>0</v>
      </c>
      <c r="I175" s="300">
        <v>1</v>
      </c>
      <c r="J175" s="330"/>
      <c r="K175" s="422">
        <f t="shared" si="12"/>
        <v>0</v>
      </c>
      <c r="L175" s="423">
        <f t="shared" si="12"/>
        <v>0</v>
      </c>
      <c r="M175" s="423">
        <f t="shared" si="12"/>
        <v>0</v>
      </c>
      <c r="N175" s="423">
        <f t="shared" si="12"/>
        <v>0</v>
      </c>
      <c r="O175" s="330"/>
      <c r="P175" s="424">
        <f t="shared" si="13"/>
        <v>0</v>
      </c>
      <c r="Q175" s="424">
        <f t="shared" si="13"/>
        <v>0</v>
      </c>
      <c r="R175" s="424">
        <f t="shared" si="13"/>
        <v>0</v>
      </c>
      <c r="S175" s="424">
        <f t="shared" si="13"/>
        <v>0</v>
      </c>
      <c r="T175" s="424">
        <f t="shared" si="13"/>
        <v>0</v>
      </c>
      <c r="U175" s="424">
        <f t="shared" si="13"/>
        <v>0</v>
      </c>
      <c r="V175" s="424">
        <f t="shared" si="13"/>
        <v>0</v>
      </c>
      <c r="W175" s="421">
        <f t="shared" si="9"/>
        <v>0</v>
      </c>
      <c r="X175" s="333"/>
    </row>
    <row r="176" spans="1:23" ht="32.25" thickBot="1">
      <c r="A176" s="350">
        <v>50</v>
      </c>
      <c r="B176" s="201"/>
      <c r="C176" s="180">
        <v>205</v>
      </c>
      <c r="D176" s="191" t="s">
        <v>482</v>
      </c>
      <c r="E176" s="691">
        <f t="shared" si="11"/>
        <v>0</v>
      </c>
      <c r="F176" s="336">
        <f t="shared" si="11"/>
        <v>0</v>
      </c>
      <c r="G176" s="336">
        <f t="shared" si="11"/>
        <v>0</v>
      </c>
      <c r="H176" s="336">
        <f t="shared" si="11"/>
        <v>0</v>
      </c>
      <c r="I176" s="300">
        <v>1</v>
      </c>
      <c r="J176" s="330"/>
      <c r="K176" s="422">
        <f t="shared" si="12"/>
        <v>0</v>
      </c>
      <c r="L176" s="423">
        <f t="shared" si="12"/>
        <v>0</v>
      </c>
      <c r="M176" s="423">
        <f t="shared" si="12"/>
        <v>0</v>
      </c>
      <c r="N176" s="423">
        <f t="shared" si="12"/>
        <v>0</v>
      </c>
      <c r="O176" s="330"/>
      <c r="P176" s="424">
        <f t="shared" si="13"/>
        <v>0</v>
      </c>
      <c r="Q176" s="424">
        <f t="shared" si="13"/>
        <v>0</v>
      </c>
      <c r="R176" s="424">
        <f t="shared" si="13"/>
        <v>0</v>
      </c>
      <c r="S176" s="424">
        <f t="shared" si="13"/>
        <v>0</v>
      </c>
      <c r="T176" s="424">
        <f t="shared" si="13"/>
        <v>0</v>
      </c>
      <c r="U176" s="424">
        <f t="shared" si="13"/>
        <v>0</v>
      </c>
      <c r="V176" s="424">
        <f t="shared" si="13"/>
        <v>0</v>
      </c>
      <c r="W176" s="421">
        <f t="shared" si="9"/>
        <v>0</v>
      </c>
    </row>
    <row r="177" spans="1:23" ht="21.75" customHeight="1" thickBot="1">
      <c r="A177" s="350">
        <v>55</v>
      </c>
      <c r="B177" s="201"/>
      <c r="C177" s="180">
        <v>208</v>
      </c>
      <c r="D177" s="215" t="s">
        <v>483</v>
      </c>
      <c r="E177" s="691">
        <f t="shared" si="11"/>
        <v>0</v>
      </c>
      <c r="F177" s="336">
        <f t="shared" si="11"/>
        <v>0</v>
      </c>
      <c r="G177" s="336">
        <f t="shared" si="11"/>
        <v>0</v>
      </c>
      <c r="H177" s="336">
        <f t="shared" si="11"/>
        <v>0</v>
      </c>
      <c r="I177" s="300">
        <v>1</v>
      </c>
      <c r="J177" s="330"/>
      <c r="K177" s="422">
        <f t="shared" si="12"/>
        <v>0</v>
      </c>
      <c r="L177" s="423">
        <f t="shared" si="12"/>
        <v>0</v>
      </c>
      <c r="M177" s="423">
        <f t="shared" si="12"/>
        <v>0</v>
      </c>
      <c r="N177" s="423">
        <f t="shared" si="12"/>
        <v>0</v>
      </c>
      <c r="O177" s="330"/>
      <c r="P177" s="424">
        <f t="shared" si="13"/>
        <v>0</v>
      </c>
      <c r="Q177" s="424">
        <f t="shared" si="13"/>
        <v>0</v>
      </c>
      <c r="R177" s="424">
        <f t="shared" si="13"/>
        <v>0</v>
      </c>
      <c r="S177" s="424">
        <f t="shared" si="13"/>
        <v>0</v>
      </c>
      <c r="T177" s="424">
        <f t="shared" si="13"/>
        <v>0</v>
      </c>
      <c r="U177" s="424">
        <f t="shared" si="13"/>
        <v>0</v>
      </c>
      <c r="V177" s="424">
        <f t="shared" si="13"/>
        <v>0</v>
      </c>
      <c r="W177" s="421">
        <f t="shared" si="9"/>
        <v>0</v>
      </c>
    </row>
    <row r="178" spans="1:23" ht="18.75" thickBot="1">
      <c r="A178" s="350">
        <v>60</v>
      </c>
      <c r="B178" s="187"/>
      <c r="C178" s="186">
        <v>209</v>
      </c>
      <c r="D178" s="194" t="s">
        <v>484</v>
      </c>
      <c r="E178" s="691">
        <f t="shared" si="11"/>
        <v>0</v>
      </c>
      <c r="F178" s="336">
        <f t="shared" si="11"/>
        <v>0</v>
      </c>
      <c r="G178" s="336">
        <f t="shared" si="11"/>
        <v>0</v>
      </c>
      <c r="H178" s="336">
        <f t="shared" si="11"/>
        <v>0</v>
      </c>
      <c r="I178" s="300">
        <v>1</v>
      </c>
      <c r="J178" s="330"/>
      <c r="K178" s="422">
        <f t="shared" si="12"/>
        <v>0</v>
      </c>
      <c r="L178" s="423">
        <f t="shared" si="12"/>
        <v>0</v>
      </c>
      <c r="M178" s="423">
        <f t="shared" si="12"/>
        <v>0</v>
      </c>
      <c r="N178" s="423">
        <f t="shared" si="12"/>
        <v>0</v>
      </c>
      <c r="O178" s="330"/>
      <c r="P178" s="424">
        <f t="shared" si="13"/>
        <v>0</v>
      </c>
      <c r="Q178" s="424">
        <f t="shared" si="13"/>
        <v>0</v>
      </c>
      <c r="R178" s="424">
        <f t="shared" si="13"/>
        <v>0</v>
      </c>
      <c r="S178" s="424">
        <f t="shared" si="13"/>
        <v>0</v>
      </c>
      <c r="T178" s="424">
        <f t="shared" si="13"/>
        <v>0</v>
      </c>
      <c r="U178" s="424">
        <f t="shared" si="13"/>
        <v>0</v>
      </c>
      <c r="V178" s="424">
        <f t="shared" si="13"/>
        <v>0</v>
      </c>
      <c r="W178" s="421">
        <f t="shared" si="9"/>
        <v>0</v>
      </c>
    </row>
    <row r="179" spans="1:24" s="333" customFormat="1" ht="18.75" thickBot="1">
      <c r="A179" s="349">
        <v>65</v>
      </c>
      <c r="B179" s="183">
        <v>500</v>
      </c>
      <c r="C179" s="989" t="s">
        <v>485</v>
      </c>
      <c r="D179" s="989"/>
      <c r="E179" s="692">
        <f>SUMIF($B$581:$B$12458,$B179,E$581:E$12458)</f>
        <v>0</v>
      </c>
      <c r="F179" s="425">
        <f>SUMIF($B$581:$B$12458,$B179,F$581:F$12458)</f>
        <v>0</v>
      </c>
      <c r="G179" s="425">
        <f>SUMIF($B$581:$B$12458,$B179,G$581:G$12458)</f>
        <v>0</v>
      </c>
      <c r="H179" s="425">
        <f>SUMIF($B$581:$B$12458,$B179,H$581:H$12458)</f>
        <v>0</v>
      </c>
      <c r="I179" s="300">
        <v>1</v>
      </c>
      <c r="J179" s="330"/>
      <c r="K179" s="426">
        <f>SUMIF($B$581:$B$12458,$B179,K$581:K$12458)</f>
        <v>0</v>
      </c>
      <c r="L179" s="427">
        <f>SUMIF($B$581:$B$12458,$B179,L$581:L$12458)</f>
        <v>0</v>
      </c>
      <c r="M179" s="427">
        <f>SUMIF($B$581:$B$12458,$B179,M$581:M$12458)</f>
        <v>0</v>
      </c>
      <c r="N179" s="427">
        <f>SUMIF($B$581:$B$12458,$B179,N$581:N$12458)</f>
        <v>0</v>
      </c>
      <c r="O179" s="330"/>
      <c r="P179" s="428">
        <f aca="true" t="shared" si="14" ref="P179:V179">SUMIF($B$581:$B$12458,$B179,P$581:P$12458)</f>
        <v>0</v>
      </c>
      <c r="Q179" s="428">
        <f t="shared" si="14"/>
        <v>0</v>
      </c>
      <c r="R179" s="428">
        <f t="shared" si="14"/>
        <v>0</v>
      </c>
      <c r="S179" s="428">
        <f t="shared" si="14"/>
        <v>0</v>
      </c>
      <c r="T179" s="428">
        <f t="shared" si="14"/>
        <v>0</v>
      </c>
      <c r="U179" s="428">
        <f t="shared" si="14"/>
        <v>0</v>
      </c>
      <c r="V179" s="428">
        <f t="shared" si="14"/>
        <v>0</v>
      </c>
      <c r="W179" s="421">
        <f t="shared" si="9"/>
        <v>0</v>
      </c>
      <c r="X179" s="294"/>
    </row>
    <row r="180" spans="1:23" ht="32.25" thickBot="1">
      <c r="A180" s="350">
        <v>70</v>
      </c>
      <c r="B180" s="187"/>
      <c r="C180" s="216">
        <v>551</v>
      </c>
      <c r="D180" s="686" t="s">
        <v>486</v>
      </c>
      <c r="E180" s="691">
        <f aca="true" t="shared" si="15" ref="E180:H184">SUMIF($C$581:$C$12458,$C180,E$581:E$12458)</f>
        <v>0</v>
      </c>
      <c r="F180" s="336">
        <f t="shared" si="15"/>
        <v>0</v>
      </c>
      <c r="G180" s="336">
        <f t="shared" si="15"/>
        <v>0</v>
      </c>
      <c r="H180" s="336">
        <f t="shared" si="15"/>
        <v>0</v>
      </c>
      <c r="I180" s="300">
        <v>1</v>
      </c>
      <c r="J180" s="330"/>
      <c r="K180" s="422">
        <f aca="true" t="shared" si="16" ref="K180:N184">SUMIF($C$581:$C$12458,$C180,K$581:K$12458)</f>
        <v>0</v>
      </c>
      <c r="L180" s="423">
        <f t="shared" si="16"/>
        <v>0</v>
      </c>
      <c r="M180" s="423">
        <f t="shared" si="16"/>
        <v>0</v>
      </c>
      <c r="N180" s="423">
        <f t="shared" si="16"/>
        <v>0</v>
      </c>
      <c r="O180" s="330"/>
      <c r="P180" s="424">
        <f aca="true" t="shared" si="17" ref="P180:V184">SUMIF($C$581:$C$12458,$C180,P$581:P$12458)</f>
        <v>0</v>
      </c>
      <c r="Q180" s="424">
        <f t="shared" si="17"/>
        <v>0</v>
      </c>
      <c r="R180" s="424">
        <f t="shared" si="17"/>
        <v>0</v>
      </c>
      <c r="S180" s="424">
        <f t="shared" si="17"/>
        <v>0</v>
      </c>
      <c r="T180" s="424">
        <f t="shared" si="17"/>
        <v>0</v>
      </c>
      <c r="U180" s="424">
        <f t="shared" si="17"/>
        <v>0</v>
      </c>
      <c r="V180" s="424">
        <f t="shared" si="17"/>
        <v>0</v>
      </c>
      <c r="W180" s="421">
        <f t="shared" si="9"/>
        <v>0</v>
      </c>
    </row>
    <row r="181" spans="1:24" ht="32.25" thickBot="1">
      <c r="A181" s="350">
        <v>75</v>
      </c>
      <c r="B181" s="187"/>
      <c r="C181" s="217">
        <f>C180+1</f>
        <v>552</v>
      </c>
      <c r="D181" s="687" t="s">
        <v>487</v>
      </c>
      <c r="E181" s="691">
        <f t="shared" si="15"/>
        <v>0</v>
      </c>
      <c r="F181" s="336">
        <f t="shared" si="15"/>
        <v>0</v>
      </c>
      <c r="G181" s="336">
        <f t="shared" si="15"/>
        <v>0</v>
      </c>
      <c r="H181" s="336">
        <f t="shared" si="15"/>
        <v>0</v>
      </c>
      <c r="I181" s="300">
        <v>1</v>
      </c>
      <c r="J181" s="330"/>
      <c r="K181" s="422">
        <f t="shared" si="16"/>
        <v>0</v>
      </c>
      <c r="L181" s="423">
        <f t="shared" si="16"/>
        <v>0</v>
      </c>
      <c r="M181" s="423">
        <f t="shared" si="16"/>
        <v>0</v>
      </c>
      <c r="N181" s="423">
        <f t="shared" si="16"/>
        <v>0</v>
      </c>
      <c r="O181" s="330"/>
      <c r="P181" s="424">
        <f t="shared" si="17"/>
        <v>0</v>
      </c>
      <c r="Q181" s="424">
        <f t="shared" si="17"/>
        <v>0</v>
      </c>
      <c r="R181" s="424">
        <f t="shared" si="17"/>
        <v>0</v>
      </c>
      <c r="S181" s="424">
        <f t="shared" si="17"/>
        <v>0</v>
      </c>
      <c r="T181" s="424">
        <f t="shared" si="17"/>
        <v>0</v>
      </c>
      <c r="U181" s="424">
        <f t="shared" si="17"/>
        <v>0</v>
      </c>
      <c r="V181" s="424">
        <f t="shared" si="17"/>
        <v>0</v>
      </c>
      <c r="W181" s="421">
        <f t="shared" si="9"/>
        <v>0</v>
      </c>
      <c r="X181" s="333"/>
    </row>
    <row r="182" spans="1:23" ht="18.75" thickBot="1">
      <c r="A182" s="350">
        <v>80</v>
      </c>
      <c r="B182" s="187"/>
      <c r="C182" s="217">
        <v>560</v>
      </c>
      <c r="D182" s="688" t="s">
        <v>488</v>
      </c>
      <c r="E182" s="691">
        <f t="shared" si="15"/>
        <v>0</v>
      </c>
      <c r="F182" s="336">
        <f t="shared" si="15"/>
        <v>0</v>
      </c>
      <c r="G182" s="336">
        <f t="shared" si="15"/>
        <v>0</v>
      </c>
      <c r="H182" s="336">
        <f t="shared" si="15"/>
        <v>0</v>
      </c>
      <c r="I182" s="300">
        <v>1</v>
      </c>
      <c r="J182" s="330"/>
      <c r="K182" s="422">
        <f t="shared" si="16"/>
        <v>0</v>
      </c>
      <c r="L182" s="423">
        <f t="shared" si="16"/>
        <v>0</v>
      </c>
      <c r="M182" s="423">
        <f t="shared" si="16"/>
        <v>0</v>
      </c>
      <c r="N182" s="423">
        <f t="shared" si="16"/>
        <v>0</v>
      </c>
      <c r="O182" s="330"/>
      <c r="P182" s="424">
        <f t="shared" si="17"/>
        <v>0</v>
      </c>
      <c r="Q182" s="424">
        <f t="shared" si="17"/>
        <v>0</v>
      </c>
      <c r="R182" s="424">
        <f t="shared" si="17"/>
        <v>0</v>
      </c>
      <c r="S182" s="424">
        <f t="shared" si="17"/>
        <v>0</v>
      </c>
      <c r="T182" s="424">
        <f t="shared" si="17"/>
        <v>0</v>
      </c>
      <c r="U182" s="424">
        <f t="shared" si="17"/>
        <v>0</v>
      </c>
      <c r="V182" s="424">
        <f t="shared" si="17"/>
        <v>0</v>
      </c>
      <c r="W182" s="421">
        <f t="shared" si="9"/>
        <v>0</v>
      </c>
    </row>
    <row r="183" spans="1:23" ht="22.5" customHeight="1" thickBot="1">
      <c r="A183" s="350">
        <v>85</v>
      </c>
      <c r="B183" s="187"/>
      <c r="C183" s="217">
        <v>580</v>
      </c>
      <c r="D183" s="687" t="s">
        <v>489</v>
      </c>
      <c r="E183" s="691">
        <f t="shared" si="15"/>
        <v>0</v>
      </c>
      <c r="F183" s="336">
        <f t="shared" si="15"/>
        <v>0</v>
      </c>
      <c r="G183" s="336">
        <f t="shared" si="15"/>
        <v>0</v>
      </c>
      <c r="H183" s="336">
        <f t="shared" si="15"/>
        <v>0</v>
      </c>
      <c r="I183" s="300">
        <v>1</v>
      </c>
      <c r="J183" s="330"/>
      <c r="K183" s="422">
        <f t="shared" si="16"/>
        <v>0</v>
      </c>
      <c r="L183" s="423">
        <f t="shared" si="16"/>
        <v>0</v>
      </c>
      <c r="M183" s="423">
        <f t="shared" si="16"/>
        <v>0</v>
      </c>
      <c r="N183" s="423">
        <f t="shared" si="16"/>
        <v>0</v>
      </c>
      <c r="O183" s="330"/>
      <c r="P183" s="424">
        <f t="shared" si="17"/>
        <v>0</v>
      </c>
      <c r="Q183" s="424">
        <f t="shared" si="17"/>
        <v>0</v>
      </c>
      <c r="R183" s="424">
        <f t="shared" si="17"/>
        <v>0</v>
      </c>
      <c r="S183" s="424">
        <f t="shared" si="17"/>
        <v>0</v>
      </c>
      <c r="T183" s="424">
        <f t="shared" si="17"/>
        <v>0</v>
      </c>
      <c r="U183" s="424">
        <f t="shared" si="17"/>
        <v>0</v>
      </c>
      <c r="V183" s="424">
        <f t="shared" si="17"/>
        <v>0</v>
      </c>
      <c r="W183" s="421">
        <f t="shared" si="9"/>
        <v>0</v>
      </c>
    </row>
    <row r="184" spans="1:23" ht="32.25" thickBot="1">
      <c r="A184" s="350">
        <v>90</v>
      </c>
      <c r="B184" s="187"/>
      <c r="C184" s="218">
        <v>590</v>
      </c>
      <c r="D184" s="689" t="s">
        <v>490</v>
      </c>
      <c r="E184" s="691">
        <f t="shared" si="15"/>
        <v>0</v>
      </c>
      <c r="F184" s="336">
        <f t="shared" si="15"/>
        <v>0</v>
      </c>
      <c r="G184" s="336">
        <f t="shared" si="15"/>
        <v>0</v>
      </c>
      <c r="H184" s="336">
        <f t="shared" si="15"/>
        <v>0</v>
      </c>
      <c r="I184" s="300">
        <v>1</v>
      </c>
      <c r="J184" s="330"/>
      <c r="K184" s="422">
        <f t="shared" si="16"/>
        <v>0</v>
      </c>
      <c r="L184" s="423">
        <f t="shared" si="16"/>
        <v>0</v>
      </c>
      <c r="M184" s="423">
        <f t="shared" si="16"/>
        <v>0</v>
      </c>
      <c r="N184" s="423">
        <f t="shared" si="16"/>
        <v>0</v>
      </c>
      <c r="O184" s="330"/>
      <c r="P184" s="424">
        <f t="shared" si="17"/>
        <v>0</v>
      </c>
      <c r="Q184" s="424">
        <f t="shared" si="17"/>
        <v>0</v>
      </c>
      <c r="R184" s="424">
        <f t="shared" si="17"/>
        <v>0</v>
      </c>
      <c r="S184" s="424">
        <f t="shared" si="17"/>
        <v>0</v>
      </c>
      <c r="T184" s="424">
        <f t="shared" si="17"/>
        <v>0</v>
      </c>
      <c r="U184" s="424">
        <f t="shared" si="17"/>
        <v>0</v>
      </c>
      <c r="V184" s="424">
        <f t="shared" si="17"/>
        <v>0</v>
      </c>
      <c r="W184" s="421">
        <f t="shared" si="9"/>
        <v>0</v>
      </c>
    </row>
    <row r="185" spans="1:24" s="333" customFormat="1" ht="24" customHeight="1" thickBot="1">
      <c r="A185" s="349">
        <v>115</v>
      </c>
      <c r="B185" s="183">
        <v>800</v>
      </c>
      <c r="C185" s="1006" t="s">
        <v>491</v>
      </c>
      <c r="D185" s="1007"/>
      <c r="E185" s="692">
        <f aca="true" t="shared" si="18" ref="E185:H186">SUMIF($B$581:$B$12458,$B185,E$581:E$12458)</f>
        <v>0</v>
      </c>
      <c r="F185" s="425">
        <f t="shared" si="18"/>
        <v>0</v>
      </c>
      <c r="G185" s="425">
        <f t="shared" si="18"/>
        <v>0</v>
      </c>
      <c r="H185" s="425">
        <f t="shared" si="18"/>
        <v>0</v>
      </c>
      <c r="I185" s="300">
        <v>1</v>
      </c>
      <c r="J185" s="330"/>
      <c r="K185" s="426">
        <f aca="true" t="shared" si="19" ref="K185:N186">SUMIF($B$581:$B$12458,$B185,K$581:K$12458)</f>
        <v>0</v>
      </c>
      <c r="L185" s="427">
        <f t="shared" si="19"/>
        <v>0</v>
      </c>
      <c r="M185" s="427">
        <f t="shared" si="19"/>
        <v>0</v>
      </c>
      <c r="N185" s="427">
        <f t="shared" si="19"/>
        <v>0</v>
      </c>
      <c r="O185" s="330"/>
      <c r="P185" s="428">
        <f aca="true" t="shared" si="20" ref="P185:V186">SUMIF($B$581:$B$12458,$B185,P$581:P$12458)</f>
        <v>0</v>
      </c>
      <c r="Q185" s="428">
        <f t="shared" si="20"/>
        <v>0</v>
      </c>
      <c r="R185" s="428">
        <f t="shared" si="20"/>
        <v>0</v>
      </c>
      <c r="S185" s="428">
        <f t="shared" si="20"/>
        <v>0</v>
      </c>
      <c r="T185" s="428">
        <f t="shared" si="20"/>
        <v>0</v>
      </c>
      <c r="U185" s="428">
        <f t="shared" si="20"/>
        <v>0</v>
      </c>
      <c r="V185" s="428">
        <f t="shared" si="20"/>
        <v>0</v>
      </c>
      <c r="W185" s="421">
        <f t="shared" si="9"/>
        <v>0</v>
      </c>
      <c r="X185" s="294"/>
    </row>
    <row r="186" spans="1:24" s="333" customFormat="1" ht="18.75" thickBot="1">
      <c r="A186" s="349">
        <v>125</v>
      </c>
      <c r="B186" s="183">
        <v>1000</v>
      </c>
      <c r="C186" s="1008" t="s">
        <v>492</v>
      </c>
      <c r="D186" s="1008"/>
      <c r="E186" s="692">
        <f t="shared" si="18"/>
        <v>0</v>
      </c>
      <c r="F186" s="425">
        <f t="shared" si="18"/>
        <v>0</v>
      </c>
      <c r="G186" s="425">
        <f t="shared" si="18"/>
        <v>0</v>
      </c>
      <c r="H186" s="425">
        <f t="shared" si="18"/>
        <v>0</v>
      </c>
      <c r="I186" s="300">
        <v>1</v>
      </c>
      <c r="J186" s="330"/>
      <c r="K186" s="426">
        <f t="shared" si="19"/>
        <v>0</v>
      </c>
      <c r="L186" s="427">
        <f t="shared" si="19"/>
        <v>0</v>
      </c>
      <c r="M186" s="427">
        <f t="shared" si="19"/>
        <v>0</v>
      </c>
      <c r="N186" s="427">
        <f t="shared" si="19"/>
        <v>0</v>
      </c>
      <c r="O186" s="330"/>
      <c r="P186" s="426">
        <f t="shared" si="20"/>
        <v>0</v>
      </c>
      <c r="Q186" s="426">
        <f t="shared" si="20"/>
        <v>0</v>
      </c>
      <c r="R186" s="426">
        <f t="shared" si="20"/>
        <v>0</v>
      </c>
      <c r="S186" s="426">
        <f t="shared" si="20"/>
        <v>0</v>
      </c>
      <c r="T186" s="426">
        <f t="shared" si="20"/>
        <v>0</v>
      </c>
      <c r="U186" s="426">
        <f t="shared" si="20"/>
        <v>0</v>
      </c>
      <c r="V186" s="426">
        <f t="shared" si="20"/>
        <v>0</v>
      </c>
      <c r="W186" s="421">
        <f t="shared" si="9"/>
        <v>0</v>
      </c>
      <c r="X186" s="294"/>
    </row>
    <row r="187" spans="1:24" ht="18.75" thickBot="1">
      <c r="A187" s="350">
        <v>130</v>
      </c>
      <c r="B187" s="179"/>
      <c r="C187" s="190">
        <v>1011</v>
      </c>
      <c r="D187" s="219" t="s">
        <v>493</v>
      </c>
      <c r="E187" s="691">
        <f aca="true" t="shared" si="21" ref="E187:H204">SUMIF($C$581:$C$12458,$C187,E$581:E$12458)</f>
        <v>0</v>
      </c>
      <c r="F187" s="336">
        <f t="shared" si="21"/>
        <v>0</v>
      </c>
      <c r="G187" s="336">
        <f t="shared" si="21"/>
        <v>0</v>
      </c>
      <c r="H187" s="336">
        <f t="shared" si="21"/>
        <v>0</v>
      </c>
      <c r="I187" s="300">
        <v>1</v>
      </c>
      <c r="J187" s="330"/>
      <c r="K187" s="422">
        <f aca="true" t="shared" si="22" ref="K187:N204">SUMIF($C$581:$C$12458,$C187,K$581:K$12458)</f>
        <v>0</v>
      </c>
      <c r="L187" s="423">
        <f t="shared" si="22"/>
        <v>0</v>
      </c>
      <c r="M187" s="423">
        <f t="shared" si="22"/>
        <v>0</v>
      </c>
      <c r="N187" s="423">
        <f t="shared" si="22"/>
        <v>0</v>
      </c>
      <c r="O187" s="330"/>
      <c r="P187" s="422">
        <f aca="true" t="shared" si="23" ref="P187:V202">SUMIF($C$581:$C$12458,$C187,P$581:P$12458)</f>
        <v>0</v>
      </c>
      <c r="Q187" s="422">
        <f t="shared" si="23"/>
        <v>0</v>
      </c>
      <c r="R187" s="422">
        <f t="shared" si="23"/>
        <v>0</v>
      </c>
      <c r="S187" s="422">
        <f t="shared" si="23"/>
        <v>0</v>
      </c>
      <c r="T187" s="422">
        <f t="shared" si="23"/>
        <v>0</v>
      </c>
      <c r="U187" s="422">
        <f t="shared" si="23"/>
        <v>0</v>
      </c>
      <c r="V187" s="422">
        <f t="shared" si="23"/>
        <v>0</v>
      </c>
      <c r="W187" s="421">
        <f t="shared" si="9"/>
        <v>0</v>
      </c>
      <c r="X187" s="333"/>
    </row>
    <row r="188" spans="1:24" ht="18.75" thickBot="1">
      <c r="A188" s="350">
        <v>135</v>
      </c>
      <c r="B188" s="179"/>
      <c r="C188" s="180">
        <v>1012</v>
      </c>
      <c r="D188" s="191" t="s">
        <v>494</v>
      </c>
      <c r="E188" s="691">
        <f t="shared" si="21"/>
        <v>0</v>
      </c>
      <c r="F188" s="336">
        <f t="shared" si="21"/>
        <v>0</v>
      </c>
      <c r="G188" s="336">
        <f t="shared" si="21"/>
        <v>0</v>
      </c>
      <c r="H188" s="336">
        <f t="shared" si="21"/>
        <v>0</v>
      </c>
      <c r="I188" s="300">
        <v>1</v>
      </c>
      <c r="J188" s="330"/>
      <c r="K188" s="422">
        <f t="shared" si="22"/>
        <v>0</v>
      </c>
      <c r="L188" s="423">
        <f t="shared" si="22"/>
        <v>0</v>
      </c>
      <c r="M188" s="423">
        <f t="shared" si="22"/>
        <v>0</v>
      </c>
      <c r="N188" s="423">
        <f t="shared" si="22"/>
        <v>0</v>
      </c>
      <c r="O188" s="330"/>
      <c r="P188" s="422">
        <f t="shared" si="23"/>
        <v>0</v>
      </c>
      <c r="Q188" s="422">
        <f t="shared" si="23"/>
        <v>0</v>
      </c>
      <c r="R188" s="422">
        <f t="shared" si="23"/>
        <v>0</v>
      </c>
      <c r="S188" s="422">
        <f t="shared" si="23"/>
        <v>0</v>
      </c>
      <c r="T188" s="422">
        <f t="shared" si="23"/>
        <v>0</v>
      </c>
      <c r="U188" s="422">
        <f t="shared" si="23"/>
        <v>0</v>
      </c>
      <c r="V188" s="422">
        <f t="shared" si="23"/>
        <v>0</v>
      </c>
      <c r="W188" s="421">
        <f t="shared" si="9"/>
        <v>0</v>
      </c>
      <c r="X188" s="333"/>
    </row>
    <row r="189" spans="1:23" ht="18.75" thickBot="1">
      <c r="A189" s="350">
        <v>140</v>
      </c>
      <c r="B189" s="179"/>
      <c r="C189" s="180">
        <v>1013</v>
      </c>
      <c r="D189" s="191" t="s">
        <v>495</v>
      </c>
      <c r="E189" s="691">
        <f t="shared" si="21"/>
        <v>0</v>
      </c>
      <c r="F189" s="336">
        <f t="shared" si="21"/>
        <v>0</v>
      </c>
      <c r="G189" s="336">
        <f t="shared" si="21"/>
        <v>0</v>
      </c>
      <c r="H189" s="336">
        <f t="shared" si="21"/>
        <v>0</v>
      </c>
      <c r="I189" s="300">
        <v>1</v>
      </c>
      <c r="J189" s="330"/>
      <c r="K189" s="422">
        <f t="shared" si="22"/>
        <v>0</v>
      </c>
      <c r="L189" s="423">
        <f t="shared" si="22"/>
        <v>0</v>
      </c>
      <c r="M189" s="423">
        <f t="shared" si="22"/>
        <v>0</v>
      </c>
      <c r="N189" s="423">
        <f t="shared" si="22"/>
        <v>0</v>
      </c>
      <c r="O189" s="330"/>
      <c r="P189" s="422">
        <f t="shared" si="23"/>
        <v>0</v>
      </c>
      <c r="Q189" s="422">
        <f t="shared" si="23"/>
        <v>0</v>
      </c>
      <c r="R189" s="422">
        <f t="shared" si="23"/>
        <v>0</v>
      </c>
      <c r="S189" s="422">
        <f t="shared" si="23"/>
        <v>0</v>
      </c>
      <c r="T189" s="422">
        <f t="shared" si="23"/>
        <v>0</v>
      </c>
      <c r="U189" s="422">
        <f t="shared" si="23"/>
        <v>0</v>
      </c>
      <c r="V189" s="422">
        <f t="shared" si="23"/>
        <v>0</v>
      </c>
      <c r="W189" s="421">
        <f t="shared" si="9"/>
        <v>0</v>
      </c>
    </row>
    <row r="190" spans="1:23" ht="18.75" thickBot="1">
      <c r="A190" s="350">
        <v>145</v>
      </c>
      <c r="B190" s="179"/>
      <c r="C190" s="180">
        <v>1014</v>
      </c>
      <c r="D190" s="191" t="s">
        <v>496</v>
      </c>
      <c r="E190" s="691">
        <f t="shared" si="21"/>
        <v>0</v>
      </c>
      <c r="F190" s="336">
        <f t="shared" si="21"/>
        <v>0</v>
      </c>
      <c r="G190" s="336">
        <f t="shared" si="21"/>
        <v>0</v>
      </c>
      <c r="H190" s="336">
        <f t="shared" si="21"/>
        <v>0</v>
      </c>
      <c r="I190" s="300">
        <v>1</v>
      </c>
      <c r="J190" s="330"/>
      <c r="K190" s="422">
        <f t="shared" si="22"/>
        <v>0</v>
      </c>
      <c r="L190" s="423">
        <f t="shared" si="22"/>
        <v>0</v>
      </c>
      <c r="M190" s="423">
        <f t="shared" si="22"/>
        <v>0</v>
      </c>
      <c r="N190" s="423">
        <f t="shared" si="22"/>
        <v>0</v>
      </c>
      <c r="O190" s="330"/>
      <c r="P190" s="422">
        <f t="shared" si="23"/>
        <v>0</v>
      </c>
      <c r="Q190" s="422">
        <f t="shared" si="23"/>
        <v>0</v>
      </c>
      <c r="R190" s="422">
        <f t="shared" si="23"/>
        <v>0</v>
      </c>
      <c r="S190" s="422">
        <f t="shared" si="23"/>
        <v>0</v>
      </c>
      <c r="T190" s="422">
        <f t="shared" si="23"/>
        <v>0</v>
      </c>
      <c r="U190" s="422">
        <f t="shared" si="23"/>
        <v>0</v>
      </c>
      <c r="V190" s="422">
        <f t="shared" si="23"/>
        <v>0</v>
      </c>
      <c r="W190" s="421">
        <f t="shared" si="9"/>
        <v>0</v>
      </c>
    </row>
    <row r="191" spans="1:23" ht="18.75" thickBot="1">
      <c r="A191" s="350">
        <v>150</v>
      </c>
      <c r="B191" s="179"/>
      <c r="C191" s="180">
        <v>1015</v>
      </c>
      <c r="D191" s="191" t="s">
        <v>497</v>
      </c>
      <c r="E191" s="691">
        <f t="shared" si="21"/>
        <v>0</v>
      </c>
      <c r="F191" s="336">
        <f t="shared" si="21"/>
        <v>0</v>
      </c>
      <c r="G191" s="336">
        <f t="shared" si="21"/>
        <v>0</v>
      </c>
      <c r="H191" s="336">
        <f t="shared" si="21"/>
        <v>0</v>
      </c>
      <c r="I191" s="300">
        <v>1</v>
      </c>
      <c r="J191" s="330"/>
      <c r="K191" s="422">
        <f t="shared" si="22"/>
        <v>0</v>
      </c>
      <c r="L191" s="423">
        <f t="shared" si="22"/>
        <v>0</v>
      </c>
      <c r="M191" s="423">
        <f t="shared" si="22"/>
        <v>0</v>
      </c>
      <c r="N191" s="423">
        <f t="shared" si="22"/>
        <v>0</v>
      </c>
      <c r="O191" s="330"/>
      <c r="P191" s="422">
        <f t="shared" si="23"/>
        <v>0</v>
      </c>
      <c r="Q191" s="422">
        <f t="shared" si="23"/>
        <v>0</v>
      </c>
      <c r="R191" s="422">
        <f t="shared" si="23"/>
        <v>0</v>
      </c>
      <c r="S191" s="422">
        <f t="shared" si="23"/>
        <v>0</v>
      </c>
      <c r="T191" s="422">
        <f t="shared" si="23"/>
        <v>0</v>
      </c>
      <c r="U191" s="422">
        <f t="shared" si="23"/>
        <v>0</v>
      </c>
      <c r="V191" s="422">
        <f t="shared" si="23"/>
        <v>0</v>
      </c>
      <c r="W191" s="421">
        <f t="shared" si="9"/>
        <v>0</v>
      </c>
    </row>
    <row r="192" spans="1:23" ht="18.75" thickBot="1">
      <c r="A192" s="350">
        <v>155</v>
      </c>
      <c r="B192" s="179"/>
      <c r="C192" s="180">
        <v>1016</v>
      </c>
      <c r="D192" s="191" t="s">
        <v>498</v>
      </c>
      <c r="E192" s="691">
        <f t="shared" si="21"/>
        <v>0</v>
      </c>
      <c r="F192" s="336">
        <f t="shared" si="21"/>
        <v>0</v>
      </c>
      <c r="G192" s="336">
        <f t="shared" si="21"/>
        <v>0</v>
      </c>
      <c r="H192" s="336">
        <f t="shared" si="21"/>
        <v>0</v>
      </c>
      <c r="I192" s="300">
        <v>1</v>
      </c>
      <c r="J192" s="330"/>
      <c r="K192" s="422">
        <f t="shared" si="22"/>
        <v>0</v>
      </c>
      <c r="L192" s="423">
        <f t="shared" si="22"/>
        <v>0</v>
      </c>
      <c r="M192" s="423">
        <f t="shared" si="22"/>
        <v>0</v>
      </c>
      <c r="N192" s="423">
        <f t="shared" si="22"/>
        <v>0</v>
      </c>
      <c r="O192" s="330"/>
      <c r="P192" s="422">
        <f t="shared" si="23"/>
        <v>0</v>
      </c>
      <c r="Q192" s="422">
        <f t="shared" si="23"/>
        <v>0</v>
      </c>
      <c r="R192" s="422">
        <f t="shared" si="23"/>
        <v>0</v>
      </c>
      <c r="S192" s="422">
        <f t="shared" si="23"/>
        <v>0</v>
      </c>
      <c r="T192" s="422">
        <f t="shared" si="23"/>
        <v>0</v>
      </c>
      <c r="U192" s="422">
        <f t="shared" si="23"/>
        <v>0</v>
      </c>
      <c r="V192" s="422">
        <f t="shared" si="23"/>
        <v>0</v>
      </c>
      <c r="W192" s="421">
        <f t="shared" si="9"/>
        <v>0</v>
      </c>
    </row>
    <row r="193" spans="1:23" ht="18.75" thickBot="1">
      <c r="A193" s="350">
        <v>160</v>
      </c>
      <c r="B193" s="184"/>
      <c r="C193" s="220">
        <v>1020</v>
      </c>
      <c r="D193" s="221" t="s">
        <v>499</v>
      </c>
      <c r="E193" s="691">
        <f t="shared" si="21"/>
        <v>0</v>
      </c>
      <c r="F193" s="336">
        <f t="shared" si="21"/>
        <v>0</v>
      </c>
      <c r="G193" s="336">
        <f t="shared" si="21"/>
        <v>0</v>
      </c>
      <c r="H193" s="336">
        <f t="shared" si="21"/>
        <v>0</v>
      </c>
      <c r="I193" s="300">
        <v>1</v>
      </c>
      <c r="J193" s="330"/>
      <c r="K193" s="422">
        <f t="shared" si="22"/>
        <v>0</v>
      </c>
      <c r="L193" s="423">
        <f t="shared" si="22"/>
        <v>0</v>
      </c>
      <c r="M193" s="423">
        <f t="shared" si="22"/>
        <v>0</v>
      </c>
      <c r="N193" s="423">
        <f t="shared" si="22"/>
        <v>0</v>
      </c>
      <c r="O193" s="330"/>
      <c r="P193" s="422">
        <f t="shared" si="23"/>
        <v>0</v>
      </c>
      <c r="Q193" s="422">
        <f t="shared" si="23"/>
        <v>0</v>
      </c>
      <c r="R193" s="422">
        <f t="shared" si="23"/>
        <v>0</v>
      </c>
      <c r="S193" s="422">
        <f t="shared" si="23"/>
        <v>0</v>
      </c>
      <c r="T193" s="422">
        <f t="shared" si="23"/>
        <v>0</v>
      </c>
      <c r="U193" s="422">
        <f t="shared" si="23"/>
        <v>0</v>
      </c>
      <c r="V193" s="422">
        <f t="shared" si="23"/>
        <v>0</v>
      </c>
      <c r="W193" s="421">
        <f t="shared" si="9"/>
        <v>0</v>
      </c>
    </row>
    <row r="194" spans="1:23" ht="18.75" thickBot="1">
      <c r="A194" s="350">
        <v>165</v>
      </c>
      <c r="B194" s="179"/>
      <c r="C194" s="180">
        <v>1030</v>
      </c>
      <c r="D194" s="191" t="s">
        <v>500</v>
      </c>
      <c r="E194" s="691">
        <f t="shared" si="21"/>
        <v>0</v>
      </c>
      <c r="F194" s="336">
        <f t="shared" si="21"/>
        <v>0</v>
      </c>
      <c r="G194" s="336">
        <f t="shared" si="21"/>
        <v>0</v>
      </c>
      <c r="H194" s="336">
        <f t="shared" si="21"/>
        <v>0</v>
      </c>
      <c r="I194" s="300">
        <v>1</v>
      </c>
      <c r="J194" s="330"/>
      <c r="K194" s="422">
        <f t="shared" si="22"/>
        <v>0</v>
      </c>
      <c r="L194" s="423">
        <f t="shared" si="22"/>
        <v>0</v>
      </c>
      <c r="M194" s="423">
        <f t="shared" si="22"/>
        <v>0</v>
      </c>
      <c r="N194" s="423">
        <f t="shared" si="22"/>
        <v>0</v>
      </c>
      <c r="O194" s="330"/>
      <c r="P194" s="422">
        <f t="shared" si="23"/>
        <v>0</v>
      </c>
      <c r="Q194" s="422">
        <f t="shared" si="23"/>
        <v>0</v>
      </c>
      <c r="R194" s="422">
        <f t="shared" si="23"/>
        <v>0</v>
      </c>
      <c r="S194" s="422">
        <f t="shared" si="23"/>
        <v>0</v>
      </c>
      <c r="T194" s="422">
        <f t="shared" si="23"/>
        <v>0</v>
      </c>
      <c r="U194" s="422">
        <f t="shared" si="23"/>
        <v>0</v>
      </c>
      <c r="V194" s="422">
        <f t="shared" si="23"/>
        <v>0</v>
      </c>
      <c r="W194" s="421">
        <f t="shared" si="9"/>
        <v>0</v>
      </c>
    </row>
    <row r="195" spans="1:23" ht="22.5" customHeight="1" thickBot="1">
      <c r="A195" s="350">
        <v>170</v>
      </c>
      <c r="B195" s="179"/>
      <c r="C195" s="222">
        <v>1040</v>
      </c>
      <c r="D195" s="223" t="s">
        <v>501</v>
      </c>
      <c r="E195" s="691">
        <f t="shared" si="21"/>
        <v>0</v>
      </c>
      <c r="F195" s="336">
        <f t="shared" si="21"/>
        <v>0</v>
      </c>
      <c r="G195" s="336">
        <f t="shared" si="21"/>
        <v>0</v>
      </c>
      <c r="H195" s="336">
        <f t="shared" si="21"/>
        <v>0</v>
      </c>
      <c r="I195" s="300">
        <v>1</v>
      </c>
      <c r="J195" s="330"/>
      <c r="K195" s="422">
        <f t="shared" si="22"/>
        <v>0</v>
      </c>
      <c r="L195" s="423">
        <f t="shared" si="22"/>
        <v>0</v>
      </c>
      <c r="M195" s="423">
        <f t="shared" si="22"/>
        <v>0</v>
      </c>
      <c r="N195" s="423">
        <f t="shared" si="22"/>
        <v>0</v>
      </c>
      <c r="O195" s="330"/>
      <c r="P195" s="424">
        <f t="shared" si="23"/>
        <v>0</v>
      </c>
      <c r="Q195" s="424">
        <f t="shared" si="23"/>
        <v>0</v>
      </c>
      <c r="R195" s="424">
        <f t="shared" si="23"/>
        <v>0</v>
      </c>
      <c r="S195" s="424">
        <f t="shared" si="23"/>
        <v>0</v>
      </c>
      <c r="T195" s="424">
        <f t="shared" si="23"/>
        <v>0</v>
      </c>
      <c r="U195" s="424">
        <f t="shared" si="23"/>
        <v>0</v>
      </c>
      <c r="V195" s="424">
        <f t="shared" si="23"/>
        <v>0</v>
      </c>
      <c r="W195" s="421">
        <f t="shared" si="9"/>
        <v>0</v>
      </c>
    </row>
    <row r="196" spans="1:23" ht="18.75" thickBot="1">
      <c r="A196" s="350">
        <v>175</v>
      </c>
      <c r="B196" s="179"/>
      <c r="C196" s="220">
        <v>1051</v>
      </c>
      <c r="D196" s="224" t="s">
        <v>502</v>
      </c>
      <c r="E196" s="691">
        <f t="shared" si="21"/>
        <v>0</v>
      </c>
      <c r="F196" s="336">
        <f t="shared" si="21"/>
        <v>0</v>
      </c>
      <c r="G196" s="336">
        <f t="shared" si="21"/>
        <v>0</v>
      </c>
      <c r="H196" s="336">
        <f t="shared" si="21"/>
        <v>0</v>
      </c>
      <c r="I196" s="300">
        <v>1</v>
      </c>
      <c r="J196" s="330"/>
      <c r="K196" s="422">
        <f t="shared" si="22"/>
        <v>0</v>
      </c>
      <c r="L196" s="423">
        <f t="shared" si="22"/>
        <v>0</v>
      </c>
      <c r="M196" s="423">
        <f t="shared" si="22"/>
        <v>0</v>
      </c>
      <c r="N196" s="423">
        <f t="shared" si="22"/>
        <v>0</v>
      </c>
      <c r="O196" s="330"/>
      <c r="P196" s="424">
        <f t="shared" si="23"/>
        <v>0</v>
      </c>
      <c r="Q196" s="424">
        <f t="shared" si="23"/>
        <v>0</v>
      </c>
      <c r="R196" s="424">
        <f t="shared" si="23"/>
        <v>0</v>
      </c>
      <c r="S196" s="424">
        <f t="shared" si="23"/>
        <v>0</v>
      </c>
      <c r="T196" s="424">
        <f t="shared" si="23"/>
        <v>0</v>
      </c>
      <c r="U196" s="424">
        <f t="shared" si="23"/>
        <v>0</v>
      </c>
      <c r="V196" s="424">
        <f t="shared" si="23"/>
        <v>0</v>
      </c>
      <c r="W196" s="421">
        <f t="shared" si="9"/>
        <v>0</v>
      </c>
    </row>
    <row r="197" spans="1:23" ht="18.75" thickBot="1">
      <c r="A197" s="350">
        <v>180</v>
      </c>
      <c r="B197" s="179"/>
      <c r="C197" s="180">
        <v>1052</v>
      </c>
      <c r="D197" s="191" t="s">
        <v>503</v>
      </c>
      <c r="E197" s="691">
        <f t="shared" si="21"/>
        <v>0</v>
      </c>
      <c r="F197" s="336">
        <f t="shared" si="21"/>
        <v>0</v>
      </c>
      <c r="G197" s="336">
        <f t="shared" si="21"/>
        <v>0</v>
      </c>
      <c r="H197" s="336">
        <f t="shared" si="21"/>
        <v>0</v>
      </c>
      <c r="I197" s="300">
        <v>1</v>
      </c>
      <c r="J197" s="330"/>
      <c r="K197" s="422">
        <f t="shared" si="22"/>
        <v>0</v>
      </c>
      <c r="L197" s="423">
        <f t="shared" si="22"/>
        <v>0</v>
      </c>
      <c r="M197" s="423">
        <f t="shared" si="22"/>
        <v>0</v>
      </c>
      <c r="N197" s="423">
        <f t="shared" si="22"/>
        <v>0</v>
      </c>
      <c r="O197" s="330"/>
      <c r="P197" s="424">
        <f t="shared" si="23"/>
        <v>0</v>
      </c>
      <c r="Q197" s="424">
        <f t="shared" si="23"/>
        <v>0</v>
      </c>
      <c r="R197" s="424">
        <f t="shared" si="23"/>
        <v>0</v>
      </c>
      <c r="S197" s="424">
        <f t="shared" si="23"/>
        <v>0</v>
      </c>
      <c r="T197" s="424">
        <f t="shared" si="23"/>
        <v>0</v>
      </c>
      <c r="U197" s="424">
        <f t="shared" si="23"/>
        <v>0</v>
      </c>
      <c r="V197" s="424">
        <f t="shared" si="23"/>
        <v>0</v>
      </c>
      <c r="W197" s="421">
        <f t="shared" si="9"/>
        <v>0</v>
      </c>
    </row>
    <row r="198" spans="1:23" ht="32.25" thickBot="1">
      <c r="A198" s="350">
        <v>185</v>
      </c>
      <c r="B198" s="179"/>
      <c r="C198" s="225">
        <v>1053</v>
      </c>
      <c r="D198" s="226" t="s">
        <v>504</v>
      </c>
      <c r="E198" s="691">
        <f t="shared" si="21"/>
        <v>0</v>
      </c>
      <c r="F198" s="336">
        <f t="shared" si="21"/>
        <v>0</v>
      </c>
      <c r="G198" s="336">
        <f t="shared" si="21"/>
        <v>0</v>
      </c>
      <c r="H198" s="336">
        <f t="shared" si="21"/>
        <v>0</v>
      </c>
      <c r="I198" s="300">
        <v>1</v>
      </c>
      <c r="J198" s="330"/>
      <c r="K198" s="422">
        <f t="shared" si="22"/>
        <v>0</v>
      </c>
      <c r="L198" s="423">
        <f t="shared" si="22"/>
        <v>0</v>
      </c>
      <c r="M198" s="423">
        <f t="shared" si="22"/>
        <v>0</v>
      </c>
      <c r="N198" s="423">
        <f t="shared" si="22"/>
        <v>0</v>
      </c>
      <c r="O198" s="330"/>
      <c r="P198" s="424">
        <f t="shared" si="23"/>
        <v>0</v>
      </c>
      <c r="Q198" s="424">
        <f t="shared" si="23"/>
        <v>0</v>
      </c>
      <c r="R198" s="424">
        <f t="shared" si="23"/>
        <v>0</v>
      </c>
      <c r="S198" s="424">
        <f t="shared" si="23"/>
        <v>0</v>
      </c>
      <c r="T198" s="424">
        <f t="shared" si="23"/>
        <v>0</v>
      </c>
      <c r="U198" s="424">
        <f t="shared" si="23"/>
        <v>0</v>
      </c>
      <c r="V198" s="424">
        <f t="shared" si="23"/>
        <v>0</v>
      </c>
      <c r="W198" s="421">
        <f t="shared" si="9"/>
        <v>0</v>
      </c>
    </row>
    <row r="199" spans="1:23" ht="18.75" thickBot="1">
      <c r="A199" s="350">
        <v>190</v>
      </c>
      <c r="B199" s="179"/>
      <c r="C199" s="180">
        <v>1062</v>
      </c>
      <c r="D199" s="182" t="s">
        <v>505</v>
      </c>
      <c r="E199" s="691">
        <f t="shared" si="21"/>
        <v>0</v>
      </c>
      <c r="F199" s="336">
        <f t="shared" si="21"/>
        <v>0</v>
      </c>
      <c r="G199" s="336">
        <f t="shared" si="21"/>
        <v>0</v>
      </c>
      <c r="H199" s="336">
        <f t="shared" si="21"/>
        <v>0</v>
      </c>
      <c r="I199" s="300">
        <v>1</v>
      </c>
      <c r="J199" s="330"/>
      <c r="K199" s="422">
        <f t="shared" si="22"/>
        <v>0</v>
      </c>
      <c r="L199" s="423">
        <f t="shared" si="22"/>
        <v>0</v>
      </c>
      <c r="M199" s="423">
        <f t="shared" si="22"/>
        <v>0</v>
      </c>
      <c r="N199" s="423">
        <f t="shared" si="22"/>
        <v>0</v>
      </c>
      <c r="O199" s="330"/>
      <c r="P199" s="422">
        <f t="shared" si="23"/>
        <v>0</v>
      </c>
      <c r="Q199" s="422">
        <f t="shared" si="23"/>
        <v>0</v>
      </c>
      <c r="R199" s="422">
        <f t="shared" si="23"/>
        <v>0</v>
      </c>
      <c r="S199" s="422">
        <f t="shared" si="23"/>
        <v>0</v>
      </c>
      <c r="T199" s="422">
        <f t="shared" si="23"/>
        <v>0</v>
      </c>
      <c r="U199" s="422">
        <f t="shared" si="23"/>
        <v>0</v>
      </c>
      <c r="V199" s="422">
        <f t="shared" si="23"/>
        <v>0</v>
      </c>
      <c r="W199" s="421">
        <f t="shared" si="9"/>
        <v>0</v>
      </c>
    </row>
    <row r="200" spans="1:23" ht="18.75" thickBot="1">
      <c r="A200" s="350">
        <v>195</v>
      </c>
      <c r="B200" s="179"/>
      <c r="C200" s="180">
        <v>1063</v>
      </c>
      <c r="D200" s="182" t="s">
        <v>506</v>
      </c>
      <c r="E200" s="691">
        <f t="shared" si="21"/>
        <v>0</v>
      </c>
      <c r="F200" s="336">
        <f t="shared" si="21"/>
        <v>0</v>
      </c>
      <c r="G200" s="336">
        <f t="shared" si="21"/>
        <v>0</v>
      </c>
      <c r="H200" s="336">
        <f t="shared" si="21"/>
        <v>0</v>
      </c>
      <c r="I200" s="300">
        <v>1</v>
      </c>
      <c r="J200" s="330"/>
      <c r="K200" s="422">
        <f t="shared" si="22"/>
        <v>0</v>
      </c>
      <c r="L200" s="423">
        <f t="shared" si="22"/>
        <v>0</v>
      </c>
      <c r="M200" s="423">
        <f t="shared" si="22"/>
        <v>0</v>
      </c>
      <c r="N200" s="423">
        <f t="shared" si="22"/>
        <v>0</v>
      </c>
      <c r="O200" s="330"/>
      <c r="P200" s="424">
        <f t="shared" si="23"/>
        <v>0</v>
      </c>
      <c r="Q200" s="424">
        <f t="shared" si="23"/>
        <v>0</v>
      </c>
      <c r="R200" s="424">
        <f t="shared" si="23"/>
        <v>0</v>
      </c>
      <c r="S200" s="424">
        <f t="shared" si="23"/>
        <v>0</v>
      </c>
      <c r="T200" s="424">
        <f t="shared" si="23"/>
        <v>0</v>
      </c>
      <c r="U200" s="424">
        <f t="shared" si="23"/>
        <v>0</v>
      </c>
      <c r="V200" s="424">
        <f t="shared" si="23"/>
        <v>0</v>
      </c>
      <c r="W200" s="421">
        <f t="shared" si="9"/>
        <v>0</v>
      </c>
    </row>
    <row r="201" spans="1:23" ht="18.75" thickBot="1">
      <c r="A201" s="350">
        <v>200</v>
      </c>
      <c r="B201" s="179"/>
      <c r="C201" s="225">
        <v>1069</v>
      </c>
      <c r="D201" s="227" t="s">
        <v>507</v>
      </c>
      <c r="E201" s="691">
        <f t="shared" si="21"/>
        <v>0</v>
      </c>
      <c r="F201" s="336">
        <f t="shared" si="21"/>
        <v>0</v>
      </c>
      <c r="G201" s="336">
        <f t="shared" si="21"/>
        <v>0</v>
      </c>
      <c r="H201" s="336">
        <f t="shared" si="21"/>
        <v>0</v>
      </c>
      <c r="I201" s="300">
        <v>1</v>
      </c>
      <c r="J201" s="330"/>
      <c r="K201" s="422">
        <f t="shared" si="22"/>
        <v>0</v>
      </c>
      <c r="L201" s="423">
        <f t="shared" si="22"/>
        <v>0</v>
      </c>
      <c r="M201" s="423">
        <f t="shared" si="22"/>
        <v>0</v>
      </c>
      <c r="N201" s="423">
        <f t="shared" si="22"/>
        <v>0</v>
      </c>
      <c r="O201" s="330"/>
      <c r="P201" s="422">
        <f t="shared" si="23"/>
        <v>0</v>
      </c>
      <c r="Q201" s="422">
        <f t="shared" si="23"/>
        <v>0</v>
      </c>
      <c r="R201" s="422">
        <f t="shared" si="23"/>
        <v>0</v>
      </c>
      <c r="S201" s="422">
        <f t="shared" si="23"/>
        <v>0</v>
      </c>
      <c r="T201" s="422">
        <f t="shared" si="23"/>
        <v>0</v>
      </c>
      <c r="U201" s="422">
        <f t="shared" si="23"/>
        <v>0</v>
      </c>
      <c r="V201" s="422">
        <f t="shared" si="23"/>
        <v>0</v>
      </c>
      <c r="W201" s="421">
        <f t="shared" si="9"/>
        <v>0</v>
      </c>
    </row>
    <row r="202" spans="1:23" ht="30.75" thickBot="1">
      <c r="A202" s="350">
        <v>205</v>
      </c>
      <c r="B202" s="184"/>
      <c r="C202" s="180">
        <v>1091</v>
      </c>
      <c r="D202" s="191" t="s">
        <v>508</v>
      </c>
      <c r="E202" s="691">
        <f t="shared" si="21"/>
        <v>0</v>
      </c>
      <c r="F202" s="336">
        <f t="shared" si="21"/>
        <v>0</v>
      </c>
      <c r="G202" s="336">
        <f t="shared" si="21"/>
        <v>0</v>
      </c>
      <c r="H202" s="336">
        <f t="shared" si="21"/>
        <v>0</v>
      </c>
      <c r="I202" s="300">
        <v>1</v>
      </c>
      <c r="J202" s="330"/>
      <c r="K202" s="422">
        <f t="shared" si="22"/>
        <v>0</v>
      </c>
      <c r="L202" s="423">
        <f t="shared" si="22"/>
        <v>0</v>
      </c>
      <c r="M202" s="423">
        <f t="shared" si="22"/>
        <v>0</v>
      </c>
      <c r="N202" s="423">
        <f t="shared" si="22"/>
        <v>0</v>
      </c>
      <c r="O202" s="330"/>
      <c r="P202" s="422">
        <f t="shared" si="23"/>
        <v>0</v>
      </c>
      <c r="Q202" s="422">
        <f t="shared" si="23"/>
        <v>0</v>
      </c>
      <c r="R202" s="422">
        <f t="shared" si="23"/>
        <v>0</v>
      </c>
      <c r="S202" s="422">
        <f t="shared" si="23"/>
        <v>0</v>
      </c>
      <c r="T202" s="422">
        <f t="shared" si="23"/>
        <v>0</v>
      </c>
      <c r="U202" s="422">
        <f t="shared" si="23"/>
        <v>0</v>
      </c>
      <c r="V202" s="422">
        <f t="shared" si="23"/>
        <v>0</v>
      </c>
      <c r="W202" s="421">
        <f t="shared" si="9"/>
        <v>0</v>
      </c>
    </row>
    <row r="203" spans="1:23" ht="30.75" thickBot="1">
      <c r="A203" s="350">
        <v>210</v>
      </c>
      <c r="B203" s="179"/>
      <c r="C203" s="180">
        <v>1092</v>
      </c>
      <c r="D203" s="191" t="s">
        <v>509</v>
      </c>
      <c r="E203" s="691">
        <f t="shared" si="21"/>
        <v>0</v>
      </c>
      <c r="F203" s="336">
        <f t="shared" si="21"/>
        <v>0</v>
      </c>
      <c r="G203" s="336">
        <f t="shared" si="21"/>
        <v>0</v>
      </c>
      <c r="H203" s="336">
        <f t="shared" si="21"/>
        <v>0</v>
      </c>
      <c r="I203" s="300">
        <v>1</v>
      </c>
      <c r="J203" s="330"/>
      <c r="K203" s="422">
        <f t="shared" si="22"/>
        <v>0</v>
      </c>
      <c r="L203" s="423">
        <f t="shared" si="22"/>
        <v>0</v>
      </c>
      <c r="M203" s="423">
        <f t="shared" si="22"/>
        <v>0</v>
      </c>
      <c r="N203" s="423">
        <f t="shared" si="22"/>
        <v>0</v>
      </c>
      <c r="O203" s="330"/>
      <c r="P203" s="424">
        <f aca="true" t="shared" si="24" ref="P203:V204">SUMIF($C$581:$C$12458,$C203,P$581:P$12458)</f>
        <v>0</v>
      </c>
      <c r="Q203" s="424">
        <f t="shared" si="24"/>
        <v>0</v>
      </c>
      <c r="R203" s="424">
        <f t="shared" si="24"/>
        <v>0</v>
      </c>
      <c r="S203" s="424">
        <f t="shared" si="24"/>
        <v>0</v>
      </c>
      <c r="T203" s="424">
        <f t="shared" si="24"/>
        <v>0</v>
      </c>
      <c r="U203" s="424">
        <f t="shared" si="24"/>
        <v>0</v>
      </c>
      <c r="V203" s="424">
        <f t="shared" si="24"/>
        <v>0</v>
      </c>
      <c r="W203" s="421">
        <f t="shared" si="9"/>
        <v>0</v>
      </c>
    </row>
    <row r="204" spans="1:23" ht="30.75" thickBot="1">
      <c r="A204" s="350">
        <v>215</v>
      </c>
      <c r="B204" s="179"/>
      <c r="C204" s="186">
        <v>1098</v>
      </c>
      <c r="D204" s="192" t="s">
        <v>510</v>
      </c>
      <c r="E204" s="691">
        <f t="shared" si="21"/>
        <v>0</v>
      </c>
      <c r="F204" s="336">
        <f t="shared" si="21"/>
        <v>0</v>
      </c>
      <c r="G204" s="336">
        <f t="shared" si="21"/>
        <v>0</v>
      </c>
      <c r="H204" s="336">
        <f t="shared" si="21"/>
        <v>0</v>
      </c>
      <c r="I204" s="300">
        <v>1</v>
      </c>
      <c r="J204" s="330"/>
      <c r="K204" s="422">
        <f t="shared" si="22"/>
        <v>0</v>
      </c>
      <c r="L204" s="423">
        <f t="shared" si="22"/>
        <v>0</v>
      </c>
      <c r="M204" s="423">
        <f t="shared" si="22"/>
        <v>0</v>
      </c>
      <c r="N204" s="423">
        <f t="shared" si="22"/>
        <v>0</v>
      </c>
      <c r="O204" s="330"/>
      <c r="P204" s="422">
        <f t="shared" si="24"/>
        <v>0</v>
      </c>
      <c r="Q204" s="422">
        <f t="shared" si="24"/>
        <v>0</v>
      </c>
      <c r="R204" s="422">
        <f t="shared" si="24"/>
        <v>0</v>
      </c>
      <c r="S204" s="422">
        <f t="shared" si="24"/>
        <v>0</v>
      </c>
      <c r="T204" s="422">
        <f t="shared" si="24"/>
        <v>0</v>
      </c>
      <c r="U204" s="422">
        <f t="shared" si="24"/>
        <v>0</v>
      </c>
      <c r="V204" s="422">
        <f t="shared" si="24"/>
        <v>0</v>
      </c>
      <c r="W204" s="421">
        <f t="shared" si="9"/>
        <v>0</v>
      </c>
    </row>
    <row r="205" spans="1:24" s="333" customFormat="1" ht="18.75" thickBot="1">
      <c r="A205" s="349">
        <v>220</v>
      </c>
      <c r="B205" s="183">
        <v>2100</v>
      </c>
      <c r="C205" s="1009" t="s">
        <v>837</v>
      </c>
      <c r="D205" s="1009"/>
      <c r="E205" s="692">
        <f>SUMIF($B$581:$B$12458,$B205,E$581:E$12458)</f>
        <v>0</v>
      </c>
      <c r="F205" s="425">
        <f>SUMIF($B$581:$B$12458,$B205,F$581:F$12458)</f>
        <v>0</v>
      </c>
      <c r="G205" s="425">
        <f>SUMIF($B$581:$B$12458,$B205,G$581:G$12458)</f>
        <v>0</v>
      </c>
      <c r="H205" s="425">
        <f>SUMIF($B$581:$B$12458,$B205,H$581:H$12458)</f>
        <v>0</v>
      </c>
      <c r="I205" s="300">
        <v>1</v>
      </c>
      <c r="J205" s="330"/>
      <c r="K205" s="426">
        <f>SUMIF($B$581:$B$12458,$B205,K$581:K$12458)</f>
        <v>0</v>
      </c>
      <c r="L205" s="427">
        <f>SUMIF($B$581:$B$12458,$B205,L$581:L$12458)</f>
        <v>0</v>
      </c>
      <c r="M205" s="427">
        <f>SUMIF($B$581:$B$12458,$B205,M$581:M$12458)</f>
        <v>0</v>
      </c>
      <c r="N205" s="427">
        <f>SUMIF($B$581:$B$12458,$B205,N$581:N$12458)</f>
        <v>0</v>
      </c>
      <c r="O205" s="330"/>
      <c r="P205" s="428">
        <f aca="true" t="shared" si="25" ref="P205:V205">SUMIF($B$581:$B$12458,$B205,P$581:P$12458)</f>
        <v>0</v>
      </c>
      <c r="Q205" s="428">
        <f t="shared" si="25"/>
        <v>0</v>
      </c>
      <c r="R205" s="428">
        <f t="shared" si="25"/>
        <v>0</v>
      </c>
      <c r="S205" s="428">
        <f t="shared" si="25"/>
        <v>0</v>
      </c>
      <c r="T205" s="428">
        <f t="shared" si="25"/>
        <v>0</v>
      </c>
      <c r="U205" s="428">
        <f t="shared" si="25"/>
        <v>0</v>
      </c>
      <c r="V205" s="428">
        <f t="shared" si="25"/>
        <v>0</v>
      </c>
      <c r="W205" s="421">
        <f t="shared" si="9"/>
        <v>0</v>
      </c>
      <c r="X205" s="294"/>
    </row>
    <row r="206" spans="1:23" ht="18.75" thickBot="1">
      <c r="A206" s="350">
        <v>225</v>
      </c>
      <c r="B206" s="179"/>
      <c r="C206" s="190">
        <v>2110</v>
      </c>
      <c r="D206" s="193" t="s">
        <v>511</v>
      </c>
      <c r="E206" s="691">
        <f aca="true" t="shared" si="26" ref="E206:H210">SUMIF($C$581:$C$12458,$C206,E$581:E$12458)</f>
        <v>0</v>
      </c>
      <c r="F206" s="336">
        <f t="shared" si="26"/>
        <v>0</v>
      </c>
      <c r="G206" s="336">
        <f t="shared" si="26"/>
        <v>0</v>
      </c>
      <c r="H206" s="336">
        <f t="shared" si="26"/>
        <v>0</v>
      </c>
      <c r="I206" s="300">
        <v>1</v>
      </c>
      <c r="J206" s="330"/>
      <c r="K206" s="422">
        <f aca="true" t="shared" si="27" ref="K206:N210">SUMIF($C$581:$C$12458,$C206,K$581:K$12458)</f>
        <v>0</v>
      </c>
      <c r="L206" s="423">
        <f t="shared" si="27"/>
        <v>0</v>
      </c>
      <c r="M206" s="423">
        <f t="shared" si="27"/>
        <v>0</v>
      </c>
      <c r="N206" s="423">
        <f t="shared" si="27"/>
        <v>0</v>
      </c>
      <c r="O206" s="330"/>
      <c r="P206" s="424">
        <f aca="true" t="shared" si="28" ref="P206:V210">SUMIF($C$581:$C$12458,$C206,P$581:P$12458)</f>
        <v>0</v>
      </c>
      <c r="Q206" s="424">
        <f t="shared" si="28"/>
        <v>0</v>
      </c>
      <c r="R206" s="424">
        <f t="shared" si="28"/>
        <v>0</v>
      </c>
      <c r="S206" s="424">
        <f t="shared" si="28"/>
        <v>0</v>
      </c>
      <c r="T206" s="424">
        <f t="shared" si="28"/>
        <v>0</v>
      </c>
      <c r="U206" s="424">
        <f t="shared" si="28"/>
        <v>0</v>
      </c>
      <c r="V206" s="424">
        <f t="shared" si="28"/>
        <v>0</v>
      </c>
      <c r="W206" s="421">
        <f t="shared" si="9"/>
        <v>0</v>
      </c>
    </row>
    <row r="207" spans="1:24" ht="18.75" thickBot="1">
      <c r="A207" s="350">
        <v>230</v>
      </c>
      <c r="B207" s="228"/>
      <c r="C207" s="180">
        <v>2120</v>
      </c>
      <c r="D207" s="215" t="s">
        <v>512</v>
      </c>
      <c r="E207" s="691">
        <f t="shared" si="26"/>
        <v>0</v>
      </c>
      <c r="F207" s="336">
        <f t="shared" si="26"/>
        <v>0</v>
      </c>
      <c r="G207" s="336">
        <f t="shared" si="26"/>
        <v>0</v>
      </c>
      <c r="H207" s="336">
        <f t="shared" si="26"/>
        <v>0</v>
      </c>
      <c r="I207" s="300">
        <v>1</v>
      </c>
      <c r="J207" s="330"/>
      <c r="K207" s="422">
        <f t="shared" si="27"/>
        <v>0</v>
      </c>
      <c r="L207" s="423">
        <f t="shared" si="27"/>
        <v>0</v>
      </c>
      <c r="M207" s="423">
        <f t="shared" si="27"/>
        <v>0</v>
      </c>
      <c r="N207" s="423">
        <f t="shared" si="27"/>
        <v>0</v>
      </c>
      <c r="O207" s="330"/>
      <c r="P207" s="424">
        <f t="shared" si="28"/>
        <v>0</v>
      </c>
      <c r="Q207" s="424">
        <f t="shared" si="28"/>
        <v>0</v>
      </c>
      <c r="R207" s="424">
        <f t="shared" si="28"/>
        <v>0</v>
      </c>
      <c r="S207" s="424">
        <f t="shared" si="28"/>
        <v>0</v>
      </c>
      <c r="T207" s="424">
        <f t="shared" si="28"/>
        <v>0</v>
      </c>
      <c r="U207" s="424">
        <f t="shared" si="28"/>
        <v>0</v>
      </c>
      <c r="V207" s="424">
        <f t="shared" si="28"/>
        <v>0</v>
      </c>
      <c r="W207" s="421">
        <f t="shared" si="9"/>
        <v>0</v>
      </c>
      <c r="X207" s="333"/>
    </row>
    <row r="208" spans="1:23" ht="23.25" customHeight="1" thickBot="1">
      <c r="A208" s="350">
        <v>235</v>
      </c>
      <c r="B208" s="228"/>
      <c r="C208" s="180">
        <v>2125</v>
      </c>
      <c r="D208" s="215" t="s">
        <v>513</v>
      </c>
      <c r="E208" s="691">
        <f t="shared" si="26"/>
        <v>0</v>
      </c>
      <c r="F208" s="336">
        <f t="shared" si="26"/>
        <v>0</v>
      </c>
      <c r="G208" s="336">
        <f t="shared" si="26"/>
        <v>0</v>
      </c>
      <c r="H208" s="336">
        <f t="shared" si="26"/>
        <v>0</v>
      </c>
      <c r="I208" s="300">
        <v>1</v>
      </c>
      <c r="J208" s="330"/>
      <c r="K208" s="422">
        <f t="shared" si="27"/>
        <v>0</v>
      </c>
      <c r="L208" s="423">
        <f t="shared" si="27"/>
        <v>0</v>
      </c>
      <c r="M208" s="423">
        <f t="shared" si="27"/>
        <v>0</v>
      </c>
      <c r="N208" s="423">
        <f t="shared" si="27"/>
        <v>0</v>
      </c>
      <c r="O208" s="330"/>
      <c r="P208" s="424">
        <f t="shared" si="28"/>
        <v>0</v>
      </c>
      <c r="Q208" s="424">
        <f t="shared" si="28"/>
        <v>0</v>
      </c>
      <c r="R208" s="424">
        <f t="shared" si="28"/>
        <v>0</v>
      </c>
      <c r="S208" s="424">
        <f t="shared" si="28"/>
        <v>0</v>
      </c>
      <c r="T208" s="424">
        <f t="shared" si="28"/>
        <v>0</v>
      </c>
      <c r="U208" s="424">
        <f t="shared" si="28"/>
        <v>0</v>
      </c>
      <c r="V208" s="424">
        <f t="shared" si="28"/>
        <v>0</v>
      </c>
      <c r="W208" s="421">
        <f t="shared" si="9"/>
        <v>0</v>
      </c>
    </row>
    <row r="209" spans="1:23" ht="22.5" customHeight="1" thickBot="1">
      <c r="A209" s="350">
        <v>240</v>
      </c>
      <c r="B209" s="187"/>
      <c r="C209" s="180">
        <v>2140</v>
      </c>
      <c r="D209" s="215" t="s">
        <v>514</v>
      </c>
      <c r="E209" s="691">
        <f t="shared" si="26"/>
        <v>0</v>
      </c>
      <c r="F209" s="336">
        <f t="shared" si="26"/>
        <v>0</v>
      </c>
      <c r="G209" s="336">
        <f t="shared" si="26"/>
        <v>0</v>
      </c>
      <c r="H209" s="336">
        <f t="shared" si="26"/>
        <v>0</v>
      </c>
      <c r="I209" s="300">
        <v>1</v>
      </c>
      <c r="J209" s="330"/>
      <c r="K209" s="422">
        <f t="shared" si="27"/>
        <v>0</v>
      </c>
      <c r="L209" s="423">
        <f t="shared" si="27"/>
        <v>0</v>
      </c>
      <c r="M209" s="423">
        <f t="shared" si="27"/>
        <v>0</v>
      </c>
      <c r="N209" s="423">
        <f t="shared" si="27"/>
        <v>0</v>
      </c>
      <c r="O209" s="330"/>
      <c r="P209" s="424">
        <f t="shared" si="28"/>
        <v>0</v>
      </c>
      <c r="Q209" s="424">
        <f t="shared" si="28"/>
        <v>0</v>
      </c>
      <c r="R209" s="424">
        <f t="shared" si="28"/>
        <v>0</v>
      </c>
      <c r="S209" s="424">
        <f t="shared" si="28"/>
        <v>0</v>
      </c>
      <c r="T209" s="424">
        <f t="shared" si="28"/>
        <v>0</v>
      </c>
      <c r="U209" s="424">
        <f t="shared" si="28"/>
        <v>0</v>
      </c>
      <c r="V209" s="424">
        <f t="shared" si="28"/>
        <v>0</v>
      </c>
      <c r="W209" s="421">
        <f t="shared" si="9"/>
        <v>0</v>
      </c>
    </row>
    <row r="210" spans="1:23" ht="23.25" customHeight="1" thickBot="1">
      <c r="A210" s="350">
        <v>245</v>
      </c>
      <c r="B210" s="179"/>
      <c r="C210" s="186">
        <v>2190</v>
      </c>
      <c r="D210" s="203" t="s">
        <v>515</v>
      </c>
      <c r="E210" s="691">
        <f t="shared" si="26"/>
        <v>0</v>
      </c>
      <c r="F210" s="336">
        <f t="shared" si="26"/>
        <v>0</v>
      </c>
      <c r="G210" s="336">
        <f t="shared" si="26"/>
        <v>0</v>
      </c>
      <c r="H210" s="336">
        <f t="shared" si="26"/>
        <v>0</v>
      </c>
      <c r="I210" s="300">
        <v>1</v>
      </c>
      <c r="J210" s="330"/>
      <c r="K210" s="422">
        <f t="shared" si="27"/>
        <v>0</v>
      </c>
      <c r="L210" s="423">
        <f t="shared" si="27"/>
        <v>0</v>
      </c>
      <c r="M210" s="423">
        <f t="shared" si="27"/>
        <v>0</v>
      </c>
      <c r="N210" s="423">
        <f t="shared" si="27"/>
        <v>0</v>
      </c>
      <c r="O210" s="330"/>
      <c r="P210" s="424">
        <f t="shared" si="28"/>
        <v>0</v>
      </c>
      <c r="Q210" s="424">
        <f t="shared" si="28"/>
        <v>0</v>
      </c>
      <c r="R210" s="424">
        <f t="shared" si="28"/>
        <v>0</v>
      </c>
      <c r="S210" s="424">
        <f t="shared" si="28"/>
        <v>0</v>
      </c>
      <c r="T210" s="424">
        <f t="shared" si="28"/>
        <v>0</v>
      </c>
      <c r="U210" s="424">
        <f t="shared" si="28"/>
        <v>0</v>
      </c>
      <c r="V210" s="424">
        <f t="shared" si="28"/>
        <v>0</v>
      </c>
      <c r="W210" s="421">
        <f t="shared" si="9"/>
        <v>0</v>
      </c>
    </row>
    <row r="211" spans="1:24" s="333" customFormat="1" ht="18.75" thickBot="1">
      <c r="A211" s="349">
        <v>250</v>
      </c>
      <c r="B211" s="183">
        <v>2200</v>
      </c>
      <c r="C211" s="1009" t="s">
        <v>516</v>
      </c>
      <c r="D211" s="1009"/>
      <c r="E211" s="692">
        <f>SUMIF($B$581:$B$12458,$B211,E$581:E$12458)</f>
        <v>0</v>
      </c>
      <c r="F211" s="425">
        <f>SUMIF($B$581:$B$12458,$B211,F$581:F$12458)</f>
        <v>0</v>
      </c>
      <c r="G211" s="425">
        <f>SUMIF($B$581:$B$12458,$B211,G$581:G$12458)</f>
        <v>0</v>
      </c>
      <c r="H211" s="425">
        <f>SUMIF($B$581:$B$12458,$B211,H$581:H$12458)</f>
        <v>0</v>
      </c>
      <c r="I211" s="300">
        <v>1</v>
      </c>
      <c r="J211" s="330"/>
      <c r="K211" s="426">
        <f>SUMIF($B$581:$B$12458,$B211,K$581:K$12458)</f>
        <v>0</v>
      </c>
      <c r="L211" s="427">
        <f>SUMIF($B$581:$B$12458,$B211,L$581:L$12458)</f>
        <v>0</v>
      </c>
      <c r="M211" s="427">
        <f>SUMIF($B$581:$B$12458,$B211,M$581:M$12458)</f>
        <v>0</v>
      </c>
      <c r="N211" s="427">
        <f>SUMIF($B$581:$B$12458,$B211,N$581:N$12458)</f>
        <v>0</v>
      </c>
      <c r="O211" s="330"/>
      <c r="P211" s="428">
        <f aca="true" t="shared" si="29" ref="P211:V211">SUMIF($B$581:$B$12458,$B211,P$581:P$12458)</f>
        <v>0</v>
      </c>
      <c r="Q211" s="428">
        <f t="shared" si="29"/>
        <v>0</v>
      </c>
      <c r="R211" s="428">
        <f t="shared" si="29"/>
        <v>0</v>
      </c>
      <c r="S211" s="428">
        <f t="shared" si="29"/>
        <v>0</v>
      </c>
      <c r="T211" s="428">
        <f t="shared" si="29"/>
        <v>0</v>
      </c>
      <c r="U211" s="428">
        <f t="shared" si="29"/>
        <v>0</v>
      </c>
      <c r="V211" s="428">
        <f t="shared" si="29"/>
        <v>0</v>
      </c>
      <c r="W211" s="421">
        <f t="shared" si="9"/>
        <v>0</v>
      </c>
      <c r="X211" s="294"/>
    </row>
    <row r="212" spans="1:23" ht="18.75" thickBot="1">
      <c r="A212" s="350">
        <v>255</v>
      </c>
      <c r="B212" s="179"/>
      <c r="C212" s="190">
        <v>2220</v>
      </c>
      <c r="D212" s="181" t="s">
        <v>517</v>
      </c>
      <c r="E212" s="691">
        <f aca="true" t="shared" si="30" ref="E212:H214">SUMIF($C$581:$C$12458,$C212,E$581:E$12458)</f>
        <v>0</v>
      </c>
      <c r="F212" s="336">
        <f t="shared" si="30"/>
        <v>0</v>
      </c>
      <c r="G212" s="336">
        <f t="shared" si="30"/>
        <v>0</v>
      </c>
      <c r="H212" s="336">
        <f t="shared" si="30"/>
        <v>0</v>
      </c>
      <c r="I212" s="300">
        <v>1</v>
      </c>
      <c r="J212" s="330"/>
      <c r="K212" s="424">
        <f aca="true" t="shared" si="31" ref="K212:N214">SUMIF($C$581:$C$12458,$C212,K$581:K$12458)</f>
        <v>0</v>
      </c>
      <c r="L212" s="429">
        <f t="shared" si="31"/>
        <v>0</v>
      </c>
      <c r="M212" s="429">
        <f t="shared" si="31"/>
        <v>0</v>
      </c>
      <c r="N212" s="429">
        <f t="shared" si="31"/>
        <v>0</v>
      </c>
      <c r="O212" s="330"/>
      <c r="P212" s="424">
        <f aca="true" t="shared" si="32" ref="P212:V214">SUMIF($C$581:$C$12458,$C212,P$581:P$12458)</f>
        <v>0</v>
      </c>
      <c r="Q212" s="424">
        <f t="shared" si="32"/>
        <v>0</v>
      </c>
      <c r="R212" s="424">
        <f t="shared" si="32"/>
        <v>0</v>
      </c>
      <c r="S212" s="424">
        <f t="shared" si="32"/>
        <v>0</v>
      </c>
      <c r="T212" s="424">
        <f t="shared" si="32"/>
        <v>0</v>
      </c>
      <c r="U212" s="424">
        <f t="shared" si="32"/>
        <v>0</v>
      </c>
      <c r="V212" s="424">
        <f t="shared" si="32"/>
        <v>0</v>
      </c>
      <c r="W212" s="421">
        <f t="shared" si="9"/>
        <v>0</v>
      </c>
    </row>
    <row r="213" spans="1:24" ht="18.75" thickBot="1">
      <c r="A213" s="350">
        <v>260</v>
      </c>
      <c r="B213" s="179"/>
      <c r="C213" s="180">
        <v>2221</v>
      </c>
      <c r="D213" s="182" t="s">
        <v>518</v>
      </c>
      <c r="E213" s="691">
        <f t="shared" si="30"/>
        <v>0</v>
      </c>
      <c r="F213" s="336">
        <f t="shared" si="30"/>
        <v>0</v>
      </c>
      <c r="G213" s="336">
        <f t="shared" si="30"/>
        <v>0</v>
      </c>
      <c r="H213" s="336">
        <f t="shared" si="30"/>
        <v>0</v>
      </c>
      <c r="I213" s="300">
        <v>1</v>
      </c>
      <c r="J213" s="330"/>
      <c r="K213" s="422">
        <f t="shared" si="31"/>
        <v>0</v>
      </c>
      <c r="L213" s="423">
        <f t="shared" si="31"/>
        <v>0</v>
      </c>
      <c r="M213" s="423">
        <f t="shared" si="31"/>
        <v>0</v>
      </c>
      <c r="N213" s="423">
        <f t="shared" si="31"/>
        <v>0</v>
      </c>
      <c r="O213" s="330"/>
      <c r="P213" s="424">
        <f t="shared" si="32"/>
        <v>0</v>
      </c>
      <c r="Q213" s="424">
        <f t="shared" si="32"/>
        <v>0</v>
      </c>
      <c r="R213" s="424">
        <f t="shared" si="32"/>
        <v>0</v>
      </c>
      <c r="S213" s="424">
        <f t="shared" si="32"/>
        <v>0</v>
      </c>
      <c r="T213" s="424">
        <f t="shared" si="32"/>
        <v>0</v>
      </c>
      <c r="U213" s="424">
        <f t="shared" si="32"/>
        <v>0</v>
      </c>
      <c r="V213" s="424">
        <f t="shared" si="32"/>
        <v>0</v>
      </c>
      <c r="W213" s="421">
        <f t="shared" si="9"/>
        <v>0</v>
      </c>
      <c r="X213" s="333"/>
    </row>
    <row r="214" spans="1:23" ht="18.75" thickBot="1">
      <c r="A214" s="350">
        <v>265</v>
      </c>
      <c r="B214" s="179"/>
      <c r="C214" s="186">
        <v>2224</v>
      </c>
      <c r="D214" s="185" t="s">
        <v>519</v>
      </c>
      <c r="E214" s="691">
        <f t="shared" si="30"/>
        <v>0</v>
      </c>
      <c r="F214" s="336">
        <f t="shared" si="30"/>
        <v>0</v>
      </c>
      <c r="G214" s="336">
        <f t="shared" si="30"/>
        <v>0</v>
      </c>
      <c r="H214" s="336">
        <f t="shared" si="30"/>
        <v>0</v>
      </c>
      <c r="I214" s="300">
        <v>1</v>
      </c>
      <c r="J214" s="330"/>
      <c r="K214" s="422">
        <f t="shared" si="31"/>
        <v>0</v>
      </c>
      <c r="L214" s="423">
        <f t="shared" si="31"/>
        <v>0</v>
      </c>
      <c r="M214" s="423">
        <f t="shared" si="31"/>
        <v>0</v>
      </c>
      <c r="N214" s="423">
        <f t="shared" si="31"/>
        <v>0</v>
      </c>
      <c r="O214" s="330"/>
      <c r="P214" s="424">
        <f t="shared" si="32"/>
        <v>0</v>
      </c>
      <c r="Q214" s="424">
        <f t="shared" si="32"/>
        <v>0</v>
      </c>
      <c r="R214" s="424">
        <f t="shared" si="32"/>
        <v>0</v>
      </c>
      <c r="S214" s="424">
        <f t="shared" si="32"/>
        <v>0</v>
      </c>
      <c r="T214" s="424">
        <f t="shared" si="32"/>
        <v>0</v>
      </c>
      <c r="U214" s="424">
        <f t="shared" si="32"/>
        <v>0</v>
      </c>
      <c r="V214" s="424">
        <f t="shared" si="32"/>
        <v>0</v>
      </c>
      <c r="W214" s="421">
        <f t="shared" si="9"/>
        <v>0</v>
      </c>
    </row>
    <row r="215" spans="1:24" s="333" customFormat="1" ht="18.75" thickBot="1">
      <c r="A215" s="349">
        <v>270</v>
      </c>
      <c r="B215" s="183">
        <v>2500</v>
      </c>
      <c r="C215" s="1009" t="s">
        <v>520</v>
      </c>
      <c r="D215" s="1009"/>
      <c r="E215" s="692">
        <f aca="true" t="shared" si="33" ref="E215:H219">SUMIF($B$581:$B$12458,$B215,E$581:E$12458)</f>
        <v>0</v>
      </c>
      <c r="F215" s="425">
        <f t="shared" si="33"/>
        <v>0</v>
      </c>
      <c r="G215" s="425">
        <f t="shared" si="33"/>
        <v>0</v>
      </c>
      <c r="H215" s="425">
        <f t="shared" si="33"/>
        <v>0</v>
      </c>
      <c r="I215" s="300">
        <v>1</v>
      </c>
      <c r="J215" s="330"/>
      <c r="K215" s="426">
        <f aca="true" t="shared" si="34" ref="K215:N219">SUMIF($B$581:$B$12458,$B215,K$581:K$12458)</f>
        <v>0</v>
      </c>
      <c r="L215" s="427">
        <f t="shared" si="34"/>
        <v>0</v>
      </c>
      <c r="M215" s="427">
        <f t="shared" si="34"/>
        <v>0</v>
      </c>
      <c r="N215" s="427">
        <f t="shared" si="34"/>
        <v>0</v>
      </c>
      <c r="O215" s="330"/>
      <c r="P215" s="428">
        <f aca="true" t="shared" si="35" ref="P215:V219">SUMIF($B$581:$B$12458,$B215,P$581:P$12458)</f>
        <v>0</v>
      </c>
      <c r="Q215" s="428">
        <f t="shared" si="35"/>
        <v>0</v>
      </c>
      <c r="R215" s="428">
        <f t="shared" si="35"/>
        <v>0</v>
      </c>
      <c r="S215" s="428">
        <f t="shared" si="35"/>
        <v>0</v>
      </c>
      <c r="T215" s="428">
        <f t="shared" si="35"/>
        <v>0</v>
      </c>
      <c r="U215" s="428">
        <f t="shared" si="35"/>
        <v>0</v>
      </c>
      <c r="V215" s="428">
        <f t="shared" si="35"/>
        <v>0</v>
      </c>
      <c r="W215" s="421">
        <f t="shared" si="9"/>
        <v>0</v>
      </c>
      <c r="X215" s="294"/>
    </row>
    <row r="216" spans="1:24" s="333" customFormat="1" ht="20.25" customHeight="1" thickBot="1">
      <c r="A216" s="349">
        <v>290</v>
      </c>
      <c r="B216" s="183">
        <v>2600</v>
      </c>
      <c r="C216" s="1010" t="s">
        <v>521</v>
      </c>
      <c r="D216" s="1011"/>
      <c r="E216" s="692">
        <f t="shared" si="33"/>
        <v>0</v>
      </c>
      <c r="F216" s="425">
        <f t="shared" si="33"/>
        <v>0</v>
      </c>
      <c r="G216" s="425">
        <f t="shared" si="33"/>
        <v>0</v>
      </c>
      <c r="H216" s="425">
        <f t="shared" si="33"/>
        <v>0</v>
      </c>
      <c r="I216" s="300">
        <v>1</v>
      </c>
      <c r="J216" s="330"/>
      <c r="K216" s="426">
        <f t="shared" si="34"/>
        <v>0</v>
      </c>
      <c r="L216" s="427">
        <f t="shared" si="34"/>
        <v>0</v>
      </c>
      <c r="M216" s="427">
        <f t="shared" si="34"/>
        <v>0</v>
      </c>
      <c r="N216" s="427">
        <f t="shared" si="34"/>
        <v>0</v>
      </c>
      <c r="O216" s="330"/>
      <c r="P216" s="428">
        <f t="shared" si="35"/>
        <v>0</v>
      </c>
      <c r="Q216" s="428">
        <f t="shared" si="35"/>
        <v>0</v>
      </c>
      <c r="R216" s="428">
        <f t="shared" si="35"/>
        <v>0</v>
      </c>
      <c r="S216" s="428">
        <f t="shared" si="35"/>
        <v>0</v>
      </c>
      <c r="T216" s="428">
        <f t="shared" si="35"/>
        <v>0</v>
      </c>
      <c r="U216" s="428">
        <f t="shared" si="35"/>
        <v>0</v>
      </c>
      <c r="V216" s="428">
        <f t="shared" si="35"/>
        <v>0</v>
      </c>
      <c r="W216" s="421">
        <f t="shared" si="9"/>
        <v>0</v>
      </c>
      <c r="X216" s="294"/>
    </row>
    <row r="217" spans="1:23" s="333" customFormat="1" ht="24" customHeight="1" thickBot="1">
      <c r="A217" s="430">
        <v>320</v>
      </c>
      <c r="B217" s="183">
        <v>2700</v>
      </c>
      <c r="C217" s="1012" t="s">
        <v>522</v>
      </c>
      <c r="D217" s="1013"/>
      <c r="E217" s="692">
        <f t="shared" si="33"/>
        <v>0</v>
      </c>
      <c r="F217" s="425">
        <f t="shared" si="33"/>
        <v>0</v>
      </c>
      <c r="G217" s="425">
        <f t="shared" si="33"/>
        <v>0</v>
      </c>
      <c r="H217" s="425">
        <f t="shared" si="33"/>
        <v>0</v>
      </c>
      <c r="I217" s="300">
        <v>1</v>
      </c>
      <c r="J217" s="330"/>
      <c r="K217" s="426">
        <f t="shared" si="34"/>
        <v>0</v>
      </c>
      <c r="L217" s="427">
        <f t="shared" si="34"/>
        <v>0</v>
      </c>
      <c r="M217" s="427">
        <f t="shared" si="34"/>
        <v>0</v>
      </c>
      <c r="N217" s="427">
        <f t="shared" si="34"/>
        <v>0</v>
      </c>
      <c r="O217" s="330"/>
      <c r="P217" s="428">
        <f t="shared" si="35"/>
        <v>0</v>
      </c>
      <c r="Q217" s="428">
        <f t="shared" si="35"/>
        <v>0</v>
      </c>
      <c r="R217" s="428">
        <f t="shared" si="35"/>
        <v>0</v>
      </c>
      <c r="S217" s="428">
        <f t="shared" si="35"/>
        <v>0</v>
      </c>
      <c r="T217" s="428">
        <f t="shared" si="35"/>
        <v>0</v>
      </c>
      <c r="U217" s="428">
        <f t="shared" si="35"/>
        <v>0</v>
      </c>
      <c r="V217" s="428">
        <f t="shared" si="35"/>
        <v>0</v>
      </c>
      <c r="W217" s="421">
        <f t="shared" si="9"/>
        <v>0</v>
      </c>
    </row>
    <row r="218" spans="1:23" s="333" customFormat="1" ht="33.75" customHeight="1" thickBot="1">
      <c r="A218" s="349">
        <v>330</v>
      </c>
      <c r="B218" s="183">
        <v>2800</v>
      </c>
      <c r="C218" s="1012" t="s">
        <v>523</v>
      </c>
      <c r="D218" s="1013"/>
      <c r="E218" s="692">
        <f t="shared" si="33"/>
        <v>0</v>
      </c>
      <c r="F218" s="425">
        <f t="shared" si="33"/>
        <v>0</v>
      </c>
      <c r="G218" s="425">
        <f t="shared" si="33"/>
        <v>0</v>
      </c>
      <c r="H218" s="425">
        <f t="shared" si="33"/>
        <v>0</v>
      </c>
      <c r="I218" s="300">
        <v>1</v>
      </c>
      <c r="J218" s="330"/>
      <c r="K218" s="426">
        <f t="shared" si="34"/>
        <v>0</v>
      </c>
      <c r="L218" s="427">
        <f t="shared" si="34"/>
        <v>0</v>
      </c>
      <c r="M218" s="427">
        <f t="shared" si="34"/>
        <v>0</v>
      </c>
      <c r="N218" s="427">
        <f t="shared" si="34"/>
        <v>0</v>
      </c>
      <c r="O218" s="330"/>
      <c r="P218" s="428">
        <f t="shared" si="35"/>
        <v>0</v>
      </c>
      <c r="Q218" s="428">
        <f t="shared" si="35"/>
        <v>0</v>
      </c>
      <c r="R218" s="428">
        <f t="shared" si="35"/>
        <v>0</v>
      </c>
      <c r="S218" s="428">
        <f t="shared" si="35"/>
        <v>0</v>
      </c>
      <c r="T218" s="428">
        <f t="shared" si="35"/>
        <v>0</v>
      </c>
      <c r="U218" s="428">
        <f t="shared" si="35"/>
        <v>0</v>
      </c>
      <c r="V218" s="428">
        <f t="shared" si="35"/>
        <v>0</v>
      </c>
      <c r="W218" s="421">
        <f t="shared" si="9"/>
        <v>0</v>
      </c>
    </row>
    <row r="219" spans="1:23" s="333" customFormat="1" ht="18.75" thickBot="1">
      <c r="A219" s="349">
        <v>350</v>
      </c>
      <c r="B219" s="183">
        <v>2900</v>
      </c>
      <c r="C219" s="1014" t="s">
        <v>524</v>
      </c>
      <c r="D219" s="1014"/>
      <c r="E219" s="692">
        <f t="shared" si="33"/>
        <v>0</v>
      </c>
      <c r="F219" s="425">
        <f t="shared" si="33"/>
        <v>0</v>
      </c>
      <c r="G219" s="425">
        <f t="shared" si="33"/>
        <v>0</v>
      </c>
      <c r="H219" s="425">
        <f t="shared" si="33"/>
        <v>0</v>
      </c>
      <c r="I219" s="300">
        <v>1</v>
      </c>
      <c r="J219" s="330"/>
      <c r="K219" s="426">
        <f t="shared" si="34"/>
        <v>0</v>
      </c>
      <c r="L219" s="427">
        <f t="shared" si="34"/>
        <v>0</v>
      </c>
      <c r="M219" s="427">
        <f t="shared" si="34"/>
        <v>0</v>
      </c>
      <c r="N219" s="427">
        <f t="shared" si="34"/>
        <v>0</v>
      </c>
      <c r="O219" s="330"/>
      <c r="P219" s="428">
        <f t="shared" si="35"/>
        <v>0</v>
      </c>
      <c r="Q219" s="428">
        <f t="shared" si="35"/>
        <v>0</v>
      </c>
      <c r="R219" s="428">
        <f t="shared" si="35"/>
        <v>0</v>
      </c>
      <c r="S219" s="428">
        <f t="shared" si="35"/>
        <v>0</v>
      </c>
      <c r="T219" s="428">
        <f t="shared" si="35"/>
        <v>0</v>
      </c>
      <c r="U219" s="428">
        <f t="shared" si="35"/>
        <v>0</v>
      </c>
      <c r="V219" s="428">
        <f t="shared" si="35"/>
        <v>0</v>
      </c>
      <c r="W219" s="421">
        <f t="shared" si="9"/>
        <v>0</v>
      </c>
    </row>
    <row r="220" spans="1:24" ht="32.25" thickBot="1">
      <c r="A220" s="350">
        <v>355</v>
      </c>
      <c r="B220" s="229"/>
      <c r="C220" s="190">
        <v>2920</v>
      </c>
      <c r="D220" s="432" t="s">
        <v>525</v>
      </c>
      <c r="E220" s="691">
        <f aca="true" t="shared" si="36" ref="E220:H225">SUMIF($C$581:$C$12458,$C220,E$581:E$12458)</f>
        <v>0</v>
      </c>
      <c r="F220" s="336">
        <f t="shared" si="36"/>
        <v>0</v>
      </c>
      <c r="G220" s="336">
        <f t="shared" si="36"/>
        <v>0</v>
      </c>
      <c r="H220" s="336">
        <f t="shared" si="36"/>
        <v>0</v>
      </c>
      <c r="I220" s="300">
        <v>1</v>
      </c>
      <c r="J220" s="330"/>
      <c r="K220" s="422">
        <f aca="true" t="shared" si="37" ref="K220:N225">SUMIF($C$581:$C$12458,$C220,K$581:K$12458)</f>
        <v>0</v>
      </c>
      <c r="L220" s="423">
        <f t="shared" si="37"/>
        <v>0</v>
      </c>
      <c r="M220" s="423">
        <f t="shared" si="37"/>
        <v>0</v>
      </c>
      <c r="N220" s="423">
        <f t="shared" si="37"/>
        <v>0</v>
      </c>
      <c r="O220" s="330"/>
      <c r="P220" s="424">
        <f aca="true" t="shared" si="38" ref="P220:V225">SUMIF($C$581:$C$12458,$C220,P$581:P$12458)</f>
        <v>0</v>
      </c>
      <c r="Q220" s="424">
        <f t="shared" si="38"/>
        <v>0</v>
      </c>
      <c r="R220" s="424">
        <f t="shared" si="38"/>
        <v>0</v>
      </c>
      <c r="S220" s="424">
        <f t="shared" si="38"/>
        <v>0</v>
      </c>
      <c r="T220" s="424">
        <f t="shared" si="38"/>
        <v>0</v>
      </c>
      <c r="U220" s="424">
        <f t="shared" si="38"/>
        <v>0</v>
      </c>
      <c r="V220" s="424">
        <f t="shared" si="38"/>
        <v>0</v>
      </c>
      <c r="W220" s="421">
        <f t="shared" si="9"/>
        <v>0</v>
      </c>
      <c r="X220" s="333"/>
    </row>
    <row r="221" spans="1:24" ht="32.25" thickBot="1">
      <c r="A221" s="350">
        <v>375</v>
      </c>
      <c r="B221" s="229"/>
      <c r="C221" s="225">
        <v>2969</v>
      </c>
      <c r="D221" s="433" t="s">
        <v>526</v>
      </c>
      <c r="E221" s="691">
        <f t="shared" si="36"/>
        <v>0</v>
      </c>
      <c r="F221" s="336">
        <f t="shared" si="36"/>
        <v>0</v>
      </c>
      <c r="G221" s="336">
        <f t="shared" si="36"/>
        <v>0</v>
      </c>
      <c r="H221" s="336">
        <f t="shared" si="36"/>
        <v>0</v>
      </c>
      <c r="I221" s="300">
        <v>1</v>
      </c>
      <c r="J221" s="330"/>
      <c r="K221" s="422">
        <f t="shared" si="37"/>
        <v>0</v>
      </c>
      <c r="L221" s="423">
        <f t="shared" si="37"/>
        <v>0</v>
      </c>
      <c r="M221" s="423">
        <f t="shared" si="37"/>
        <v>0</v>
      </c>
      <c r="N221" s="423">
        <f t="shared" si="37"/>
        <v>0</v>
      </c>
      <c r="O221" s="330"/>
      <c r="P221" s="424">
        <f t="shared" si="38"/>
        <v>0</v>
      </c>
      <c r="Q221" s="424">
        <f t="shared" si="38"/>
        <v>0</v>
      </c>
      <c r="R221" s="424">
        <f t="shared" si="38"/>
        <v>0</v>
      </c>
      <c r="S221" s="424">
        <f t="shared" si="38"/>
        <v>0</v>
      </c>
      <c r="T221" s="424">
        <f t="shared" si="38"/>
        <v>0</v>
      </c>
      <c r="U221" s="424">
        <f t="shared" si="38"/>
        <v>0</v>
      </c>
      <c r="V221" s="424">
        <f t="shared" si="38"/>
        <v>0</v>
      </c>
      <c r="W221" s="421">
        <f t="shared" si="9"/>
        <v>0</v>
      </c>
      <c r="X221" s="333"/>
    </row>
    <row r="222" spans="1:23" ht="32.25" thickBot="1">
      <c r="A222" s="350">
        <v>380</v>
      </c>
      <c r="B222" s="229"/>
      <c r="C222" s="225">
        <v>2970</v>
      </c>
      <c r="D222" s="433" t="s">
        <v>527</v>
      </c>
      <c r="E222" s="691">
        <f t="shared" si="36"/>
        <v>0</v>
      </c>
      <c r="F222" s="336">
        <f t="shared" si="36"/>
        <v>0</v>
      </c>
      <c r="G222" s="336">
        <f t="shared" si="36"/>
        <v>0</v>
      </c>
      <c r="H222" s="336">
        <f t="shared" si="36"/>
        <v>0</v>
      </c>
      <c r="I222" s="300">
        <v>1</v>
      </c>
      <c r="J222" s="330"/>
      <c r="K222" s="422">
        <f t="shared" si="37"/>
        <v>0</v>
      </c>
      <c r="L222" s="423">
        <f t="shared" si="37"/>
        <v>0</v>
      </c>
      <c r="M222" s="423">
        <f t="shared" si="37"/>
        <v>0</v>
      </c>
      <c r="N222" s="423">
        <f t="shared" si="37"/>
        <v>0</v>
      </c>
      <c r="O222" s="330"/>
      <c r="P222" s="424">
        <f t="shared" si="38"/>
        <v>0</v>
      </c>
      <c r="Q222" s="424">
        <f t="shared" si="38"/>
        <v>0</v>
      </c>
      <c r="R222" s="424">
        <f t="shared" si="38"/>
        <v>0</v>
      </c>
      <c r="S222" s="424">
        <f t="shared" si="38"/>
        <v>0</v>
      </c>
      <c r="T222" s="424">
        <f t="shared" si="38"/>
        <v>0</v>
      </c>
      <c r="U222" s="424">
        <f t="shared" si="38"/>
        <v>0</v>
      </c>
      <c r="V222" s="424">
        <f t="shared" si="38"/>
        <v>0</v>
      </c>
      <c r="W222" s="421">
        <f t="shared" si="9"/>
        <v>0</v>
      </c>
    </row>
    <row r="223" spans="1:23" ht="32.25" thickBot="1">
      <c r="A223" s="350">
        <v>385</v>
      </c>
      <c r="B223" s="229"/>
      <c r="C223" s="222">
        <v>2989</v>
      </c>
      <c r="D223" s="434" t="s">
        <v>528</v>
      </c>
      <c r="E223" s="691">
        <f t="shared" si="36"/>
        <v>0</v>
      </c>
      <c r="F223" s="336">
        <f t="shared" si="36"/>
        <v>0</v>
      </c>
      <c r="G223" s="336">
        <f t="shared" si="36"/>
        <v>0</v>
      </c>
      <c r="H223" s="336">
        <f t="shared" si="36"/>
        <v>0</v>
      </c>
      <c r="I223" s="300">
        <v>1</v>
      </c>
      <c r="J223" s="330"/>
      <c r="K223" s="422">
        <f t="shared" si="37"/>
        <v>0</v>
      </c>
      <c r="L223" s="423">
        <f t="shared" si="37"/>
        <v>0</v>
      </c>
      <c r="M223" s="423">
        <f t="shared" si="37"/>
        <v>0</v>
      </c>
      <c r="N223" s="423">
        <f t="shared" si="37"/>
        <v>0</v>
      </c>
      <c r="O223" s="330"/>
      <c r="P223" s="424">
        <f t="shared" si="38"/>
        <v>0</v>
      </c>
      <c r="Q223" s="424">
        <f t="shared" si="38"/>
        <v>0</v>
      </c>
      <c r="R223" s="424">
        <f t="shared" si="38"/>
        <v>0</v>
      </c>
      <c r="S223" s="424">
        <f t="shared" si="38"/>
        <v>0</v>
      </c>
      <c r="T223" s="424">
        <f t="shared" si="38"/>
        <v>0</v>
      </c>
      <c r="U223" s="424">
        <f t="shared" si="38"/>
        <v>0</v>
      </c>
      <c r="V223" s="424">
        <f t="shared" si="38"/>
        <v>0</v>
      </c>
      <c r="W223" s="421">
        <f t="shared" si="9"/>
        <v>0</v>
      </c>
    </row>
    <row r="224" spans="1:23" ht="18.75" thickBot="1">
      <c r="A224" s="350">
        <v>390</v>
      </c>
      <c r="B224" s="179"/>
      <c r="C224" s="180">
        <v>2991</v>
      </c>
      <c r="D224" s="435" t="s">
        <v>529</v>
      </c>
      <c r="E224" s="691">
        <f t="shared" si="36"/>
        <v>0</v>
      </c>
      <c r="F224" s="336">
        <f t="shared" si="36"/>
        <v>0</v>
      </c>
      <c r="G224" s="336">
        <f t="shared" si="36"/>
        <v>0</v>
      </c>
      <c r="H224" s="336">
        <f t="shared" si="36"/>
        <v>0</v>
      </c>
      <c r="I224" s="300">
        <v>1</v>
      </c>
      <c r="J224" s="330"/>
      <c r="K224" s="422">
        <f t="shared" si="37"/>
        <v>0</v>
      </c>
      <c r="L224" s="423">
        <f t="shared" si="37"/>
        <v>0</v>
      </c>
      <c r="M224" s="423">
        <f t="shared" si="37"/>
        <v>0</v>
      </c>
      <c r="N224" s="423">
        <f t="shared" si="37"/>
        <v>0</v>
      </c>
      <c r="O224" s="330"/>
      <c r="P224" s="424">
        <f t="shared" si="38"/>
        <v>0</v>
      </c>
      <c r="Q224" s="424">
        <f t="shared" si="38"/>
        <v>0</v>
      </c>
      <c r="R224" s="424">
        <f t="shared" si="38"/>
        <v>0</v>
      </c>
      <c r="S224" s="424">
        <f t="shared" si="38"/>
        <v>0</v>
      </c>
      <c r="T224" s="424">
        <f t="shared" si="38"/>
        <v>0</v>
      </c>
      <c r="U224" s="424">
        <f t="shared" si="38"/>
        <v>0</v>
      </c>
      <c r="V224" s="424">
        <f t="shared" si="38"/>
        <v>0</v>
      </c>
      <c r="W224" s="421">
        <f t="shared" si="9"/>
        <v>0</v>
      </c>
    </row>
    <row r="225" spans="1:23" ht="18.75" thickBot="1">
      <c r="A225" s="350">
        <v>395</v>
      </c>
      <c r="B225" s="179"/>
      <c r="C225" s="186">
        <v>2992</v>
      </c>
      <c r="D225" s="203" t="s">
        <v>530</v>
      </c>
      <c r="E225" s="691">
        <f t="shared" si="36"/>
        <v>0</v>
      </c>
      <c r="F225" s="336">
        <f t="shared" si="36"/>
        <v>0</v>
      </c>
      <c r="G225" s="336">
        <f t="shared" si="36"/>
        <v>0</v>
      </c>
      <c r="H225" s="336">
        <f t="shared" si="36"/>
        <v>0</v>
      </c>
      <c r="I225" s="300">
        <v>1</v>
      </c>
      <c r="J225" s="330"/>
      <c r="K225" s="422">
        <f t="shared" si="37"/>
        <v>0</v>
      </c>
      <c r="L225" s="423">
        <f t="shared" si="37"/>
        <v>0</v>
      </c>
      <c r="M225" s="423">
        <f t="shared" si="37"/>
        <v>0</v>
      </c>
      <c r="N225" s="423">
        <f t="shared" si="37"/>
        <v>0</v>
      </c>
      <c r="O225" s="330"/>
      <c r="P225" s="424">
        <f t="shared" si="38"/>
        <v>0</v>
      </c>
      <c r="Q225" s="424">
        <f t="shared" si="38"/>
        <v>0</v>
      </c>
      <c r="R225" s="424">
        <f t="shared" si="38"/>
        <v>0</v>
      </c>
      <c r="S225" s="424">
        <f t="shared" si="38"/>
        <v>0</v>
      </c>
      <c r="T225" s="424">
        <f t="shared" si="38"/>
        <v>0</v>
      </c>
      <c r="U225" s="424">
        <f t="shared" si="38"/>
        <v>0</v>
      </c>
      <c r="V225" s="424">
        <f t="shared" si="38"/>
        <v>0</v>
      </c>
      <c r="W225" s="421">
        <f t="shared" si="9"/>
        <v>0</v>
      </c>
    </row>
    <row r="226" spans="1:23" ht="15.75">
      <c r="A226" s="350">
        <v>396</v>
      </c>
      <c r="B226" s="187"/>
      <c r="C226" s="436"/>
      <c r="D226" s="437" t="s">
        <v>531</v>
      </c>
      <c r="E226" s="335"/>
      <c r="F226" s="335"/>
      <c r="G226" s="335"/>
      <c r="H226" s="336"/>
      <c r="I226" s="300">
        <v>1</v>
      </c>
      <c r="J226" s="330"/>
      <c r="K226" s="439"/>
      <c r="L226" s="440"/>
      <c r="M226" s="440"/>
      <c r="N226" s="440"/>
      <c r="O226" s="330"/>
      <c r="P226" s="439"/>
      <c r="Q226" s="439"/>
      <c r="R226" s="439"/>
      <c r="S226" s="439"/>
      <c r="T226" s="439"/>
      <c r="U226" s="439"/>
      <c r="V226" s="439"/>
      <c r="W226" s="441"/>
    </row>
    <row r="227" spans="1:24" s="333" customFormat="1" ht="18.75" thickBot="1">
      <c r="A227" s="344">
        <v>397</v>
      </c>
      <c r="B227" s="183">
        <v>3300</v>
      </c>
      <c r="C227" s="442" t="s">
        <v>532</v>
      </c>
      <c r="D227" s="431"/>
      <c r="E227" s="692">
        <f>SUMIF($B$581:$B$12458,$B227,E$581:E$12458)</f>
        <v>0</v>
      </c>
      <c r="F227" s="425">
        <f>SUMIF($B$581:$B$12458,$B227,F$581:F$12458)</f>
        <v>0</v>
      </c>
      <c r="G227" s="425">
        <f>SUMIF($B$581:$B$12458,$B227,G$581:G$12458)</f>
        <v>0</v>
      </c>
      <c r="H227" s="425">
        <f>SUMIF($B$581:$B$12458,$B227,H$581:H$12458)</f>
        <v>0</v>
      </c>
      <c r="I227" s="300">
        <v>1</v>
      </c>
      <c r="J227" s="330"/>
      <c r="K227" s="428">
        <f>SUMIF($B$581:$B$12458,$B227,K$581:K$12458)</f>
        <v>0</v>
      </c>
      <c r="L227" s="443">
        <f>SUMIF($B$581:$B$12458,$B227,L$581:L$12458)</f>
        <v>0</v>
      </c>
      <c r="M227" s="443">
        <f>SUMIF($B$581:$B$12458,$B227,M$581:M$12458)</f>
        <v>0</v>
      </c>
      <c r="N227" s="443">
        <f>SUMIF($B$581:$B$12458,$B227,N$581:N$12458)</f>
        <v>0</v>
      </c>
      <c r="O227" s="330"/>
      <c r="P227" s="428">
        <f aca="true" t="shared" si="39" ref="P227:V227">SUMIF($B$581:$B$12458,$B227,P$581:P$12458)</f>
        <v>0</v>
      </c>
      <c r="Q227" s="428">
        <f t="shared" si="39"/>
        <v>0</v>
      </c>
      <c r="R227" s="428">
        <f t="shared" si="39"/>
        <v>0</v>
      </c>
      <c r="S227" s="428">
        <f t="shared" si="39"/>
        <v>0</v>
      </c>
      <c r="T227" s="428">
        <f t="shared" si="39"/>
        <v>0</v>
      </c>
      <c r="U227" s="428">
        <f t="shared" si="39"/>
        <v>0</v>
      </c>
      <c r="V227" s="428">
        <f t="shared" si="39"/>
        <v>0</v>
      </c>
      <c r="W227" s="421">
        <f t="shared" si="9"/>
        <v>0</v>
      </c>
      <c r="X227" s="294"/>
    </row>
    <row r="228" spans="1:23" ht="18.75" thickBot="1">
      <c r="A228" s="332">
        <v>398</v>
      </c>
      <c r="B228" s="187"/>
      <c r="C228" s="190">
        <v>3301</v>
      </c>
      <c r="D228" s="693" t="s">
        <v>533</v>
      </c>
      <c r="E228" s="691">
        <f aca="true" t="shared" si="40" ref="E228:H233">SUMIF($C$581:$C$12458,$C228,E$581:E$12458)</f>
        <v>0</v>
      </c>
      <c r="F228" s="336">
        <f t="shared" si="40"/>
        <v>0</v>
      </c>
      <c r="G228" s="336">
        <f t="shared" si="40"/>
        <v>0</v>
      </c>
      <c r="H228" s="336">
        <f t="shared" si="40"/>
        <v>0</v>
      </c>
      <c r="I228" s="300">
        <v>1</v>
      </c>
      <c r="J228" s="330"/>
      <c r="K228" s="424">
        <f aca="true" t="shared" si="41" ref="K228:N233">SUMIF($C$581:$C$12458,$C228,K$581:K$12458)</f>
        <v>0</v>
      </c>
      <c r="L228" s="429">
        <f t="shared" si="41"/>
        <v>0</v>
      </c>
      <c r="M228" s="429">
        <f t="shared" si="41"/>
        <v>0</v>
      </c>
      <c r="N228" s="429">
        <f t="shared" si="41"/>
        <v>0</v>
      </c>
      <c r="O228" s="330"/>
      <c r="P228" s="424">
        <f aca="true" t="shared" si="42" ref="P228:V233">SUMIF($C$581:$C$12458,$C228,P$581:P$12458)</f>
        <v>0</v>
      </c>
      <c r="Q228" s="424">
        <f t="shared" si="42"/>
        <v>0</v>
      </c>
      <c r="R228" s="424">
        <f t="shared" si="42"/>
        <v>0</v>
      </c>
      <c r="S228" s="424">
        <f t="shared" si="42"/>
        <v>0</v>
      </c>
      <c r="T228" s="424">
        <f t="shared" si="42"/>
        <v>0</v>
      </c>
      <c r="U228" s="424">
        <f t="shared" si="42"/>
        <v>0</v>
      </c>
      <c r="V228" s="424">
        <f t="shared" si="42"/>
        <v>0</v>
      </c>
      <c r="W228" s="421">
        <f t="shared" si="9"/>
        <v>0</v>
      </c>
    </row>
    <row r="229" spans="1:24" ht="18.75" thickBot="1">
      <c r="A229" s="332">
        <v>399</v>
      </c>
      <c r="B229" s="187"/>
      <c r="C229" s="225">
        <v>3302</v>
      </c>
      <c r="D229" s="694" t="s">
        <v>534</v>
      </c>
      <c r="E229" s="691">
        <f t="shared" si="40"/>
        <v>0</v>
      </c>
      <c r="F229" s="336">
        <f t="shared" si="40"/>
        <v>0</v>
      </c>
      <c r="G229" s="336">
        <f t="shared" si="40"/>
        <v>0</v>
      </c>
      <c r="H229" s="336">
        <f t="shared" si="40"/>
        <v>0</v>
      </c>
      <c r="I229" s="300">
        <v>1</v>
      </c>
      <c r="J229" s="330"/>
      <c r="K229" s="424">
        <f t="shared" si="41"/>
        <v>0</v>
      </c>
      <c r="L229" s="429">
        <f t="shared" si="41"/>
        <v>0</v>
      </c>
      <c r="M229" s="429">
        <f t="shared" si="41"/>
        <v>0</v>
      </c>
      <c r="N229" s="429">
        <f t="shared" si="41"/>
        <v>0</v>
      </c>
      <c r="O229" s="330"/>
      <c r="P229" s="424">
        <f t="shared" si="42"/>
        <v>0</v>
      </c>
      <c r="Q229" s="424">
        <f t="shared" si="42"/>
        <v>0</v>
      </c>
      <c r="R229" s="424">
        <f t="shared" si="42"/>
        <v>0</v>
      </c>
      <c r="S229" s="424">
        <f t="shared" si="42"/>
        <v>0</v>
      </c>
      <c r="T229" s="424">
        <f t="shared" si="42"/>
        <v>0</v>
      </c>
      <c r="U229" s="424">
        <f t="shared" si="42"/>
        <v>0</v>
      </c>
      <c r="V229" s="424">
        <f t="shared" si="42"/>
        <v>0</v>
      </c>
      <c r="W229" s="421">
        <f t="shared" si="9"/>
        <v>0</v>
      </c>
      <c r="X229" s="333"/>
    </row>
    <row r="230" spans="1:23" ht="18.75" thickBot="1">
      <c r="A230" s="332">
        <v>400</v>
      </c>
      <c r="B230" s="187"/>
      <c r="C230" s="225">
        <v>3303</v>
      </c>
      <c r="D230" s="433" t="s">
        <v>535</v>
      </c>
      <c r="E230" s="691">
        <f t="shared" si="40"/>
        <v>0</v>
      </c>
      <c r="F230" s="336">
        <f t="shared" si="40"/>
        <v>0</v>
      </c>
      <c r="G230" s="336">
        <f t="shared" si="40"/>
        <v>0</v>
      </c>
      <c r="H230" s="336">
        <f t="shared" si="40"/>
        <v>0</v>
      </c>
      <c r="I230" s="300">
        <v>1</v>
      </c>
      <c r="J230" s="330"/>
      <c r="K230" s="424">
        <f t="shared" si="41"/>
        <v>0</v>
      </c>
      <c r="L230" s="429">
        <f t="shared" si="41"/>
        <v>0</v>
      </c>
      <c r="M230" s="429">
        <f t="shared" si="41"/>
        <v>0</v>
      </c>
      <c r="N230" s="429">
        <f t="shared" si="41"/>
        <v>0</v>
      </c>
      <c r="O230" s="330"/>
      <c r="P230" s="424">
        <f t="shared" si="42"/>
        <v>0</v>
      </c>
      <c r="Q230" s="424">
        <f t="shared" si="42"/>
        <v>0</v>
      </c>
      <c r="R230" s="424">
        <f t="shared" si="42"/>
        <v>0</v>
      </c>
      <c r="S230" s="424">
        <f t="shared" si="42"/>
        <v>0</v>
      </c>
      <c r="T230" s="424">
        <f t="shared" si="42"/>
        <v>0</v>
      </c>
      <c r="U230" s="424">
        <f t="shared" si="42"/>
        <v>0</v>
      </c>
      <c r="V230" s="424">
        <f t="shared" si="42"/>
        <v>0</v>
      </c>
      <c r="W230" s="421">
        <f t="shared" si="9"/>
        <v>0</v>
      </c>
    </row>
    <row r="231" spans="1:23" ht="18.75" thickBot="1">
      <c r="A231" s="332">
        <v>401</v>
      </c>
      <c r="B231" s="187"/>
      <c r="C231" s="222">
        <v>3304</v>
      </c>
      <c r="D231" s="695" t="s">
        <v>536</v>
      </c>
      <c r="E231" s="691">
        <f t="shared" si="40"/>
        <v>0</v>
      </c>
      <c r="F231" s="336">
        <f t="shared" si="40"/>
        <v>0</v>
      </c>
      <c r="G231" s="336">
        <f t="shared" si="40"/>
        <v>0</v>
      </c>
      <c r="H231" s="336">
        <f t="shared" si="40"/>
        <v>0</v>
      </c>
      <c r="I231" s="300">
        <v>1</v>
      </c>
      <c r="J231" s="330"/>
      <c r="K231" s="424">
        <f t="shared" si="41"/>
        <v>0</v>
      </c>
      <c r="L231" s="429">
        <f t="shared" si="41"/>
        <v>0</v>
      </c>
      <c r="M231" s="429">
        <f t="shared" si="41"/>
        <v>0</v>
      </c>
      <c r="N231" s="429">
        <f t="shared" si="41"/>
        <v>0</v>
      </c>
      <c r="O231" s="330"/>
      <c r="P231" s="424">
        <f t="shared" si="42"/>
        <v>0</v>
      </c>
      <c r="Q231" s="424">
        <f t="shared" si="42"/>
        <v>0</v>
      </c>
      <c r="R231" s="424">
        <f t="shared" si="42"/>
        <v>0</v>
      </c>
      <c r="S231" s="424">
        <f t="shared" si="42"/>
        <v>0</v>
      </c>
      <c r="T231" s="424">
        <f t="shared" si="42"/>
        <v>0</v>
      </c>
      <c r="U231" s="424">
        <f t="shared" si="42"/>
        <v>0</v>
      </c>
      <c r="V231" s="424">
        <f t="shared" si="42"/>
        <v>0</v>
      </c>
      <c r="W231" s="421">
        <f t="shared" si="9"/>
        <v>0</v>
      </c>
    </row>
    <row r="232" spans="1:23" ht="30.75" thickBot="1">
      <c r="A232" s="332">
        <v>402</v>
      </c>
      <c r="B232" s="187"/>
      <c r="C232" s="186">
        <v>3305</v>
      </c>
      <c r="D232" s="696" t="s">
        <v>537</v>
      </c>
      <c r="E232" s="691">
        <f t="shared" si="40"/>
        <v>0</v>
      </c>
      <c r="F232" s="336">
        <f t="shared" si="40"/>
        <v>0</v>
      </c>
      <c r="G232" s="336">
        <f t="shared" si="40"/>
        <v>0</v>
      </c>
      <c r="H232" s="336">
        <f t="shared" si="40"/>
        <v>0</v>
      </c>
      <c r="I232" s="300">
        <v>1</v>
      </c>
      <c r="J232" s="330"/>
      <c r="K232" s="424">
        <f t="shared" si="41"/>
        <v>0</v>
      </c>
      <c r="L232" s="429">
        <f t="shared" si="41"/>
        <v>0</v>
      </c>
      <c r="M232" s="429">
        <f t="shared" si="41"/>
        <v>0</v>
      </c>
      <c r="N232" s="429">
        <f t="shared" si="41"/>
        <v>0</v>
      </c>
      <c r="O232" s="330"/>
      <c r="P232" s="424">
        <f t="shared" si="42"/>
        <v>0</v>
      </c>
      <c r="Q232" s="424">
        <f t="shared" si="42"/>
        <v>0</v>
      </c>
      <c r="R232" s="424">
        <f t="shared" si="42"/>
        <v>0</v>
      </c>
      <c r="S232" s="424">
        <f t="shared" si="42"/>
        <v>0</v>
      </c>
      <c r="T232" s="424">
        <f t="shared" si="42"/>
        <v>0</v>
      </c>
      <c r="U232" s="424">
        <f t="shared" si="42"/>
        <v>0</v>
      </c>
      <c r="V232" s="424">
        <f t="shared" si="42"/>
        <v>0</v>
      </c>
      <c r="W232" s="421">
        <f aca="true" t="shared" si="43" ref="W232:W277">S232-T232-U232-V232</f>
        <v>0</v>
      </c>
    </row>
    <row r="233" spans="1:24" s="333" customFormat="1" ht="30.75" thickBot="1">
      <c r="A233" s="444">
        <v>404</v>
      </c>
      <c r="B233" s="187"/>
      <c r="C233" s="186">
        <v>3306</v>
      </c>
      <c r="D233" s="696" t="s">
        <v>538</v>
      </c>
      <c r="E233" s="691">
        <f t="shared" si="40"/>
        <v>0</v>
      </c>
      <c r="F233" s="336">
        <f t="shared" si="40"/>
        <v>0</v>
      </c>
      <c r="G233" s="336">
        <f t="shared" si="40"/>
        <v>0</v>
      </c>
      <c r="H233" s="336">
        <f t="shared" si="40"/>
        <v>0</v>
      </c>
      <c r="I233" s="300">
        <v>1</v>
      </c>
      <c r="J233" s="330"/>
      <c r="K233" s="424">
        <f t="shared" si="41"/>
        <v>0</v>
      </c>
      <c r="L233" s="429">
        <f t="shared" si="41"/>
        <v>0</v>
      </c>
      <c r="M233" s="429">
        <f t="shared" si="41"/>
        <v>0</v>
      </c>
      <c r="N233" s="429">
        <f t="shared" si="41"/>
        <v>0</v>
      </c>
      <c r="O233" s="330"/>
      <c r="P233" s="424">
        <f t="shared" si="42"/>
        <v>0</v>
      </c>
      <c r="Q233" s="424">
        <f t="shared" si="42"/>
        <v>0</v>
      </c>
      <c r="R233" s="424">
        <f t="shared" si="42"/>
        <v>0</v>
      </c>
      <c r="S233" s="424">
        <f t="shared" si="42"/>
        <v>0</v>
      </c>
      <c r="T233" s="424">
        <f t="shared" si="42"/>
        <v>0</v>
      </c>
      <c r="U233" s="424">
        <f t="shared" si="42"/>
        <v>0</v>
      </c>
      <c r="V233" s="424">
        <f t="shared" si="42"/>
        <v>0</v>
      </c>
      <c r="W233" s="421">
        <f t="shared" si="43"/>
        <v>0</v>
      </c>
      <c r="X233" s="294"/>
    </row>
    <row r="234" spans="1:24" s="333" customFormat="1" ht="18.75" thickBot="1">
      <c r="A234" s="444">
        <v>404</v>
      </c>
      <c r="B234" s="183">
        <v>3900</v>
      </c>
      <c r="C234" s="1015" t="s">
        <v>539</v>
      </c>
      <c r="D234" s="1015"/>
      <c r="E234" s="692">
        <f aca="true" t="shared" si="44" ref="E234:H237">SUMIF($B$581:$B$12458,$B234,E$581:E$12458)</f>
        <v>0</v>
      </c>
      <c r="F234" s="425">
        <f t="shared" si="44"/>
        <v>0</v>
      </c>
      <c r="G234" s="425">
        <f t="shared" si="44"/>
        <v>0</v>
      </c>
      <c r="H234" s="425">
        <f t="shared" si="44"/>
        <v>0</v>
      </c>
      <c r="I234" s="300">
        <v>1</v>
      </c>
      <c r="J234" s="330"/>
      <c r="K234" s="426">
        <f aca="true" t="shared" si="45" ref="K234:N237">SUMIF($B$581:$B$12458,$B234,K$581:K$12458)</f>
        <v>0</v>
      </c>
      <c r="L234" s="427">
        <f t="shared" si="45"/>
        <v>0</v>
      </c>
      <c r="M234" s="427">
        <f t="shared" si="45"/>
        <v>0</v>
      </c>
      <c r="N234" s="427">
        <f t="shared" si="45"/>
        <v>0</v>
      </c>
      <c r="O234" s="330"/>
      <c r="P234" s="426">
        <f aca="true" t="shared" si="46" ref="P234:V237">SUMIF($B$581:$B$12458,$B234,P$581:P$12458)</f>
        <v>0</v>
      </c>
      <c r="Q234" s="426">
        <f t="shared" si="46"/>
        <v>0</v>
      </c>
      <c r="R234" s="426">
        <f t="shared" si="46"/>
        <v>0</v>
      </c>
      <c r="S234" s="426">
        <f t="shared" si="46"/>
        <v>0</v>
      </c>
      <c r="T234" s="426">
        <f t="shared" si="46"/>
        <v>0</v>
      </c>
      <c r="U234" s="426">
        <f t="shared" si="46"/>
        <v>0</v>
      </c>
      <c r="V234" s="426">
        <f t="shared" si="46"/>
        <v>0</v>
      </c>
      <c r="W234" s="421">
        <f t="shared" si="43"/>
        <v>0</v>
      </c>
      <c r="X234" s="294"/>
    </row>
    <row r="235" spans="1:23" s="333" customFormat="1" ht="18.75" thickBot="1">
      <c r="A235" s="349">
        <v>440</v>
      </c>
      <c r="B235" s="183">
        <v>4000</v>
      </c>
      <c r="C235" s="1015" t="s">
        <v>540</v>
      </c>
      <c r="D235" s="1015"/>
      <c r="E235" s="692">
        <f t="shared" si="44"/>
        <v>0</v>
      </c>
      <c r="F235" s="425">
        <f t="shared" si="44"/>
        <v>0</v>
      </c>
      <c r="G235" s="425">
        <f t="shared" si="44"/>
        <v>0</v>
      </c>
      <c r="H235" s="425">
        <f t="shared" si="44"/>
        <v>0</v>
      </c>
      <c r="I235" s="300">
        <v>1</v>
      </c>
      <c r="J235" s="330"/>
      <c r="K235" s="426">
        <f t="shared" si="45"/>
        <v>0</v>
      </c>
      <c r="L235" s="427">
        <f t="shared" si="45"/>
        <v>0</v>
      </c>
      <c r="M235" s="427">
        <f t="shared" si="45"/>
        <v>0</v>
      </c>
      <c r="N235" s="427">
        <f t="shared" si="45"/>
        <v>0</v>
      </c>
      <c r="O235" s="330"/>
      <c r="P235" s="428">
        <f t="shared" si="46"/>
        <v>0</v>
      </c>
      <c r="Q235" s="428">
        <f t="shared" si="46"/>
        <v>0</v>
      </c>
      <c r="R235" s="428">
        <f t="shared" si="46"/>
        <v>0</v>
      </c>
      <c r="S235" s="428">
        <f t="shared" si="46"/>
        <v>0</v>
      </c>
      <c r="T235" s="428">
        <f t="shared" si="46"/>
        <v>0</v>
      </c>
      <c r="U235" s="428">
        <f t="shared" si="46"/>
        <v>0</v>
      </c>
      <c r="V235" s="428">
        <f t="shared" si="46"/>
        <v>0</v>
      </c>
      <c r="W235" s="421">
        <f t="shared" si="43"/>
        <v>0</v>
      </c>
    </row>
    <row r="236" spans="1:23" s="333" customFormat="1" ht="18.75" thickBot="1">
      <c r="A236" s="349">
        <v>450</v>
      </c>
      <c r="B236" s="183">
        <v>4100</v>
      </c>
      <c r="C236" s="1015" t="s">
        <v>541</v>
      </c>
      <c r="D236" s="1015"/>
      <c r="E236" s="692">
        <f t="shared" si="44"/>
        <v>0</v>
      </c>
      <c r="F236" s="425">
        <f t="shared" si="44"/>
        <v>0</v>
      </c>
      <c r="G236" s="425">
        <f t="shared" si="44"/>
        <v>0</v>
      </c>
      <c r="H236" s="425">
        <f t="shared" si="44"/>
        <v>0</v>
      </c>
      <c r="I236" s="300">
        <v>1</v>
      </c>
      <c r="J236" s="330"/>
      <c r="K236" s="428">
        <f t="shared" si="45"/>
        <v>0</v>
      </c>
      <c r="L236" s="443">
        <f t="shared" si="45"/>
        <v>0</v>
      </c>
      <c r="M236" s="443">
        <f t="shared" si="45"/>
        <v>0</v>
      </c>
      <c r="N236" s="443">
        <f t="shared" si="45"/>
        <v>0</v>
      </c>
      <c r="O236" s="330"/>
      <c r="P236" s="428">
        <f t="shared" si="46"/>
        <v>0</v>
      </c>
      <c r="Q236" s="428">
        <f t="shared" si="46"/>
        <v>0</v>
      </c>
      <c r="R236" s="428">
        <f t="shared" si="46"/>
        <v>0</v>
      </c>
      <c r="S236" s="428">
        <f t="shared" si="46"/>
        <v>0</v>
      </c>
      <c r="T236" s="428">
        <f t="shared" si="46"/>
        <v>0</v>
      </c>
      <c r="U236" s="428">
        <f t="shared" si="46"/>
        <v>0</v>
      </c>
      <c r="V236" s="428">
        <f t="shared" si="46"/>
        <v>0</v>
      </c>
      <c r="W236" s="421">
        <f t="shared" si="43"/>
        <v>0</v>
      </c>
    </row>
    <row r="237" spans="1:23" s="333" customFormat="1" ht="18.75" thickBot="1">
      <c r="A237" s="349">
        <v>495</v>
      </c>
      <c r="B237" s="183">
        <v>4200</v>
      </c>
      <c r="C237" s="1014" t="s">
        <v>542</v>
      </c>
      <c r="D237" s="1014"/>
      <c r="E237" s="692">
        <f t="shared" si="44"/>
        <v>0</v>
      </c>
      <c r="F237" s="425">
        <f t="shared" si="44"/>
        <v>0</v>
      </c>
      <c r="G237" s="425">
        <f t="shared" si="44"/>
        <v>0</v>
      </c>
      <c r="H237" s="425">
        <f t="shared" si="44"/>
        <v>0</v>
      </c>
      <c r="I237" s="300">
        <v>1</v>
      </c>
      <c r="J237" s="330"/>
      <c r="K237" s="426">
        <f t="shared" si="45"/>
        <v>0</v>
      </c>
      <c r="L237" s="427">
        <f t="shared" si="45"/>
        <v>0</v>
      </c>
      <c r="M237" s="427">
        <f t="shared" si="45"/>
        <v>0</v>
      </c>
      <c r="N237" s="427">
        <f t="shared" si="45"/>
        <v>0</v>
      </c>
      <c r="O237" s="330"/>
      <c r="P237" s="426">
        <f t="shared" si="46"/>
        <v>0</v>
      </c>
      <c r="Q237" s="426">
        <f t="shared" si="46"/>
        <v>0</v>
      </c>
      <c r="R237" s="426">
        <f t="shared" si="46"/>
        <v>0</v>
      </c>
      <c r="S237" s="426">
        <f t="shared" si="46"/>
        <v>0</v>
      </c>
      <c r="T237" s="426">
        <f t="shared" si="46"/>
        <v>0</v>
      </c>
      <c r="U237" s="426">
        <f t="shared" si="46"/>
        <v>0</v>
      </c>
      <c r="V237" s="426">
        <f t="shared" si="46"/>
        <v>0</v>
      </c>
      <c r="W237" s="421">
        <f t="shared" si="43"/>
        <v>0</v>
      </c>
    </row>
    <row r="238" spans="1:24" ht="18.75" thickBot="1">
      <c r="A238" s="350">
        <v>500</v>
      </c>
      <c r="B238" s="230"/>
      <c r="C238" s="190">
        <v>4201</v>
      </c>
      <c r="D238" s="181" t="s">
        <v>543</v>
      </c>
      <c r="E238" s="691">
        <f aca="true" t="shared" si="47" ref="E238:H243">SUMIF($C$581:$C$12458,$C238,E$581:E$12458)</f>
        <v>0</v>
      </c>
      <c r="F238" s="336">
        <f t="shared" si="47"/>
        <v>0</v>
      </c>
      <c r="G238" s="336">
        <f t="shared" si="47"/>
        <v>0</v>
      </c>
      <c r="H238" s="336">
        <f t="shared" si="47"/>
        <v>0</v>
      </c>
      <c r="I238" s="300">
        <v>1</v>
      </c>
      <c r="J238" s="330"/>
      <c r="K238" s="422">
        <f aca="true" t="shared" si="48" ref="K238:N243">SUMIF($C$581:$C$12458,$C238,K$581:K$12458)</f>
        <v>0</v>
      </c>
      <c r="L238" s="423">
        <f t="shared" si="48"/>
        <v>0</v>
      </c>
      <c r="M238" s="423">
        <f t="shared" si="48"/>
        <v>0</v>
      </c>
      <c r="N238" s="423">
        <f t="shared" si="48"/>
        <v>0</v>
      </c>
      <c r="O238" s="330"/>
      <c r="P238" s="422">
        <f aca="true" t="shared" si="49" ref="P238:V243">SUMIF($C$581:$C$12458,$C238,P$581:P$12458)</f>
        <v>0</v>
      </c>
      <c r="Q238" s="422">
        <f t="shared" si="49"/>
        <v>0</v>
      </c>
      <c r="R238" s="422">
        <f t="shared" si="49"/>
        <v>0</v>
      </c>
      <c r="S238" s="422">
        <f t="shared" si="49"/>
        <v>0</v>
      </c>
      <c r="T238" s="422">
        <f t="shared" si="49"/>
        <v>0</v>
      </c>
      <c r="U238" s="422">
        <f t="shared" si="49"/>
        <v>0</v>
      </c>
      <c r="V238" s="422">
        <f t="shared" si="49"/>
        <v>0</v>
      </c>
      <c r="W238" s="421">
        <f t="shared" si="43"/>
        <v>0</v>
      </c>
      <c r="X238" s="333"/>
    </row>
    <row r="239" spans="1:24" ht="18.75" thickBot="1">
      <c r="A239" s="350">
        <v>505</v>
      </c>
      <c r="B239" s="230"/>
      <c r="C239" s="180">
        <v>4202</v>
      </c>
      <c r="D239" s="182" t="s">
        <v>544</v>
      </c>
      <c r="E239" s="691">
        <f t="shared" si="47"/>
        <v>0</v>
      </c>
      <c r="F239" s="336">
        <f t="shared" si="47"/>
        <v>0</v>
      </c>
      <c r="G239" s="336">
        <f t="shared" si="47"/>
        <v>0</v>
      </c>
      <c r="H239" s="336">
        <f t="shared" si="47"/>
        <v>0</v>
      </c>
      <c r="I239" s="300">
        <v>1</v>
      </c>
      <c r="J239" s="330"/>
      <c r="K239" s="422">
        <f t="shared" si="48"/>
        <v>0</v>
      </c>
      <c r="L239" s="423">
        <f t="shared" si="48"/>
        <v>0</v>
      </c>
      <c r="M239" s="423">
        <f t="shared" si="48"/>
        <v>0</v>
      </c>
      <c r="N239" s="423">
        <f t="shared" si="48"/>
        <v>0</v>
      </c>
      <c r="O239" s="330"/>
      <c r="P239" s="422">
        <f t="shared" si="49"/>
        <v>0</v>
      </c>
      <c r="Q239" s="422">
        <f t="shared" si="49"/>
        <v>0</v>
      </c>
      <c r="R239" s="422">
        <f t="shared" si="49"/>
        <v>0</v>
      </c>
      <c r="S239" s="422">
        <f t="shared" si="49"/>
        <v>0</v>
      </c>
      <c r="T239" s="422">
        <f t="shared" si="49"/>
        <v>0</v>
      </c>
      <c r="U239" s="422">
        <f t="shared" si="49"/>
        <v>0</v>
      </c>
      <c r="V239" s="422">
        <f t="shared" si="49"/>
        <v>0</v>
      </c>
      <c r="W239" s="421">
        <f t="shared" si="43"/>
        <v>0</v>
      </c>
      <c r="X239" s="333"/>
    </row>
    <row r="240" spans="1:23" ht="18.75" thickBot="1">
      <c r="A240" s="350">
        <v>510</v>
      </c>
      <c r="B240" s="230"/>
      <c r="C240" s="180">
        <v>4214</v>
      </c>
      <c r="D240" s="182" t="s">
        <v>545</v>
      </c>
      <c r="E240" s="691">
        <f t="shared" si="47"/>
        <v>0</v>
      </c>
      <c r="F240" s="336">
        <f t="shared" si="47"/>
        <v>0</v>
      </c>
      <c r="G240" s="336">
        <f t="shared" si="47"/>
        <v>0</v>
      </c>
      <c r="H240" s="336">
        <f t="shared" si="47"/>
        <v>0</v>
      </c>
      <c r="I240" s="300">
        <v>1</v>
      </c>
      <c r="J240" s="330"/>
      <c r="K240" s="422">
        <f t="shared" si="48"/>
        <v>0</v>
      </c>
      <c r="L240" s="423">
        <f t="shared" si="48"/>
        <v>0</v>
      </c>
      <c r="M240" s="423">
        <f t="shared" si="48"/>
        <v>0</v>
      </c>
      <c r="N240" s="423">
        <f t="shared" si="48"/>
        <v>0</v>
      </c>
      <c r="O240" s="330"/>
      <c r="P240" s="422">
        <f t="shared" si="49"/>
        <v>0</v>
      </c>
      <c r="Q240" s="422">
        <f t="shared" si="49"/>
        <v>0</v>
      </c>
      <c r="R240" s="422">
        <f t="shared" si="49"/>
        <v>0</v>
      </c>
      <c r="S240" s="422">
        <f t="shared" si="49"/>
        <v>0</v>
      </c>
      <c r="T240" s="422">
        <f t="shared" si="49"/>
        <v>0</v>
      </c>
      <c r="U240" s="422">
        <f t="shared" si="49"/>
        <v>0</v>
      </c>
      <c r="V240" s="422">
        <f t="shared" si="49"/>
        <v>0</v>
      </c>
      <c r="W240" s="421">
        <f t="shared" si="43"/>
        <v>0</v>
      </c>
    </row>
    <row r="241" spans="1:23" ht="32.25" thickBot="1">
      <c r="A241" s="350">
        <v>515</v>
      </c>
      <c r="B241" s="230"/>
      <c r="C241" s="180">
        <v>4217</v>
      </c>
      <c r="D241" s="182" t="s">
        <v>546</v>
      </c>
      <c r="E241" s="691">
        <f t="shared" si="47"/>
        <v>0</v>
      </c>
      <c r="F241" s="336">
        <f t="shared" si="47"/>
        <v>0</v>
      </c>
      <c r="G241" s="336">
        <f t="shared" si="47"/>
        <v>0</v>
      </c>
      <c r="H241" s="336">
        <f t="shared" si="47"/>
        <v>0</v>
      </c>
      <c r="I241" s="300">
        <v>1</v>
      </c>
      <c r="J241" s="330"/>
      <c r="K241" s="422">
        <f t="shared" si="48"/>
        <v>0</v>
      </c>
      <c r="L241" s="423">
        <f t="shared" si="48"/>
        <v>0</v>
      </c>
      <c r="M241" s="423">
        <f t="shared" si="48"/>
        <v>0</v>
      </c>
      <c r="N241" s="423">
        <f t="shared" si="48"/>
        <v>0</v>
      </c>
      <c r="O241" s="330"/>
      <c r="P241" s="422">
        <f t="shared" si="49"/>
        <v>0</v>
      </c>
      <c r="Q241" s="422">
        <f t="shared" si="49"/>
        <v>0</v>
      </c>
      <c r="R241" s="422">
        <f t="shared" si="49"/>
        <v>0</v>
      </c>
      <c r="S241" s="422">
        <f t="shared" si="49"/>
        <v>0</v>
      </c>
      <c r="T241" s="422">
        <f t="shared" si="49"/>
        <v>0</v>
      </c>
      <c r="U241" s="422">
        <f t="shared" si="49"/>
        <v>0</v>
      </c>
      <c r="V241" s="422">
        <f t="shared" si="49"/>
        <v>0</v>
      </c>
      <c r="W241" s="421">
        <f t="shared" si="43"/>
        <v>0</v>
      </c>
    </row>
    <row r="242" spans="1:23" ht="32.25" thickBot="1">
      <c r="A242" s="350">
        <v>520</v>
      </c>
      <c r="B242" s="230"/>
      <c r="C242" s="180">
        <v>4218</v>
      </c>
      <c r="D242" s="191" t="s">
        <v>547</v>
      </c>
      <c r="E242" s="691">
        <f t="shared" si="47"/>
        <v>0</v>
      </c>
      <c r="F242" s="336">
        <f t="shared" si="47"/>
        <v>0</v>
      </c>
      <c r="G242" s="336">
        <f t="shared" si="47"/>
        <v>0</v>
      </c>
      <c r="H242" s="336">
        <f t="shared" si="47"/>
        <v>0</v>
      </c>
      <c r="I242" s="300">
        <v>1</v>
      </c>
      <c r="J242" s="330"/>
      <c r="K242" s="422">
        <f t="shared" si="48"/>
        <v>0</v>
      </c>
      <c r="L242" s="423">
        <f t="shared" si="48"/>
        <v>0</v>
      </c>
      <c r="M242" s="423">
        <f t="shared" si="48"/>
        <v>0</v>
      </c>
      <c r="N242" s="423">
        <f t="shared" si="48"/>
        <v>0</v>
      </c>
      <c r="O242" s="330"/>
      <c r="P242" s="422">
        <f t="shared" si="49"/>
        <v>0</v>
      </c>
      <c r="Q242" s="422">
        <f t="shared" si="49"/>
        <v>0</v>
      </c>
      <c r="R242" s="422">
        <f t="shared" si="49"/>
        <v>0</v>
      </c>
      <c r="S242" s="422">
        <f t="shared" si="49"/>
        <v>0</v>
      </c>
      <c r="T242" s="422">
        <f t="shared" si="49"/>
        <v>0</v>
      </c>
      <c r="U242" s="422">
        <f t="shared" si="49"/>
        <v>0</v>
      </c>
      <c r="V242" s="422">
        <f t="shared" si="49"/>
        <v>0</v>
      </c>
      <c r="W242" s="421">
        <f t="shared" si="43"/>
        <v>0</v>
      </c>
    </row>
    <row r="243" spans="1:23" ht="18.75" thickBot="1">
      <c r="A243" s="350">
        <v>525</v>
      </c>
      <c r="B243" s="230"/>
      <c r="C243" s="180">
        <v>4219</v>
      </c>
      <c r="D243" s="209" t="s">
        <v>548</v>
      </c>
      <c r="E243" s="691">
        <f t="shared" si="47"/>
        <v>0</v>
      </c>
      <c r="F243" s="336">
        <f t="shared" si="47"/>
        <v>0</v>
      </c>
      <c r="G243" s="336">
        <f t="shared" si="47"/>
        <v>0</v>
      </c>
      <c r="H243" s="336">
        <f t="shared" si="47"/>
        <v>0</v>
      </c>
      <c r="I243" s="300">
        <v>1</v>
      </c>
      <c r="J243" s="330"/>
      <c r="K243" s="422">
        <f t="shared" si="48"/>
        <v>0</v>
      </c>
      <c r="L243" s="423">
        <f t="shared" si="48"/>
        <v>0</v>
      </c>
      <c r="M243" s="423">
        <f t="shared" si="48"/>
        <v>0</v>
      </c>
      <c r="N243" s="423">
        <f t="shared" si="48"/>
        <v>0</v>
      </c>
      <c r="O243" s="330"/>
      <c r="P243" s="422">
        <f t="shared" si="49"/>
        <v>0</v>
      </c>
      <c r="Q243" s="422">
        <f t="shared" si="49"/>
        <v>0</v>
      </c>
      <c r="R243" s="422">
        <f t="shared" si="49"/>
        <v>0</v>
      </c>
      <c r="S243" s="422">
        <f t="shared" si="49"/>
        <v>0</v>
      </c>
      <c r="T243" s="422">
        <f t="shared" si="49"/>
        <v>0</v>
      </c>
      <c r="U243" s="422">
        <f t="shared" si="49"/>
        <v>0</v>
      </c>
      <c r="V243" s="422">
        <f t="shared" si="49"/>
        <v>0</v>
      </c>
      <c r="W243" s="421">
        <f t="shared" si="43"/>
        <v>0</v>
      </c>
    </row>
    <row r="244" spans="1:24" s="333" customFormat="1" ht="18.75" thickBot="1">
      <c r="A244" s="349">
        <v>635</v>
      </c>
      <c r="B244" s="183">
        <v>4300</v>
      </c>
      <c r="C244" s="1009" t="s">
        <v>549</v>
      </c>
      <c r="D244" s="1009"/>
      <c r="E244" s="692">
        <f>SUMIF($B$581:$B$12458,$B244,E$581:E$12458)</f>
        <v>0</v>
      </c>
      <c r="F244" s="425">
        <f>SUMIF($B$581:$B$12458,$B244,F$581:F$12458)</f>
        <v>0</v>
      </c>
      <c r="G244" s="425">
        <f>SUMIF($B$581:$B$12458,$B244,G$581:G$12458)</f>
        <v>0</v>
      </c>
      <c r="H244" s="425">
        <f>SUMIF($B$581:$B$12458,$B244,H$581:H$12458)</f>
        <v>0</v>
      </c>
      <c r="I244" s="300">
        <v>1</v>
      </c>
      <c r="J244" s="330"/>
      <c r="K244" s="426">
        <f>SUMIF($B$581:$B$12458,$B244,K$581:K$12458)</f>
        <v>0</v>
      </c>
      <c r="L244" s="427">
        <f>SUMIF($B$581:$B$12458,$B244,L$581:L$12458)</f>
        <v>0</v>
      </c>
      <c r="M244" s="427">
        <f>SUMIF($B$581:$B$12458,$B244,M$581:M$12458)</f>
        <v>0</v>
      </c>
      <c r="N244" s="427">
        <f>SUMIF($B$581:$B$12458,$B244,N$581:N$12458)</f>
        <v>0</v>
      </c>
      <c r="O244" s="330"/>
      <c r="P244" s="426">
        <f aca="true" t="shared" si="50" ref="P244:V244">SUMIF($B$581:$B$12458,$B244,P$581:P$12458)</f>
        <v>0</v>
      </c>
      <c r="Q244" s="426">
        <f t="shared" si="50"/>
        <v>0</v>
      </c>
      <c r="R244" s="426">
        <f t="shared" si="50"/>
        <v>0</v>
      </c>
      <c r="S244" s="426">
        <f t="shared" si="50"/>
        <v>0</v>
      </c>
      <c r="T244" s="426">
        <f t="shared" si="50"/>
        <v>0</v>
      </c>
      <c r="U244" s="426">
        <f t="shared" si="50"/>
        <v>0</v>
      </c>
      <c r="V244" s="426">
        <f t="shared" si="50"/>
        <v>0</v>
      </c>
      <c r="W244" s="421">
        <f t="shared" si="43"/>
        <v>0</v>
      </c>
      <c r="X244" s="294"/>
    </row>
    <row r="245" spans="1:23" ht="18.75" thickBot="1">
      <c r="A245" s="350">
        <v>640</v>
      </c>
      <c r="B245" s="230"/>
      <c r="C245" s="190">
        <v>4301</v>
      </c>
      <c r="D245" s="219" t="s">
        <v>550</v>
      </c>
      <c r="E245" s="691">
        <f aca="true" t="shared" si="51" ref="E245:H247">SUMIF($C$581:$C$12458,$C245,E$581:E$12458)</f>
        <v>0</v>
      </c>
      <c r="F245" s="336">
        <f t="shared" si="51"/>
        <v>0</v>
      </c>
      <c r="G245" s="336">
        <f t="shared" si="51"/>
        <v>0</v>
      </c>
      <c r="H245" s="336">
        <f t="shared" si="51"/>
        <v>0</v>
      </c>
      <c r="I245" s="300">
        <v>1</v>
      </c>
      <c r="J245" s="330"/>
      <c r="K245" s="422">
        <f aca="true" t="shared" si="52" ref="K245:N247">SUMIF($C$581:$C$12458,$C245,K$581:K$12458)</f>
        <v>0</v>
      </c>
      <c r="L245" s="423">
        <f t="shared" si="52"/>
        <v>0</v>
      </c>
      <c r="M245" s="423">
        <f t="shared" si="52"/>
        <v>0</v>
      </c>
      <c r="N245" s="423">
        <f t="shared" si="52"/>
        <v>0</v>
      </c>
      <c r="O245" s="330"/>
      <c r="P245" s="422">
        <f aca="true" t="shared" si="53" ref="P245:V247">SUMIF($C$581:$C$12458,$C245,P$581:P$12458)</f>
        <v>0</v>
      </c>
      <c r="Q245" s="422">
        <f t="shared" si="53"/>
        <v>0</v>
      </c>
      <c r="R245" s="422">
        <f t="shared" si="53"/>
        <v>0</v>
      </c>
      <c r="S245" s="422">
        <f t="shared" si="53"/>
        <v>0</v>
      </c>
      <c r="T245" s="422">
        <f t="shared" si="53"/>
        <v>0</v>
      </c>
      <c r="U245" s="422">
        <f t="shared" si="53"/>
        <v>0</v>
      </c>
      <c r="V245" s="422">
        <f t="shared" si="53"/>
        <v>0</v>
      </c>
      <c r="W245" s="421">
        <f t="shared" si="43"/>
        <v>0</v>
      </c>
    </row>
    <row r="246" spans="1:24" ht="20.25" customHeight="1" thickBot="1">
      <c r="A246" s="350">
        <v>645</v>
      </c>
      <c r="B246" s="230"/>
      <c r="C246" s="180">
        <v>4302</v>
      </c>
      <c r="D246" s="182" t="s">
        <v>551</v>
      </c>
      <c r="E246" s="691">
        <f t="shared" si="51"/>
        <v>0</v>
      </c>
      <c r="F246" s="336">
        <f t="shared" si="51"/>
        <v>0</v>
      </c>
      <c r="G246" s="336">
        <f t="shared" si="51"/>
        <v>0</v>
      </c>
      <c r="H246" s="336">
        <f t="shared" si="51"/>
        <v>0</v>
      </c>
      <c r="I246" s="300">
        <v>1</v>
      </c>
      <c r="J246" s="330"/>
      <c r="K246" s="422">
        <f t="shared" si="52"/>
        <v>0</v>
      </c>
      <c r="L246" s="423">
        <f t="shared" si="52"/>
        <v>0</v>
      </c>
      <c r="M246" s="423">
        <f t="shared" si="52"/>
        <v>0</v>
      </c>
      <c r="N246" s="423">
        <f t="shared" si="52"/>
        <v>0</v>
      </c>
      <c r="O246" s="330"/>
      <c r="P246" s="422">
        <f t="shared" si="53"/>
        <v>0</v>
      </c>
      <c r="Q246" s="422">
        <f t="shared" si="53"/>
        <v>0</v>
      </c>
      <c r="R246" s="422">
        <f t="shared" si="53"/>
        <v>0</v>
      </c>
      <c r="S246" s="422">
        <f t="shared" si="53"/>
        <v>0</v>
      </c>
      <c r="T246" s="422">
        <f t="shared" si="53"/>
        <v>0</v>
      </c>
      <c r="U246" s="422">
        <f t="shared" si="53"/>
        <v>0</v>
      </c>
      <c r="V246" s="422">
        <f t="shared" si="53"/>
        <v>0</v>
      </c>
      <c r="W246" s="421">
        <f t="shared" si="43"/>
        <v>0</v>
      </c>
      <c r="X246" s="333"/>
    </row>
    <row r="247" spans="1:23" ht="19.5" thickBot="1">
      <c r="A247" s="350">
        <v>650</v>
      </c>
      <c r="B247" s="230"/>
      <c r="C247" s="186">
        <v>4309</v>
      </c>
      <c r="D247" s="194" t="s">
        <v>552</v>
      </c>
      <c r="E247" s="691">
        <f t="shared" si="51"/>
        <v>0</v>
      </c>
      <c r="F247" s="336">
        <f t="shared" si="51"/>
        <v>0</v>
      </c>
      <c r="G247" s="336">
        <f t="shared" si="51"/>
        <v>0</v>
      </c>
      <c r="H247" s="336">
        <f t="shared" si="51"/>
        <v>0</v>
      </c>
      <c r="I247" s="300">
        <v>1</v>
      </c>
      <c r="J247" s="330"/>
      <c r="K247" s="422">
        <f t="shared" si="52"/>
        <v>0</v>
      </c>
      <c r="L247" s="423">
        <f t="shared" si="52"/>
        <v>0</v>
      </c>
      <c r="M247" s="423">
        <f t="shared" si="52"/>
        <v>0</v>
      </c>
      <c r="N247" s="423">
        <f t="shared" si="52"/>
        <v>0</v>
      </c>
      <c r="O247" s="330"/>
      <c r="P247" s="422">
        <f t="shared" si="53"/>
        <v>0</v>
      </c>
      <c r="Q247" s="422">
        <f t="shared" si="53"/>
        <v>0</v>
      </c>
      <c r="R247" s="422">
        <f t="shared" si="53"/>
        <v>0</v>
      </c>
      <c r="S247" s="422">
        <f t="shared" si="53"/>
        <v>0</v>
      </c>
      <c r="T247" s="422">
        <f t="shared" si="53"/>
        <v>0</v>
      </c>
      <c r="U247" s="422">
        <f t="shared" si="53"/>
        <v>0</v>
      </c>
      <c r="V247" s="422">
        <f t="shared" si="53"/>
        <v>0</v>
      </c>
      <c r="W247" s="421">
        <f t="shared" si="43"/>
        <v>0</v>
      </c>
    </row>
    <row r="248" spans="1:24" s="333" customFormat="1" ht="19.5" thickBot="1">
      <c r="A248" s="349">
        <v>655</v>
      </c>
      <c r="B248" s="183">
        <v>4400</v>
      </c>
      <c r="C248" s="1016" t="s">
        <v>553</v>
      </c>
      <c r="D248" s="1016"/>
      <c r="E248" s="692">
        <f aca="true" t="shared" si="54" ref="E248:H251">SUMIF($B$581:$B$12458,$B248,E$581:E$12458)</f>
        <v>0</v>
      </c>
      <c r="F248" s="425">
        <f t="shared" si="54"/>
        <v>0</v>
      </c>
      <c r="G248" s="425">
        <f t="shared" si="54"/>
        <v>0</v>
      </c>
      <c r="H248" s="425">
        <f t="shared" si="54"/>
        <v>0</v>
      </c>
      <c r="I248" s="300">
        <v>1</v>
      </c>
      <c r="J248" s="330"/>
      <c r="K248" s="426">
        <f aca="true" t="shared" si="55" ref="K248:N251">SUMIF($B$581:$B$12458,$B248,K$581:K$12458)</f>
        <v>0</v>
      </c>
      <c r="L248" s="427">
        <f t="shared" si="55"/>
        <v>0</v>
      </c>
      <c r="M248" s="427">
        <f t="shared" si="55"/>
        <v>0</v>
      </c>
      <c r="N248" s="427">
        <f t="shared" si="55"/>
        <v>0</v>
      </c>
      <c r="O248" s="330"/>
      <c r="P248" s="426">
        <f aca="true" t="shared" si="56" ref="P248:V251">SUMIF($B$581:$B$12458,$B248,P$581:P$12458)</f>
        <v>0</v>
      </c>
      <c r="Q248" s="426">
        <f t="shared" si="56"/>
        <v>0</v>
      </c>
      <c r="R248" s="426">
        <f t="shared" si="56"/>
        <v>0</v>
      </c>
      <c r="S248" s="426">
        <f t="shared" si="56"/>
        <v>0</v>
      </c>
      <c r="T248" s="426">
        <f t="shared" si="56"/>
        <v>0</v>
      </c>
      <c r="U248" s="426">
        <f t="shared" si="56"/>
        <v>0</v>
      </c>
      <c r="V248" s="426">
        <f t="shared" si="56"/>
        <v>0</v>
      </c>
      <c r="W248" s="421">
        <f t="shared" si="43"/>
        <v>0</v>
      </c>
      <c r="X248" s="294"/>
    </row>
    <row r="249" spans="1:24" s="333" customFormat="1" ht="19.5" thickBot="1">
      <c r="A249" s="349">
        <v>665</v>
      </c>
      <c r="B249" s="183">
        <v>4500</v>
      </c>
      <c r="C249" s="1015" t="s">
        <v>714</v>
      </c>
      <c r="D249" s="1015"/>
      <c r="E249" s="692">
        <f t="shared" si="54"/>
        <v>0</v>
      </c>
      <c r="F249" s="425">
        <f t="shared" si="54"/>
        <v>0</v>
      </c>
      <c r="G249" s="425">
        <f t="shared" si="54"/>
        <v>0</v>
      </c>
      <c r="H249" s="425">
        <f t="shared" si="54"/>
        <v>0</v>
      </c>
      <c r="I249" s="300">
        <v>1</v>
      </c>
      <c r="J249" s="330"/>
      <c r="K249" s="426">
        <f t="shared" si="55"/>
        <v>0</v>
      </c>
      <c r="L249" s="427">
        <f t="shared" si="55"/>
        <v>0</v>
      </c>
      <c r="M249" s="427">
        <f t="shared" si="55"/>
        <v>0</v>
      </c>
      <c r="N249" s="427">
        <f t="shared" si="55"/>
        <v>0</v>
      </c>
      <c r="O249" s="330"/>
      <c r="P249" s="426">
        <f t="shared" si="56"/>
        <v>0</v>
      </c>
      <c r="Q249" s="426">
        <f t="shared" si="56"/>
        <v>0</v>
      </c>
      <c r="R249" s="426">
        <f t="shared" si="56"/>
        <v>0</v>
      </c>
      <c r="S249" s="426">
        <f t="shared" si="56"/>
        <v>0</v>
      </c>
      <c r="T249" s="426">
        <f t="shared" si="56"/>
        <v>0</v>
      </c>
      <c r="U249" s="426">
        <f t="shared" si="56"/>
        <v>0</v>
      </c>
      <c r="V249" s="426">
        <f t="shared" si="56"/>
        <v>0</v>
      </c>
      <c r="W249" s="421">
        <f t="shared" si="43"/>
        <v>0</v>
      </c>
      <c r="X249" s="294"/>
    </row>
    <row r="250" spans="1:23" s="333" customFormat="1" ht="18.75" customHeight="1" thickBot="1">
      <c r="A250" s="349">
        <v>675</v>
      </c>
      <c r="B250" s="183">
        <v>4600</v>
      </c>
      <c r="C250" s="1012" t="s">
        <v>554</v>
      </c>
      <c r="D250" s="1013"/>
      <c r="E250" s="692">
        <f t="shared" si="54"/>
        <v>0</v>
      </c>
      <c r="F250" s="425">
        <f t="shared" si="54"/>
        <v>0</v>
      </c>
      <c r="G250" s="425">
        <f t="shared" si="54"/>
        <v>0</v>
      </c>
      <c r="H250" s="425">
        <f t="shared" si="54"/>
        <v>0</v>
      </c>
      <c r="I250" s="300">
        <v>1</v>
      </c>
      <c r="J250" s="330"/>
      <c r="K250" s="426">
        <f t="shared" si="55"/>
        <v>0</v>
      </c>
      <c r="L250" s="427">
        <f t="shared" si="55"/>
        <v>0</v>
      </c>
      <c r="M250" s="427">
        <f t="shared" si="55"/>
        <v>0</v>
      </c>
      <c r="N250" s="427">
        <f t="shared" si="55"/>
        <v>0</v>
      </c>
      <c r="O250" s="330"/>
      <c r="P250" s="426">
        <f t="shared" si="56"/>
        <v>0</v>
      </c>
      <c r="Q250" s="426">
        <f t="shared" si="56"/>
        <v>0</v>
      </c>
      <c r="R250" s="426">
        <f t="shared" si="56"/>
        <v>0</v>
      </c>
      <c r="S250" s="426">
        <f t="shared" si="56"/>
        <v>0</v>
      </c>
      <c r="T250" s="426">
        <f t="shared" si="56"/>
        <v>0</v>
      </c>
      <c r="U250" s="426">
        <f t="shared" si="56"/>
        <v>0</v>
      </c>
      <c r="V250" s="426">
        <f t="shared" si="56"/>
        <v>0</v>
      </c>
      <c r="W250" s="421">
        <f t="shared" si="43"/>
        <v>0</v>
      </c>
    </row>
    <row r="251" spans="1:23" s="333" customFormat="1" ht="19.5" thickBot="1">
      <c r="A251" s="349">
        <v>685</v>
      </c>
      <c r="B251" s="183">
        <v>4900</v>
      </c>
      <c r="C251" s="1014" t="s">
        <v>555</v>
      </c>
      <c r="D251" s="1014"/>
      <c r="E251" s="692">
        <f t="shared" si="54"/>
        <v>0</v>
      </c>
      <c r="F251" s="425">
        <f t="shared" si="54"/>
        <v>0</v>
      </c>
      <c r="G251" s="425">
        <f t="shared" si="54"/>
        <v>0</v>
      </c>
      <c r="H251" s="425">
        <f t="shared" si="54"/>
        <v>0</v>
      </c>
      <c r="I251" s="300">
        <v>1</v>
      </c>
      <c r="J251" s="330"/>
      <c r="K251" s="428">
        <f t="shared" si="55"/>
        <v>0</v>
      </c>
      <c r="L251" s="443">
        <f t="shared" si="55"/>
        <v>0</v>
      </c>
      <c r="M251" s="443">
        <f t="shared" si="55"/>
        <v>0</v>
      </c>
      <c r="N251" s="443">
        <f t="shared" si="55"/>
        <v>0</v>
      </c>
      <c r="O251" s="330"/>
      <c r="P251" s="428">
        <f t="shared" si="56"/>
        <v>0</v>
      </c>
      <c r="Q251" s="428">
        <f t="shared" si="56"/>
        <v>0</v>
      </c>
      <c r="R251" s="428">
        <f t="shared" si="56"/>
        <v>0</v>
      </c>
      <c r="S251" s="428">
        <f t="shared" si="56"/>
        <v>0</v>
      </c>
      <c r="T251" s="428">
        <f t="shared" si="56"/>
        <v>0</v>
      </c>
      <c r="U251" s="428">
        <f t="shared" si="56"/>
        <v>0</v>
      </c>
      <c r="V251" s="428">
        <f t="shared" si="56"/>
        <v>0</v>
      </c>
      <c r="W251" s="421">
        <f t="shared" si="43"/>
        <v>0</v>
      </c>
    </row>
    <row r="252" spans="1:24" ht="19.5" thickBot="1">
      <c r="A252" s="350">
        <v>690</v>
      </c>
      <c r="B252" s="230"/>
      <c r="C252" s="190">
        <v>4901</v>
      </c>
      <c r="D252" s="231" t="s">
        <v>556</v>
      </c>
      <c r="E252" s="691">
        <f aca="true" t="shared" si="57" ref="E252:H253">SUMIF($C$581:$C$12458,$C252,E$581:E$12458)</f>
        <v>0</v>
      </c>
      <c r="F252" s="336">
        <f t="shared" si="57"/>
        <v>0</v>
      </c>
      <c r="G252" s="336">
        <f t="shared" si="57"/>
        <v>0</v>
      </c>
      <c r="H252" s="336">
        <f t="shared" si="57"/>
        <v>0</v>
      </c>
      <c r="I252" s="300">
        <v>1</v>
      </c>
      <c r="J252" s="330"/>
      <c r="K252" s="424">
        <f aca="true" t="shared" si="58" ref="K252:N253">SUMIF($C$581:$C$12458,$C252,K$581:K$12458)</f>
        <v>0</v>
      </c>
      <c r="L252" s="429">
        <f t="shared" si="58"/>
        <v>0</v>
      </c>
      <c r="M252" s="429">
        <f t="shared" si="58"/>
        <v>0</v>
      </c>
      <c r="N252" s="429">
        <f t="shared" si="58"/>
        <v>0</v>
      </c>
      <c r="O252" s="330"/>
      <c r="P252" s="424">
        <f aca="true" t="shared" si="59" ref="P252:V253">SUMIF($C$581:$C$12458,$C252,P$581:P$12458)</f>
        <v>0</v>
      </c>
      <c r="Q252" s="424">
        <f t="shared" si="59"/>
        <v>0</v>
      </c>
      <c r="R252" s="424">
        <f t="shared" si="59"/>
        <v>0</v>
      </c>
      <c r="S252" s="424">
        <f t="shared" si="59"/>
        <v>0</v>
      </c>
      <c r="T252" s="424">
        <f t="shared" si="59"/>
        <v>0</v>
      </c>
      <c r="U252" s="424">
        <f t="shared" si="59"/>
        <v>0</v>
      </c>
      <c r="V252" s="424">
        <f t="shared" si="59"/>
        <v>0</v>
      </c>
      <c r="W252" s="421">
        <f t="shared" si="43"/>
        <v>0</v>
      </c>
      <c r="X252" s="333"/>
    </row>
    <row r="253" spans="1:24" ht="19.5" thickBot="1">
      <c r="A253" s="350">
        <v>695</v>
      </c>
      <c r="B253" s="230"/>
      <c r="C253" s="186">
        <v>4902</v>
      </c>
      <c r="D253" s="194" t="s">
        <v>557</v>
      </c>
      <c r="E253" s="691">
        <f t="shared" si="57"/>
        <v>0</v>
      </c>
      <c r="F253" s="336">
        <f t="shared" si="57"/>
        <v>0</v>
      </c>
      <c r="G253" s="336">
        <f t="shared" si="57"/>
        <v>0</v>
      </c>
      <c r="H253" s="336">
        <f t="shared" si="57"/>
        <v>0</v>
      </c>
      <c r="I253" s="300">
        <v>1</v>
      </c>
      <c r="J253" s="330"/>
      <c r="K253" s="424">
        <f t="shared" si="58"/>
        <v>0</v>
      </c>
      <c r="L253" s="429">
        <f t="shared" si="58"/>
        <v>0</v>
      </c>
      <c r="M253" s="429">
        <f t="shared" si="58"/>
        <v>0</v>
      </c>
      <c r="N253" s="429">
        <f t="shared" si="58"/>
        <v>0</v>
      </c>
      <c r="O253" s="330"/>
      <c r="P253" s="424">
        <f t="shared" si="59"/>
        <v>0</v>
      </c>
      <c r="Q253" s="424">
        <f t="shared" si="59"/>
        <v>0</v>
      </c>
      <c r="R253" s="424">
        <f t="shared" si="59"/>
        <v>0</v>
      </c>
      <c r="S253" s="424">
        <f t="shared" si="59"/>
        <v>0</v>
      </c>
      <c r="T253" s="424">
        <f t="shared" si="59"/>
        <v>0</v>
      </c>
      <c r="U253" s="424">
        <f t="shared" si="59"/>
        <v>0</v>
      </c>
      <c r="V253" s="424">
        <f t="shared" si="59"/>
        <v>0</v>
      </c>
      <c r="W253" s="421">
        <f t="shared" si="43"/>
        <v>0</v>
      </c>
      <c r="X253" s="333"/>
    </row>
    <row r="254" spans="1:24" s="447" customFormat="1" ht="19.5" thickBot="1">
      <c r="A254" s="349">
        <v>700</v>
      </c>
      <c r="B254" s="232">
        <v>5100</v>
      </c>
      <c r="C254" s="1017" t="s">
        <v>558</v>
      </c>
      <c r="D254" s="1017"/>
      <c r="E254" s="692">
        <f aca="true" t="shared" si="60" ref="E254:H255">SUMIF($B$581:$B$12458,$B254,E$581:E$12458)</f>
        <v>0</v>
      </c>
      <c r="F254" s="425">
        <f t="shared" si="60"/>
        <v>0</v>
      </c>
      <c r="G254" s="425">
        <f t="shared" si="60"/>
        <v>0</v>
      </c>
      <c r="H254" s="425">
        <f t="shared" si="60"/>
        <v>0</v>
      </c>
      <c r="I254" s="300">
        <v>1</v>
      </c>
      <c r="J254" s="330"/>
      <c r="K254" s="445">
        <f aca="true" t="shared" si="61" ref="K254:N255">SUMIF($B$581:$B$12458,$B254,K$581:K$12458)</f>
        <v>0</v>
      </c>
      <c r="L254" s="446">
        <f t="shared" si="61"/>
        <v>0</v>
      </c>
      <c r="M254" s="446">
        <f t="shared" si="61"/>
        <v>0</v>
      </c>
      <c r="N254" s="446">
        <f t="shared" si="61"/>
        <v>0</v>
      </c>
      <c r="O254" s="330"/>
      <c r="P254" s="445">
        <f aca="true" t="shared" si="62" ref="P254:V255">SUMIF($B$581:$B$12458,$B254,P$581:P$12458)</f>
        <v>0</v>
      </c>
      <c r="Q254" s="445">
        <f t="shared" si="62"/>
        <v>0</v>
      </c>
      <c r="R254" s="445">
        <f t="shared" si="62"/>
        <v>0</v>
      </c>
      <c r="S254" s="445">
        <f t="shared" si="62"/>
        <v>0</v>
      </c>
      <c r="T254" s="445">
        <f t="shared" si="62"/>
        <v>0</v>
      </c>
      <c r="U254" s="445">
        <f t="shared" si="62"/>
        <v>0</v>
      </c>
      <c r="V254" s="445">
        <f t="shared" si="62"/>
        <v>0</v>
      </c>
      <c r="W254" s="421">
        <f t="shared" si="43"/>
        <v>0</v>
      </c>
      <c r="X254" s="294"/>
    </row>
    <row r="255" spans="1:24" s="447" customFormat="1" ht="19.5" thickBot="1">
      <c r="A255" s="349">
        <v>710</v>
      </c>
      <c r="B255" s="232">
        <v>5200</v>
      </c>
      <c r="C255" s="1018" t="s">
        <v>559</v>
      </c>
      <c r="D255" s="1018"/>
      <c r="E255" s="692">
        <f t="shared" si="60"/>
        <v>0</v>
      </c>
      <c r="F255" s="425">
        <f t="shared" si="60"/>
        <v>0</v>
      </c>
      <c r="G255" s="425">
        <f t="shared" si="60"/>
        <v>0</v>
      </c>
      <c r="H255" s="425">
        <f t="shared" si="60"/>
        <v>0</v>
      </c>
      <c r="I255" s="300">
        <v>1</v>
      </c>
      <c r="J255" s="330"/>
      <c r="K255" s="445">
        <f t="shared" si="61"/>
        <v>0</v>
      </c>
      <c r="L255" s="446">
        <f t="shared" si="61"/>
        <v>0</v>
      </c>
      <c r="M255" s="446">
        <f t="shared" si="61"/>
        <v>0</v>
      </c>
      <c r="N255" s="446">
        <f t="shared" si="61"/>
        <v>0</v>
      </c>
      <c r="O255" s="330"/>
      <c r="P255" s="445">
        <f t="shared" si="62"/>
        <v>0</v>
      </c>
      <c r="Q255" s="445">
        <f t="shared" si="62"/>
        <v>0</v>
      </c>
      <c r="R255" s="445">
        <f t="shared" si="62"/>
        <v>0</v>
      </c>
      <c r="S255" s="445">
        <f t="shared" si="62"/>
        <v>0</v>
      </c>
      <c r="T255" s="445">
        <f t="shared" si="62"/>
        <v>0</v>
      </c>
      <c r="U255" s="445">
        <f t="shared" si="62"/>
        <v>0</v>
      </c>
      <c r="V255" s="445">
        <f t="shared" si="62"/>
        <v>0</v>
      </c>
      <c r="W255" s="421">
        <f t="shared" si="43"/>
        <v>0</v>
      </c>
      <c r="X255" s="294"/>
    </row>
    <row r="256" spans="1:24" s="450" customFormat="1" ht="19.5" thickBot="1">
      <c r="A256" s="350">
        <v>715</v>
      </c>
      <c r="B256" s="233"/>
      <c r="C256" s="234">
        <v>5201</v>
      </c>
      <c r="D256" s="235" t="s">
        <v>560</v>
      </c>
      <c r="E256" s="691">
        <f aca="true" t="shared" si="63" ref="E256:H262">SUMIF($C$581:$C$12458,$C256,E$581:E$12458)</f>
        <v>0</v>
      </c>
      <c r="F256" s="336">
        <f t="shared" si="63"/>
        <v>0</v>
      </c>
      <c r="G256" s="336">
        <f t="shared" si="63"/>
        <v>0</v>
      </c>
      <c r="H256" s="336">
        <f t="shared" si="63"/>
        <v>0</v>
      </c>
      <c r="I256" s="300">
        <v>1</v>
      </c>
      <c r="J256" s="330"/>
      <c r="K256" s="448">
        <f aca="true" t="shared" si="64" ref="K256:N262">SUMIF($C$581:$C$12458,$C256,K$581:K$12458)</f>
        <v>0</v>
      </c>
      <c r="L256" s="449">
        <f t="shared" si="64"/>
        <v>0</v>
      </c>
      <c r="M256" s="449">
        <f t="shared" si="64"/>
        <v>0</v>
      </c>
      <c r="N256" s="449">
        <f t="shared" si="64"/>
        <v>0</v>
      </c>
      <c r="O256" s="330"/>
      <c r="P256" s="448">
        <f aca="true" t="shared" si="65" ref="P256:V262">SUMIF($C$581:$C$12458,$C256,P$581:P$12458)</f>
        <v>0</v>
      </c>
      <c r="Q256" s="448">
        <f t="shared" si="65"/>
        <v>0</v>
      </c>
      <c r="R256" s="448">
        <f t="shared" si="65"/>
        <v>0</v>
      </c>
      <c r="S256" s="448">
        <f t="shared" si="65"/>
        <v>0</v>
      </c>
      <c r="T256" s="448">
        <f t="shared" si="65"/>
        <v>0</v>
      </c>
      <c r="U256" s="448">
        <f t="shared" si="65"/>
        <v>0</v>
      </c>
      <c r="V256" s="448">
        <f t="shared" si="65"/>
        <v>0</v>
      </c>
      <c r="W256" s="421">
        <f t="shared" si="43"/>
        <v>0</v>
      </c>
      <c r="X256" s="447"/>
    </row>
    <row r="257" spans="1:24" s="450" customFormat="1" ht="19.5" thickBot="1">
      <c r="A257" s="350">
        <v>720</v>
      </c>
      <c r="B257" s="233"/>
      <c r="C257" s="236">
        <v>5202</v>
      </c>
      <c r="D257" s="237" t="s">
        <v>561</v>
      </c>
      <c r="E257" s="691">
        <f t="shared" si="63"/>
        <v>0</v>
      </c>
      <c r="F257" s="336">
        <f t="shared" si="63"/>
        <v>0</v>
      </c>
      <c r="G257" s="336">
        <f t="shared" si="63"/>
        <v>0</v>
      </c>
      <c r="H257" s="336">
        <f t="shared" si="63"/>
        <v>0</v>
      </c>
      <c r="I257" s="300">
        <v>1</v>
      </c>
      <c r="J257" s="330"/>
      <c r="K257" s="448">
        <f t="shared" si="64"/>
        <v>0</v>
      </c>
      <c r="L257" s="449">
        <f t="shared" si="64"/>
        <v>0</v>
      </c>
      <c r="M257" s="449">
        <f t="shared" si="64"/>
        <v>0</v>
      </c>
      <c r="N257" s="449">
        <f t="shared" si="64"/>
        <v>0</v>
      </c>
      <c r="O257" s="330"/>
      <c r="P257" s="448">
        <f t="shared" si="65"/>
        <v>0</v>
      </c>
      <c r="Q257" s="448">
        <f t="shared" si="65"/>
        <v>0</v>
      </c>
      <c r="R257" s="448">
        <f t="shared" si="65"/>
        <v>0</v>
      </c>
      <c r="S257" s="448">
        <f t="shared" si="65"/>
        <v>0</v>
      </c>
      <c r="T257" s="448">
        <f t="shared" si="65"/>
        <v>0</v>
      </c>
      <c r="U257" s="448">
        <f t="shared" si="65"/>
        <v>0</v>
      </c>
      <c r="V257" s="448">
        <f t="shared" si="65"/>
        <v>0</v>
      </c>
      <c r="W257" s="421">
        <f t="shared" si="43"/>
        <v>0</v>
      </c>
      <c r="X257" s="447"/>
    </row>
    <row r="258" spans="1:23" s="450" customFormat="1" ht="19.5" thickBot="1">
      <c r="A258" s="350">
        <v>725</v>
      </c>
      <c r="B258" s="233"/>
      <c r="C258" s="236">
        <v>5203</v>
      </c>
      <c r="D258" s="237" t="s">
        <v>562</v>
      </c>
      <c r="E258" s="691">
        <f t="shared" si="63"/>
        <v>0</v>
      </c>
      <c r="F258" s="336">
        <f t="shared" si="63"/>
        <v>0</v>
      </c>
      <c r="G258" s="336">
        <f t="shared" si="63"/>
        <v>0</v>
      </c>
      <c r="H258" s="336">
        <f t="shared" si="63"/>
        <v>0</v>
      </c>
      <c r="I258" s="300">
        <v>1</v>
      </c>
      <c r="J258" s="330"/>
      <c r="K258" s="448">
        <f t="shared" si="64"/>
        <v>0</v>
      </c>
      <c r="L258" s="449">
        <f t="shared" si="64"/>
        <v>0</v>
      </c>
      <c r="M258" s="449">
        <f t="shared" si="64"/>
        <v>0</v>
      </c>
      <c r="N258" s="449">
        <f t="shared" si="64"/>
        <v>0</v>
      </c>
      <c r="O258" s="330"/>
      <c r="P258" s="448">
        <f t="shared" si="65"/>
        <v>0</v>
      </c>
      <c r="Q258" s="448">
        <f t="shared" si="65"/>
        <v>0</v>
      </c>
      <c r="R258" s="448">
        <f t="shared" si="65"/>
        <v>0</v>
      </c>
      <c r="S258" s="448">
        <f t="shared" si="65"/>
        <v>0</v>
      </c>
      <c r="T258" s="448">
        <f t="shared" si="65"/>
        <v>0</v>
      </c>
      <c r="U258" s="448">
        <f t="shared" si="65"/>
        <v>0</v>
      </c>
      <c r="V258" s="448">
        <f t="shared" si="65"/>
        <v>0</v>
      </c>
      <c r="W258" s="421">
        <f t="shared" si="43"/>
        <v>0</v>
      </c>
    </row>
    <row r="259" spans="1:23" s="450" customFormat="1" ht="19.5" thickBot="1">
      <c r="A259" s="350">
        <v>730</v>
      </c>
      <c r="B259" s="233"/>
      <c r="C259" s="236">
        <v>5204</v>
      </c>
      <c r="D259" s="237" t="s">
        <v>563</v>
      </c>
      <c r="E259" s="691">
        <f t="shared" si="63"/>
        <v>0</v>
      </c>
      <c r="F259" s="336">
        <f t="shared" si="63"/>
        <v>0</v>
      </c>
      <c r="G259" s="336">
        <f t="shared" si="63"/>
        <v>0</v>
      </c>
      <c r="H259" s="336">
        <f t="shared" si="63"/>
        <v>0</v>
      </c>
      <c r="I259" s="300">
        <v>1</v>
      </c>
      <c r="J259" s="330"/>
      <c r="K259" s="448">
        <f t="shared" si="64"/>
        <v>0</v>
      </c>
      <c r="L259" s="449">
        <f t="shared" si="64"/>
        <v>0</v>
      </c>
      <c r="M259" s="449">
        <f t="shared" si="64"/>
        <v>0</v>
      </c>
      <c r="N259" s="449">
        <f t="shared" si="64"/>
        <v>0</v>
      </c>
      <c r="O259" s="330"/>
      <c r="P259" s="448">
        <f t="shared" si="65"/>
        <v>0</v>
      </c>
      <c r="Q259" s="448">
        <f t="shared" si="65"/>
        <v>0</v>
      </c>
      <c r="R259" s="448">
        <f t="shared" si="65"/>
        <v>0</v>
      </c>
      <c r="S259" s="448">
        <f t="shared" si="65"/>
        <v>0</v>
      </c>
      <c r="T259" s="448">
        <f t="shared" si="65"/>
        <v>0</v>
      </c>
      <c r="U259" s="448">
        <f t="shared" si="65"/>
        <v>0</v>
      </c>
      <c r="V259" s="448">
        <f t="shared" si="65"/>
        <v>0</v>
      </c>
      <c r="W259" s="421">
        <f t="shared" si="43"/>
        <v>0</v>
      </c>
    </row>
    <row r="260" spans="1:23" s="450" customFormat="1" ht="19.5" thickBot="1">
      <c r="A260" s="350">
        <v>735</v>
      </c>
      <c r="B260" s="233"/>
      <c r="C260" s="236">
        <v>5205</v>
      </c>
      <c r="D260" s="237" t="s">
        <v>564</v>
      </c>
      <c r="E260" s="691">
        <f t="shared" si="63"/>
        <v>0</v>
      </c>
      <c r="F260" s="336">
        <f t="shared" si="63"/>
        <v>0</v>
      </c>
      <c r="G260" s="336">
        <f t="shared" si="63"/>
        <v>0</v>
      </c>
      <c r="H260" s="336">
        <f t="shared" si="63"/>
        <v>0</v>
      </c>
      <c r="I260" s="300">
        <v>1</v>
      </c>
      <c r="J260" s="330"/>
      <c r="K260" s="448">
        <f t="shared" si="64"/>
        <v>0</v>
      </c>
      <c r="L260" s="449">
        <f t="shared" si="64"/>
        <v>0</v>
      </c>
      <c r="M260" s="449">
        <f t="shared" si="64"/>
        <v>0</v>
      </c>
      <c r="N260" s="449">
        <f t="shared" si="64"/>
        <v>0</v>
      </c>
      <c r="O260" s="330"/>
      <c r="P260" s="448">
        <f t="shared" si="65"/>
        <v>0</v>
      </c>
      <c r="Q260" s="448">
        <f t="shared" si="65"/>
        <v>0</v>
      </c>
      <c r="R260" s="448">
        <f t="shared" si="65"/>
        <v>0</v>
      </c>
      <c r="S260" s="448">
        <f t="shared" si="65"/>
        <v>0</v>
      </c>
      <c r="T260" s="448">
        <f t="shared" si="65"/>
        <v>0</v>
      </c>
      <c r="U260" s="448">
        <f t="shared" si="65"/>
        <v>0</v>
      </c>
      <c r="V260" s="448">
        <f t="shared" si="65"/>
        <v>0</v>
      </c>
      <c r="W260" s="421">
        <f t="shared" si="43"/>
        <v>0</v>
      </c>
    </row>
    <row r="261" spans="1:23" s="450" customFormat="1" ht="19.5" thickBot="1">
      <c r="A261" s="350">
        <v>740</v>
      </c>
      <c r="B261" s="233"/>
      <c r="C261" s="236">
        <v>5206</v>
      </c>
      <c r="D261" s="237" t="s">
        <v>565</v>
      </c>
      <c r="E261" s="691">
        <f t="shared" si="63"/>
        <v>0</v>
      </c>
      <c r="F261" s="336">
        <f t="shared" si="63"/>
        <v>0</v>
      </c>
      <c r="G261" s="336">
        <f t="shared" si="63"/>
        <v>0</v>
      </c>
      <c r="H261" s="336">
        <f t="shared" si="63"/>
        <v>0</v>
      </c>
      <c r="I261" s="300">
        <v>1</v>
      </c>
      <c r="J261" s="330"/>
      <c r="K261" s="448">
        <f t="shared" si="64"/>
        <v>0</v>
      </c>
      <c r="L261" s="449">
        <f t="shared" si="64"/>
        <v>0</v>
      </c>
      <c r="M261" s="449">
        <f t="shared" si="64"/>
        <v>0</v>
      </c>
      <c r="N261" s="449">
        <f t="shared" si="64"/>
        <v>0</v>
      </c>
      <c r="O261" s="330"/>
      <c r="P261" s="448">
        <f t="shared" si="65"/>
        <v>0</v>
      </c>
      <c r="Q261" s="448">
        <f t="shared" si="65"/>
        <v>0</v>
      </c>
      <c r="R261" s="448">
        <f t="shared" si="65"/>
        <v>0</v>
      </c>
      <c r="S261" s="448">
        <f t="shared" si="65"/>
        <v>0</v>
      </c>
      <c r="T261" s="448">
        <f t="shared" si="65"/>
        <v>0</v>
      </c>
      <c r="U261" s="448">
        <f t="shared" si="65"/>
        <v>0</v>
      </c>
      <c r="V261" s="448">
        <f t="shared" si="65"/>
        <v>0</v>
      </c>
      <c r="W261" s="421">
        <f t="shared" si="43"/>
        <v>0</v>
      </c>
    </row>
    <row r="262" spans="1:23" s="450" customFormat="1" ht="19.5" thickBot="1">
      <c r="A262" s="350">
        <v>745</v>
      </c>
      <c r="B262" s="233"/>
      <c r="C262" s="238">
        <v>5219</v>
      </c>
      <c r="D262" s="239" t="s">
        <v>566</v>
      </c>
      <c r="E262" s="691">
        <f t="shared" si="63"/>
        <v>0</v>
      </c>
      <c r="F262" s="336">
        <f t="shared" si="63"/>
        <v>0</v>
      </c>
      <c r="G262" s="336">
        <f t="shared" si="63"/>
        <v>0</v>
      </c>
      <c r="H262" s="336">
        <f t="shared" si="63"/>
        <v>0</v>
      </c>
      <c r="I262" s="300">
        <v>1</v>
      </c>
      <c r="J262" s="330"/>
      <c r="K262" s="448">
        <f t="shared" si="64"/>
        <v>0</v>
      </c>
      <c r="L262" s="449">
        <f t="shared" si="64"/>
        <v>0</v>
      </c>
      <c r="M262" s="449">
        <f t="shared" si="64"/>
        <v>0</v>
      </c>
      <c r="N262" s="449">
        <f t="shared" si="64"/>
        <v>0</v>
      </c>
      <c r="O262" s="330"/>
      <c r="P262" s="448">
        <f t="shared" si="65"/>
        <v>0</v>
      </c>
      <c r="Q262" s="448">
        <f t="shared" si="65"/>
        <v>0</v>
      </c>
      <c r="R262" s="448">
        <f t="shared" si="65"/>
        <v>0</v>
      </c>
      <c r="S262" s="448">
        <f t="shared" si="65"/>
        <v>0</v>
      </c>
      <c r="T262" s="448">
        <f t="shared" si="65"/>
        <v>0</v>
      </c>
      <c r="U262" s="448">
        <f t="shared" si="65"/>
        <v>0</v>
      </c>
      <c r="V262" s="448">
        <f t="shared" si="65"/>
        <v>0</v>
      </c>
      <c r="W262" s="421">
        <f t="shared" si="43"/>
        <v>0</v>
      </c>
    </row>
    <row r="263" spans="1:24" s="447" customFormat="1" ht="19.5" thickBot="1">
      <c r="A263" s="349">
        <v>750</v>
      </c>
      <c r="B263" s="232">
        <v>5300</v>
      </c>
      <c r="C263" s="1019" t="s">
        <v>567</v>
      </c>
      <c r="D263" s="1019"/>
      <c r="E263" s="692">
        <f>SUMIF($B$581:$B$12458,$B263,E$581:E$12458)</f>
        <v>0</v>
      </c>
      <c r="F263" s="425">
        <f>SUMIF($B$581:$B$12458,$B263,F$581:F$12458)</f>
        <v>0</v>
      </c>
      <c r="G263" s="425">
        <f>SUMIF($B$581:$B$12458,$B263,G$581:G$12458)</f>
        <v>0</v>
      </c>
      <c r="H263" s="425">
        <f>SUMIF($B$581:$B$12458,$B263,H$581:H$12458)</f>
        <v>0</v>
      </c>
      <c r="I263" s="300">
        <v>1</v>
      </c>
      <c r="J263" s="330"/>
      <c r="K263" s="445">
        <f>SUMIF($B$581:$B$12458,$B263,K$581:K$12458)</f>
        <v>0</v>
      </c>
      <c r="L263" s="446">
        <f>SUMIF($B$581:$B$12458,$B263,L$581:L$12458)</f>
        <v>0</v>
      </c>
      <c r="M263" s="446">
        <f>SUMIF($B$581:$B$12458,$B263,M$581:M$12458)</f>
        <v>0</v>
      </c>
      <c r="N263" s="446">
        <f>SUMIF($B$581:$B$12458,$B263,N$581:N$12458)</f>
        <v>0</v>
      </c>
      <c r="O263" s="330"/>
      <c r="P263" s="445">
        <f aca="true" t="shared" si="66" ref="P263:V263">SUMIF($B$581:$B$12458,$B263,P$581:P$12458)</f>
        <v>0</v>
      </c>
      <c r="Q263" s="445">
        <f t="shared" si="66"/>
        <v>0</v>
      </c>
      <c r="R263" s="445">
        <f t="shared" si="66"/>
        <v>0</v>
      </c>
      <c r="S263" s="445">
        <f t="shared" si="66"/>
        <v>0</v>
      </c>
      <c r="T263" s="445">
        <f t="shared" si="66"/>
        <v>0</v>
      </c>
      <c r="U263" s="445">
        <f t="shared" si="66"/>
        <v>0</v>
      </c>
      <c r="V263" s="445">
        <f t="shared" si="66"/>
        <v>0</v>
      </c>
      <c r="W263" s="421">
        <f t="shared" si="43"/>
        <v>0</v>
      </c>
      <c r="X263" s="450"/>
    </row>
    <row r="264" spans="1:23" s="450" customFormat="1" ht="19.5" thickBot="1">
      <c r="A264" s="350">
        <v>755</v>
      </c>
      <c r="B264" s="233"/>
      <c r="C264" s="234">
        <v>5301</v>
      </c>
      <c r="D264" s="235" t="s">
        <v>568</v>
      </c>
      <c r="E264" s="691">
        <f aca="true" t="shared" si="67" ref="E264:H265">SUMIF($C$581:$C$12458,$C264,E$581:E$12458)</f>
        <v>0</v>
      </c>
      <c r="F264" s="336">
        <f t="shared" si="67"/>
        <v>0</v>
      </c>
      <c r="G264" s="336">
        <f t="shared" si="67"/>
        <v>0</v>
      </c>
      <c r="H264" s="336">
        <f t="shared" si="67"/>
        <v>0</v>
      </c>
      <c r="I264" s="300">
        <v>1</v>
      </c>
      <c r="J264" s="330"/>
      <c r="K264" s="448">
        <f aca="true" t="shared" si="68" ref="K264:N265">SUMIF($C$581:$C$12458,$C264,K$581:K$12458)</f>
        <v>0</v>
      </c>
      <c r="L264" s="449">
        <f t="shared" si="68"/>
        <v>0</v>
      </c>
      <c r="M264" s="449">
        <f t="shared" si="68"/>
        <v>0</v>
      </c>
      <c r="N264" s="449">
        <f t="shared" si="68"/>
        <v>0</v>
      </c>
      <c r="O264" s="330"/>
      <c r="P264" s="448">
        <f aca="true" t="shared" si="69" ref="P264:V265">SUMIF($C$581:$C$12458,$C264,P$581:P$12458)</f>
        <v>0</v>
      </c>
      <c r="Q264" s="448">
        <f t="shared" si="69"/>
        <v>0</v>
      </c>
      <c r="R264" s="448">
        <f t="shared" si="69"/>
        <v>0</v>
      </c>
      <c r="S264" s="448">
        <f t="shared" si="69"/>
        <v>0</v>
      </c>
      <c r="T264" s="448">
        <f t="shared" si="69"/>
        <v>0</v>
      </c>
      <c r="U264" s="448">
        <f t="shared" si="69"/>
        <v>0</v>
      </c>
      <c r="V264" s="448">
        <f t="shared" si="69"/>
        <v>0</v>
      </c>
      <c r="W264" s="421">
        <f t="shared" si="43"/>
        <v>0</v>
      </c>
    </row>
    <row r="265" spans="1:24" s="450" customFormat="1" ht="19.5" thickBot="1">
      <c r="A265" s="350">
        <v>760</v>
      </c>
      <c r="B265" s="233"/>
      <c r="C265" s="238">
        <v>5309</v>
      </c>
      <c r="D265" s="239" t="s">
        <v>569</v>
      </c>
      <c r="E265" s="691">
        <f t="shared" si="67"/>
        <v>0</v>
      </c>
      <c r="F265" s="336">
        <f t="shared" si="67"/>
        <v>0</v>
      </c>
      <c r="G265" s="336">
        <f t="shared" si="67"/>
        <v>0</v>
      </c>
      <c r="H265" s="336">
        <f t="shared" si="67"/>
        <v>0</v>
      </c>
      <c r="I265" s="300">
        <v>1</v>
      </c>
      <c r="J265" s="330"/>
      <c r="K265" s="448">
        <f t="shared" si="68"/>
        <v>0</v>
      </c>
      <c r="L265" s="449">
        <f t="shared" si="68"/>
        <v>0</v>
      </c>
      <c r="M265" s="449">
        <f t="shared" si="68"/>
        <v>0</v>
      </c>
      <c r="N265" s="449">
        <f t="shared" si="68"/>
        <v>0</v>
      </c>
      <c r="O265" s="330"/>
      <c r="P265" s="448">
        <f t="shared" si="69"/>
        <v>0</v>
      </c>
      <c r="Q265" s="448">
        <f t="shared" si="69"/>
        <v>0</v>
      </c>
      <c r="R265" s="448">
        <f t="shared" si="69"/>
        <v>0</v>
      </c>
      <c r="S265" s="448">
        <f t="shared" si="69"/>
        <v>0</v>
      </c>
      <c r="T265" s="448">
        <f t="shared" si="69"/>
        <v>0</v>
      </c>
      <c r="U265" s="448">
        <f t="shared" si="69"/>
        <v>0</v>
      </c>
      <c r="V265" s="448">
        <f t="shared" si="69"/>
        <v>0</v>
      </c>
      <c r="W265" s="421">
        <f t="shared" si="43"/>
        <v>0</v>
      </c>
      <c r="X265" s="447"/>
    </row>
    <row r="266" spans="1:24" s="447" customFormat="1" ht="19.5" thickBot="1">
      <c r="A266" s="349">
        <v>765</v>
      </c>
      <c r="B266" s="232">
        <v>5400</v>
      </c>
      <c r="C266" s="1017" t="s">
        <v>570</v>
      </c>
      <c r="D266" s="1017"/>
      <c r="E266" s="692">
        <f aca="true" t="shared" si="70" ref="E266:H267">SUMIF($B$581:$B$12458,$B266,E$581:E$12458)</f>
        <v>0</v>
      </c>
      <c r="F266" s="425">
        <f t="shared" si="70"/>
        <v>0</v>
      </c>
      <c r="G266" s="425">
        <f t="shared" si="70"/>
        <v>0</v>
      </c>
      <c r="H266" s="425">
        <f t="shared" si="70"/>
        <v>0</v>
      </c>
      <c r="I266" s="300">
        <v>1</v>
      </c>
      <c r="J266" s="330"/>
      <c r="K266" s="445">
        <f aca="true" t="shared" si="71" ref="K266:N267">SUMIF($B$581:$B$12458,$B266,K$581:K$12458)</f>
        <v>0</v>
      </c>
      <c r="L266" s="446">
        <f t="shared" si="71"/>
        <v>0</v>
      </c>
      <c r="M266" s="446">
        <f t="shared" si="71"/>
        <v>0</v>
      </c>
      <c r="N266" s="446">
        <f t="shared" si="71"/>
        <v>0</v>
      </c>
      <c r="O266" s="330"/>
      <c r="P266" s="445">
        <f aca="true" t="shared" si="72" ref="P266:V267">SUMIF($B$581:$B$12458,$B266,P$581:P$12458)</f>
        <v>0</v>
      </c>
      <c r="Q266" s="445">
        <f t="shared" si="72"/>
        <v>0</v>
      </c>
      <c r="R266" s="445">
        <f t="shared" si="72"/>
        <v>0</v>
      </c>
      <c r="S266" s="445">
        <f t="shared" si="72"/>
        <v>0</v>
      </c>
      <c r="T266" s="445">
        <f t="shared" si="72"/>
        <v>0</v>
      </c>
      <c r="U266" s="445">
        <f t="shared" si="72"/>
        <v>0</v>
      </c>
      <c r="V266" s="445">
        <f t="shared" si="72"/>
        <v>0</v>
      </c>
      <c r="W266" s="421">
        <f t="shared" si="43"/>
        <v>0</v>
      </c>
      <c r="X266" s="450"/>
    </row>
    <row r="267" spans="1:24" s="333" customFormat="1" ht="19.5" thickBot="1">
      <c r="A267" s="349">
        <v>775</v>
      </c>
      <c r="B267" s="183">
        <v>5500</v>
      </c>
      <c r="C267" s="1014" t="s">
        <v>571</v>
      </c>
      <c r="D267" s="1014"/>
      <c r="E267" s="692">
        <f t="shared" si="70"/>
        <v>0</v>
      </c>
      <c r="F267" s="425">
        <f t="shared" si="70"/>
        <v>0</v>
      </c>
      <c r="G267" s="425">
        <f t="shared" si="70"/>
        <v>0</v>
      </c>
      <c r="H267" s="425">
        <f t="shared" si="70"/>
        <v>0</v>
      </c>
      <c r="I267" s="300">
        <v>1</v>
      </c>
      <c r="J267" s="330"/>
      <c r="K267" s="426">
        <f t="shared" si="71"/>
        <v>0</v>
      </c>
      <c r="L267" s="427">
        <f t="shared" si="71"/>
        <v>0</v>
      </c>
      <c r="M267" s="427">
        <f t="shared" si="71"/>
        <v>0</v>
      </c>
      <c r="N267" s="427">
        <f t="shared" si="71"/>
        <v>0</v>
      </c>
      <c r="O267" s="330"/>
      <c r="P267" s="426">
        <f t="shared" si="72"/>
        <v>0</v>
      </c>
      <c r="Q267" s="426">
        <f t="shared" si="72"/>
        <v>0</v>
      </c>
      <c r="R267" s="426">
        <f t="shared" si="72"/>
        <v>0</v>
      </c>
      <c r="S267" s="426">
        <f t="shared" si="72"/>
        <v>0</v>
      </c>
      <c r="T267" s="426">
        <f t="shared" si="72"/>
        <v>0</v>
      </c>
      <c r="U267" s="426">
        <f t="shared" si="72"/>
        <v>0</v>
      </c>
      <c r="V267" s="426">
        <f t="shared" si="72"/>
        <v>0</v>
      </c>
      <c r="W267" s="421">
        <f t="shared" si="43"/>
        <v>0</v>
      </c>
      <c r="X267" s="450"/>
    </row>
    <row r="268" spans="1:24" ht="19.5" thickBot="1">
      <c r="A268" s="350">
        <v>780</v>
      </c>
      <c r="B268" s="230"/>
      <c r="C268" s="190">
        <v>5501</v>
      </c>
      <c r="D268" s="219" t="s">
        <v>572</v>
      </c>
      <c r="E268" s="691">
        <f aca="true" t="shared" si="73" ref="E268:H271">SUMIF($C$581:$C$12458,$C268,E$581:E$12458)</f>
        <v>0</v>
      </c>
      <c r="F268" s="336">
        <f t="shared" si="73"/>
        <v>0</v>
      </c>
      <c r="G268" s="336">
        <f t="shared" si="73"/>
        <v>0</v>
      </c>
      <c r="H268" s="336">
        <f t="shared" si="73"/>
        <v>0</v>
      </c>
      <c r="I268" s="300">
        <v>1</v>
      </c>
      <c r="J268" s="330"/>
      <c r="K268" s="422">
        <f aca="true" t="shared" si="74" ref="K268:N271">SUMIF($C$581:$C$12458,$C268,K$581:K$12458)</f>
        <v>0</v>
      </c>
      <c r="L268" s="423">
        <f t="shared" si="74"/>
        <v>0</v>
      </c>
      <c r="M268" s="423">
        <f t="shared" si="74"/>
        <v>0</v>
      </c>
      <c r="N268" s="423">
        <f t="shared" si="74"/>
        <v>0</v>
      </c>
      <c r="O268" s="330"/>
      <c r="P268" s="422">
        <f aca="true" t="shared" si="75" ref="P268:V271">SUMIF($C$581:$C$12458,$C268,P$581:P$12458)</f>
        <v>0</v>
      </c>
      <c r="Q268" s="422">
        <f t="shared" si="75"/>
        <v>0</v>
      </c>
      <c r="R268" s="422">
        <f t="shared" si="75"/>
        <v>0</v>
      </c>
      <c r="S268" s="422">
        <f t="shared" si="75"/>
        <v>0</v>
      </c>
      <c r="T268" s="422">
        <f t="shared" si="75"/>
        <v>0</v>
      </c>
      <c r="U268" s="422">
        <f t="shared" si="75"/>
        <v>0</v>
      </c>
      <c r="V268" s="422">
        <f t="shared" si="75"/>
        <v>0</v>
      </c>
      <c r="W268" s="421">
        <f t="shared" si="43"/>
        <v>0</v>
      </c>
      <c r="X268" s="447"/>
    </row>
    <row r="269" spans="1:24" ht="19.5" thickBot="1">
      <c r="A269" s="350">
        <v>785</v>
      </c>
      <c r="B269" s="230"/>
      <c r="C269" s="180">
        <v>5502</v>
      </c>
      <c r="D269" s="191" t="s">
        <v>573</v>
      </c>
      <c r="E269" s="691">
        <f t="shared" si="73"/>
        <v>0</v>
      </c>
      <c r="F269" s="336">
        <f t="shared" si="73"/>
        <v>0</v>
      </c>
      <c r="G269" s="336">
        <f t="shared" si="73"/>
        <v>0</v>
      </c>
      <c r="H269" s="336">
        <f t="shared" si="73"/>
        <v>0</v>
      </c>
      <c r="I269" s="300">
        <v>1</v>
      </c>
      <c r="J269" s="330"/>
      <c r="K269" s="422">
        <f t="shared" si="74"/>
        <v>0</v>
      </c>
      <c r="L269" s="423">
        <f t="shared" si="74"/>
        <v>0</v>
      </c>
      <c r="M269" s="423">
        <f t="shared" si="74"/>
        <v>0</v>
      </c>
      <c r="N269" s="423">
        <f t="shared" si="74"/>
        <v>0</v>
      </c>
      <c r="O269" s="330"/>
      <c r="P269" s="422">
        <f t="shared" si="75"/>
        <v>0</v>
      </c>
      <c r="Q269" s="422">
        <f t="shared" si="75"/>
        <v>0</v>
      </c>
      <c r="R269" s="422">
        <f t="shared" si="75"/>
        <v>0</v>
      </c>
      <c r="S269" s="422">
        <f t="shared" si="75"/>
        <v>0</v>
      </c>
      <c r="T269" s="422">
        <f t="shared" si="75"/>
        <v>0</v>
      </c>
      <c r="U269" s="422">
        <f t="shared" si="75"/>
        <v>0</v>
      </c>
      <c r="V269" s="422">
        <f t="shared" si="75"/>
        <v>0</v>
      </c>
      <c r="W269" s="421">
        <f t="shared" si="43"/>
        <v>0</v>
      </c>
      <c r="X269" s="333"/>
    </row>
    <row r="270" spans="1:23" ht="23.25" customHeight="1" thickBot="1">
      <c r="A270" s="350">
        <v>790</v>
      </c>
      <c r="B270" s="230"/>
      <c r="C270" s="180">
        <v>5503</v>
      </c>
      <c r="D270" s="182" t="s">
        <v>574</v>
      </c>
      <c r="E270" s="691">
        <f t="shared" si="73"/>
        <v>0</v>
      </c>
      <c r="F270" s="336">
        <f t="shared" si="73"/>
        <v>0</v>
      </c>
      <c r="G270" s="336">
        <f t="shared" si="73"/>
        <v>0</v>
      </c>
      <c r="H270" s="336">
        <f t="shared" si="73"/>
        <v>0</v>
      </c>
      <c r="I270" s="300">
        <v>1</v>
      </c>
      <c r="J270" s="330"/>
      <c r="K270" s="422">
        <f t="shared" si="74"/>
        <v>0</v>
      </c>
      <c r="L270" s="423">
        <f t="shared" si="74"/>
        <v>0</v>
      </c>
      <c r="M270" s="423">
        <f t="shared" si="74"/>
        <v>0</v>
      </c>
      <c r="N270" s="423">
        <f t="shared" si="74"/>
        <v>0</v>
      </c>
      <c r="O270" s="330"/>
      <c r="P270" s="422">
        <f t="shared" si="75"/>
        <v>0</v>
      </c>
      <c r="Q270" s="422">
        <f t="shared" si="75"/>
        <v>0</v>
      </c>
      <c r="R270" s="422">
        <f t="shared" si="75"/>
        <v>0</v>
      </c>
      <c r="S270" s="422">
        <f t="shared" si="75"/>
        <v>0</v>
      </c>
      <c r="T270" s="422">
        <f t="shared" si="75"/>
        <v>0</v>
      </c>
      <c r="U270" s="422">
        <f t="shared" si="75"/>
        <v>0</v>
      </c>
      <c r="V270" s="422">
        <f t="shared" si="75"/>
        <v>0</v>
      </c>
      <c r="W270" s="421">
        <f t="shared" si="43"/>
        <v>0</v>
      </c>
    </row>
    <row r="271" spans="1:23" ht="19.5" thickBot="1">
      <c r="A271" s="350">
        <v>795</v>
      </c>
      <c r="B271" s="230"/>
      <c r="C271" s="186">
        <v>5504</v>
      </c>
      <c r="D271" s="192" t="s">
        <v>575</v>
      </c>
      <c r="E271" s="691">
        <f t="shared" si="73"/>
        <v>0</v>
      </c>
      <c r="F271" s="336">
        <f t="shared" si="73"/>
        <v>0</v>
      </c>
      <c r="G271" s="336">
        <f t="shared" si="73"/>
        <v>0</v>
      </c>
      <c r="H271" s="336">
        <f t="shared" si="73"/>
        <v>0</v>
      </c>
      <c r="I271" s="300">
        <v>1</v>
      </c>
      <c r="J271" s="330"/>
      <c r="K271" s="422">
        <f t="shared" si="74"/>
        <v>0</v>
      </c>
      <c r="L271" s="423">
        <f t="shared" si="74"/>
        <v>0</v>
      </c>
      <c r="M271" s="423">
        <f t="shared" si="74"/>
        <v>0</v>
      </c>
      <c r="N271" s="423">
        <f t="shared" si="74"/>
        <v>0</v>
      </c>
      <c r="O271" s="330"/>
      <c r="P271" s="422">
        <f t="shared" si="75"/>
        <v>0</v>
      </c>
      <c r="Q271" s="422">
        <f t="shared" si="75"/>
        <v>0</v>
      </c>
      <c r="R271" s="422">
        <f t="shared" si="75"/>
        <v>0</v>
      </c>
      <c r="S271" s="422">
        <f t="shared" si="75"/>
        <v>0</v>
      </c>
      <c r="T271" s="422">
        <f t="shared" si="75"/>
        <v>0</v>
      </c>
      <c r="U271" s="422">
        <f t="shared" si="75"/>
        <v>0</v>
      </c>
      <c r="V271" s="422">
        <f t="shared" si="75"/>
        <v>0</v>
      </c>
      <c r="W271" s="421">
        <f t="shared" si="43"/>
        <v>0</v>
      </c>
    </row>
    <row r="272" spans="1:24" s="447" customFormat="1" ht="36.75" customHeight="1" thickBot="1">
      <c r="A272" s="349">
        <v>805</v>
      </c>
      <c r="B272" s="232">
        <v>5700</v>
      </c>
      <c r="C272" s="1020" t="s">
        <v>576</v>
      </c>
      <c r="D272" s="1021"/>
      <c r="E272" s="692">
        <f>SUMIF($B$581:$B$12458,$B272,E$581:E$12458)</f>
        <v>0</v>
      </c>
      <c r="F272" s="425">
        <f>SUMIF($B$581:$B$12458,$B272,F$581:F$12458)</f>
        <v>0</v>
      </c>
      <c r="G272" s="425">
        <f>SUMIF($B$581:$B$12458,$B272,G$581:G$12458)</f>
        <v>0</v>
      </c>
      <c r="H272" s="425">
        <f>SUMIF($B$581:$B$12458,$B272,H$581:H$12458)</f>
        <v>0</v>
      </c>
      <c r="I272" s="300">
        <v>1</v>
      </c>
      <c r="J272" s="330"/>
      <c r="K272" s="445">
        <f>SUMIF($B$581:$B$12458,$B272,K$581:K$12458)</f>
        <v>0</v>
      </c>
      <c r="L272" s="446">
        <f>SUMIF($B$581:$B$12458,$B272,L$581:L$12458)</f>
        <v>0</v>
      </c>
      <c r="M272" s="446">
        <f>SUMIF($B$581:$B$12458,$B272,M$581:M$12458)</f>
        <v>0</v>
      </c>
      <c r="N272" s="446">
        <f>SUMIF($B$581:$B$12458,$B272,N$581:N$12458)</f>
        <v>0</v>
      </c>
      <c r="O272" s="330"/>
      <c r="P272" s="445">
        <f aca="true" t="shared" si="76" ref="P272:V272">SUMIF($B$581:$B$12458,$B272,P$581:P$12458)</f>
        <v>0</v>
      </c>
      <c r="Q272" s="445">
        <f t="shared" si="76"/>
        <v>0</v>
      </c>
      <c r="R272" s="445">
        <f t="shared" si="76"/>
        <v>0</v>
      </c>
      <c r="S272" s="445">
        <f t="shared" si="76"/>
        <v>0</v>
      </c>
      <c r="T272" s="445">
        <f t="shared" si="76"/>
        <v>0</v>
      </c>
      <c r="U272" s="445">
        <f t="shared" si="76"/>
        <v>0</v>
      </c>
      <c r="V272" s="445">
        <f t="shared" si="76"/>
        <v>0</v>
      </c>
      <c r="W272" s="421">
        <f t="shared" si="43"/>
        <v>0</v>
      </c>
      <c r="X272" s="294"/>
    </row>
    <row r="273" spans="1:24" s="450" customFormat="1" ht="19.5" thickBot="1">
      <c r="A273" s="350">
        <v>810</v>
      </c>
      <c r="B273" s="233"/>
      <c r="C273" s="234">
        <v>5701</v>
      </c>
      <c r="D273" s="235" t="s">
        <v>577</v>
      </c>
      <c r="E273" s="691">
        <f aca="true" t="shared" si="77" ref="E273:H275">SUMIF($C$581:$C$12458,$C273,E$581:E$12458)</f>
        <v>0</v>
      </c>
      <c r="F273" s="336">
        <f t="shared" si="77"/>
        <v>0</v>
      </c>
      <c r="G273" s="336">
        <f t="shared" si="77"/>
        <v>0</v>
      </c>
      <c r="H273" s="336">
        <f t="shared" si="77"/>
        <v>0</v>
      </c>
      <c r="I273" s="300">
        <v>1</v>
      </c>
      <c r="J273" s="330"/>
      <c r="K273" s="448">
        <f aca="true" t="shared" si="78" ref="K273:N275">SUMIF($C$581:$C$12458,$C273,K$581:K$12458)</f>
        <v>0</v>
      </c>
      <c r="L273" s="449">
        <f t="shared" si="78"/>
        <v>0</v>
      </c>
      <c r="M273" s="449">
        <f t="shared" si="78"/>
        <v>0</v>
      </c>
      <c r="N273" s="449">
        <f t="shared" si="78"/>
        <v>0</v>
      </c>
      <c r="O273" s="330"/>
      <c r="P273" s="448">
        <f aca="true" t="shared" si="79" ref="P273:V275">SUMIF($C$581:$C$12458,$C273,P$581:P$12458)</f>
        <v>0</v>
      </c>
      <c r="Q273" s="448">
        <f t="shared" si="79"/>
        <v>0</v>
      </c>
      <c r="R273" s="448">
        <f t="shared" si="79"/>
        <v>0</v>
      </c>
      <c r="S273" s="448">
        <f t="shared" si="79"/>
        <v>0</v>
      </c>
      <c r="T273" s="448">
        <f t="shared" si="79"/>
        <v>0</v>
      </c>
      <c r="U273" s="448">
        <f t="shared" si="79"/>
        <v>0</v>
      </c>
      <c r="V273" s="448">
        <f t="shared" si="79"/>
        <v>0</v>
      </c>
      <c r="W273" s="421">
        <f t="shared" si="43"/>
        <v>0</v>
      </c>
      <c r="X273" s="294"/>
    </row>
    <row r="274" spans="1:24" s="450" customFormat="1" ht="19.5" thickBot="1">
      <c r="A274" s="350">
        <v>815</v>
      </c>
      <c r="B274" s="233"/>
      <c r="C274" s="236">
        <v>5702</v>
      </c>
      <c r="D274" s="237" t="s">
        <v>578</v>
      </c>
      <c r="E274" s="691">
        <f t="shared" si="77"/>
        <v>0</v>
      </c>
      <c r="F274" s="336">
        <f t="shared" si="77"/>
        <v>0</v>
      </c>
      <c r="G274" s="336">
        <f t="shared" si="77"/>
        <v>0</v>
      </c>
      <c r="H274" s="336">
        <f t="shared" si="77"/>
        <v>0</v>
      </c>
      <c r="I274" s="300">
        <v>1</v>
      </c>
      <c r="J274" s="330"/>
      <c r="K274" s="448">
        <f t="shared" si="78"/>
        <v>0</v>
      </c>
      <c r="L274" s="449">
        <f t="shared" si="78"/>
        <v>0</v>
      </c>
      <c r="M274" s="449">
        <f t="shared" si="78"/>
        <v>0</v>
      </c>
      <c r="N274" s="449">
        <f t="shared" si="78"/>
        <v>0</v>
      </c>
      <c r="O274" s="330"/>
      <c r="P274" s="448">
        <f t="shared" si="79"/>
        <v>0</v>
      </c>
      <c r="Q274" s="448">
        <f t="shared" si="79"/>
        <v>0</v>
      </c>
      <c r="R274" s="448">
        <f t="shared" si="79"/>
        <v>0</v>
      </c>
      <c r="S274" s="448">
        <f t="shared" si="79"/>
        <v>0</v>
      </c>
      <c r="T274" s="448">
        <f t="shared" si="79"/>
        <v>0</v>
      </c>
      <c r="U274" s="448">
        <f t="shared" si="79"/>
        <v>0</v>
      </c>
      <c r="V274" s="448">
        <f t="shared" si="79"/>
        <v>0</v>
      </c>
      <c r="W274" s="421">
        <f t="shared" si="43"/>
        <v>0</v>
      </c>
      <c r="X274" s="447"/>
    </row>
    <row r="275" spans="1:67" s="364" customFormat="1" ht="15.75" customHeight="1" thickBot="1">
      <c r="A275" s="357">
        <v>525</v>
      </c>
      <c r="B275" s="179"/>
      <c r="C275" s="240">
        <v>4071</v>
      </c>
      <c r="D275" s="697" t="s">
        <v>579</v>
      </c>
      <c r="E275" s="691">
        <f t="shared" si="77"/>
        <v>0</v>
      </c>
      <c r="F275" s="336">
        <f t="shared" si="77"/>
        <v>0</v>
      </c>
      <c r="G275" s="336">
        <f t="shared" si="77"/>
        <v>0</v>
      </c>
      <c r="H275" s="336">
        <f t="shared" si="77"/>
        <v>0</v>
      </c>
      <c r="I275" s="300">
        <v>1</v>
      </c>
      <c r="J275" s="330"/>
      <c r="K275" s="451">
        <f t="shared" si="78"/>
        <v>0</v>
      </c>
      <c r="L275" s="452">
        <f t="shared" si="78"/>
        <v>0</v>
      </c>
      <c r="M275" s="452">
        <f t="shared" si="78"/>
        <v>0</v>
      </c>
      <c r="N275" s="452">
        <f t="shared" si="78"/>
        <v>0</v>
      </c>
      <c r="O275" s="330"/>
      <c r="P275" s="451">
        <f t="shared" si="79"/>
        <v>0</v>
      </c>
      <c r="Q275" s="451">
        <f t="shared" si="79"/>
        <v>0</v>
      </c>
      <c r="R275" s="451">
        <f t="shared" si="79"/>
        <v>0</v>
      </c>
      <c r="S275" s="451">
        <f t="shared" si="79"/>
        <v>0</v>
      </c>
      <c r="T275" s="451">
        <f t="shared" si="79"/>
        <v>0</v>
      </c>
      <c r="U275" s="451">
        <f t="shared" si="79"/>
        <v>0</v>
      </c>
      <c r="V275" s="451">
        <f t="shared" si="79"/>
        <v>0</v>
      </c>
      <c r="W275" s="421">
        <f t="shared" si="43"/>
        <v>0</v>
      </c>
      <c r="X275" s="450"/>
      <c r="Y275" s="361"/>
      <c r="Z275" s="360"/>
      <c r="AA275" s="361"/>
      <c r="AB275" s="361"/>
      <c r="AC275" s="360"/>
      <c r="AD275" s="361"/>
      <c r="AE275" s="361"/>
      <c r="AF275" s="360"/>
      <c r="AG275" s="362"/>
      <c r="AH275" s="362"/>
      <c r="AI275" s="358"/>
      <c r="AJ275" s="361"/>
      <c r="AK275" s="361"/>
      <c r="AL275" s="360"/>
      <c r="AM275" s="361"/>
      <c r="AN275" s="361"/>
      <c r="AO275" s="360"/>
      <c r="AP275" s="361"/>
      <c r="AQ275" s="361"/>
      <c r="AR275" s="360"/>
      <c r="AS275" s="361"/>
      <c r="AT275" s="361"/>
      <c r="AU275" s="360"/>
      <c r="AV275" s="361"/>
      <c r="AW275" s="361"/>
      <c r="AX275" s="363"/>
      <c r="AY275" s="361"/>
      <c r="AZ275" s="361"/>
      <c r="BA275" s="360"/>
      <c r="BB275" s="361"/>
      <c r="BC275" s="361"/>
      <c r="BD275" s="360"/>
      <c r="BE275" s="361"/>
      <c r="BF275" s="360"/>
      <c r="BG275" s="363"/>
      <c r="BH275" s="360"/>
      <c r="BI275" s="360"/>
      <c r="BJ275" s="361"/>
      <c r="BK275" s="361"/>
      <c r="BL275" s="360"/>
      <c r="BM275" s="361"/>
      <c r="BO275" s="361"/>
    </row>
    <row r="276" spans="1:23" s="450" customFormat="1" ht="15.75">
      <c r="A276" s="350">
        <v>816</v>
      </c>
      <c r="B276" s="230"/>
      <c r="C276" s="241"/>
      <c r="D276" s="453" t="s">
        <v>580</v>
      </c>
      <c r="E276" s="438"/>
      <c r="F276" s="335"/>
      <c r="G276" s="335"/>
      <c r="H276" s="336"/>
      <c r="I276" s="300">
        <v>1</v>
      </c>
      <c r="J276" s="330"/>
      <c r="K276" s="439"/>
      <c r="L276" s="440"/>
      <c r="M276" s="440"/>
      <c r="N276" s="440"/>
      <c r="O276" s="330"/>
      <c r="P276" s="439"/>
      <c r="Q276" s="439"/>
      <c r="R276" s="439"/>
      <c r="S276" s="439"/>
      <c r="T276" s="439"/>
      <c r="U276" s="439"/>
      <c r="V276" s="439"/>
      <c r="W276" s="441"/>
    </row>
    <row r="277" spans="1:24" s="333" customFormat="1" ht="19.5" thickBot="1">
      <c r="A277" s="349">
        <v>820</v>
      </c>
      <c r="B277" s="454">
        <v>98</v>
      </c>
      <c r="C277" s="1022" t="s">
        <v>581</v>
      </c>
      <c r="D277" s="1009"/>
      <c r="E277" s="692">
        <f>SUMIF($B$581:$B$12458,$B277,E$581:E$12458)</f>
        <v>0</v>
      </c>
      <c r="F277" s="425">
        <f>SUMIF($B$581:$B$12458,$B277,F$581:F$12458)</f>
        <v>0</v>
      </c>
      <c r="G277" s="425">
        <f>SUMIF($B$581:$B$12458,$B277,G$581:G$12458)</f>
        <v>0</v>
      </c>
      <c r="H277" s="425">
        <f>SUMIF($B$581:$B$12458,$B277,H$581:H$12458)</f>
        <v>0</v>
      </c>
      <c r="I277" s="300">
        <v>1</v>
      </c>
      <c r="J277" s="330"/>
      <c r="K277" s="426">
        <f>SUMIF($B$581:$B$12458,$B277,K$581:K$12458)</f>
        <v>0</v>
      </c>
      <c r="L277" s="427">
        <f>SUMIF($B$581:$B$12458,$B277,L$581:L$12458)</f>
        <v>0</v>
      </c>
      <c r="M277" s="427">
        <f>SUMIF($B$581:$B$12458,$B277,M$581:M$12458)</f>
        <v>0</v>
      </c>
      <c r="N277" s="427">
        <f>SUMIF($B$581:$B$12458,$B277,N$581:N$12458)</f>
        <v>0</v>
      </c>
      <c r="O277" s="330"/>
      <c r="P277" s="426">
        <f aca="true" t="shared" si="80" ref="P277:V277">SUMIF($B$581:$B$12458,$B277,P$581:P$12458)</f>
        <v>0</v>
      </c>
      <c r="Q277" s="426">
        <f t="shared" si="80"/>
        <v>0</v>
      </c>
      <c r="R277" s="426">
        <f t="shared" si="80"/>
        <v>0</v>
      </c>
      <c r="S277" s="426">
        <f t="shared" si="80"/>
        <v>0</v>
      </c>
      <c r="T277" s="426">
        <f t="shared" si="80"/>
        <v>0</v>
      </c>
      <c r="U277" s="426">
        <f t="shared" si="80"/>
        <v>0</v>
      </c>
      <c r="V277" s="426">
        <f t="shared" si="80"/>
        <v>0</v>
      </c>
      <c r="W277" s="421">
        <f t="shared" si="43"/>
        <v>0</v>
      </c>
      <c r="X277" s="361"/>
    </row>
    <row r="278" spans="1:24" ht="15.75">
      <c r="A278" s="350">
        <v>821</v>
      </c>
      <c r="B278" s="242"/>
      <c r="C278" s="455" t="s">
        <v>582</v>
      </c>
      <c r="D278" s="456"/>
      <c r="E278" s="564"/>
      <c r="F278" s="564"/>
      <c r="G278" s="564"/>
      <c r="H278" s="457"/>
      <c r="I278" s="300">
        <v>1</v>
      </c>
      <c r="J278" s="330"/>
      <c r="K278" s="458"/>
      <c r="L278" s="459"/>
      <c r="M278" s="459"/>
      <c r="N278" s="459"/>
      <c r="O278" s="330"/>
      <c r="P278" s="458"/>
      <c r="Q278" s="458"/>
      <c r="R278" s="458"/>
      <c r="S278" s="458"/>
      <c r="T278" s="458"/>
      <c r="U278" s="458"/>
      <c r="V278" s="458"/>
      <c r="W278" s="460"/>
      <c r="X278" s="450"/>
    </row>
    <row r="279" spans="1:24" ht="15.75">
      <c r="A279" s="350">
        <v>822</v>
      </c>
      <c r="B279" s="242"/>
      <c r="C279" s="461" t="s">
        <v>583</v>
      </c>
      <c r="D279" s="453"/>
      <c r="E279" s="552"/>
      <c r="F279" s="552"/>
      <c r="G279" s="552"/>
      <c r="H279" s="409"/>
      <c r="I279" s="300">
        <v>1</v>
      </c>
      <c r="J279" s="330"/>
      <c r="K279" s="462"/>
      <c r="L279" s="463"/>
      <c r="M279" s="463"/>
      <c r="N279" s="463"/>
      <c r="O279" s="330"/>
      <c r="P279" s="462"/>
      <c r="Q279" s="462"/>
      <c r="R279" s="462"/>
      <c r="S279" s="462"/>
      <c r="T279" s="462"/>
      <c r="U279" s="462"/>
      <c r="V279" s="462"/>
      <c r="W279" s="464"/>
      <c r="X279" s="333"/>
    </row>
    <row r="280" spans="1:23" ht="16.5" thickBot="1">
      <c r="A280" s="350">
        <v>823</v>
      </c>
      <c r="B280" s="243"/>
      <c r="C280" s="465" t="s">
        <v>584</v>
      </c>
      <c r="D280" s="466"/>
      <c r="E280" s="565"/>
      <c r="F280" s="565"/>
      <c r="G280" s="565"/>
      <c r="H280" s="415"/>
      <c r="I280" s="300">
        <v>1</v>
      </c>
      <c r="J280" s="330"/>
      <c r="K280" s="467"/>
      <c r="L280" s="468"/>
      <c r="M280" s="468"/>
      <c r="N280" s="468"/>
      <c r="O280" s="330"/>
      <c r="P280" s="467"/>
      <c r="Q280" s="467"/>
      <c r="R280" s="467"/>
      <c r="S280" s="467"/>
      <c r="T280" s="467"/>
      <c r="U280" s="467"/>
      <c r="V280" s="467"/>
      <c r="W280" s="469"/>
    </row>
    <row r="281" spans="1:23" ht="19.5" thickBot="1">
      <c r="A281" s="350">
        <v>825</v>
      </c>
      <c r="B281" s="244"/>
      <c r="C281" s="212" t="s">
        <v>467</v>
      </c>
      <c r="D281" s="245" t="s">
        <v>585</v>
      </c>
      <c r="E281" s="368">
        <f>SUMIF($C$581:$C$12458,$C281,E$581:E$12458)</f>
        <v>0</v>
      </c>
      <c r="F281" s="470">
        <f>SUMIF($C$581:$C$12458,$C281,F$581:F$12458)</f>
        <v>0</v>
      </c>
      <c r="G281" s="470">
        <f>SUMIF($C$581:$C$12458,$C281,G$581:G$12458)</f>
        <v>0</v>
      </c>
      <c r="H281" s="470">
        <f>SUMIF($C$581:$C$12458,$C281,H$581:H$12458)</f>
        <v>0</v>
      </c>
      <c r="I281" s="300">
        <v>1</v>
      </c>
      <c r="K281" s="471">
        <f>SUMIF($C$581:$C$12458,$C281,K$581:K$12458)</f>
        <v>0</v>
      </c>
      <c r="L281" s="471">
        <f>SUMIF($C$581:$C$12458,$C281,L$581:L$12458)</f>
        <v>0</v>
      </c>
      <c r="M281" s="471">
        <f>SUMIF($C$581:$C$12458,$C281,M$581:M$12458)</f>
        <v>0</v>
      </c>
      <c r="N281" s="471">
        <f>SUMIF($C$581:$C$12458,$C281,N$581:N$12458)</f>
        <v>0</v>
      </c>
      <c r="O281" s="301"/>
      <c r="P281" s="471">
        <f aca="true" t="shared" si="81" ref="P281:V281">SUMIF($C$581:$C$12458,$C281,P$581:P$12458)</f>
        <v>0</v>
      </c>
      <c r="Q281" s="471">
        <f t="shared" si="81"/>
        <v>0</v>
      </c>
      <c r="R281" s="471">
        <f t="shared" si="81"/>
        <v>0</v>
      </c>
      <c r="S281" s="471">
        <f t="shared" si="81"/>
        <v>0</v>
      </c>
      <c r="T281" s="471">
        <f t="shared" si="81"/>
        <v>0</v>
      </c>
      <c r="U281" s="471">
        <f t="shared" si="81"/>
        <v>0</v>
      </c>
      <c r="V281" s="471">
        <f t="shared" si="81"/>
        <v>0</v>
      </c>
      <c r="W281" s="421">
        <f>S281-T281-U281-V281</f>
        <v>0</v>
      </c>
    </row>
    <row r="282" spans="1:15" ht="13.5" customHeight="1">
      <c r="A282" s="350"/>
      <c r="B282" s="199"/>
      <c r="C282" s="246"/>
      <c r="I282" s="300">
        <v>1</v>
      </c>
      <c r="O282" s="302"/>
    </row>
    <row r="283" spans="1:22" ht="15.75">
      <c r="A283" s="350"/>
      <c r="B283" s="472"/>
      <c r="C283" s="473"/>
      <c r="D283" s="474"/>
      <c r="E283" s="370"/>
      <c r="F283" s="370"/>
      <c r="G283" s="370"/>
      <c r="H283" s="370"/>
      <c r="I283" s="300">
        <v>1</v>
      </c>
      <c r="K283" s="370"/>
      <c r="L283" s="370"/>
      <c r="M283" s="376"/>
      <c r="N283" s="376"/>
      <c r="O283" s="302"/>
      <c r="P283" s="370"/>
      <c r="Q283" s="370"/>
      <c r="R283" s="376"/>
      <c r="S283" s="376"/>
      <c r="T283" s="370"/>
      <c r="U283" s="376"/>
      <c r="V283" s="376"/>
    </row>
    <row r="284" spans="1:22" ht="15.75">
      <c r="A284" s="350"/>
      <c r="C284" s="306"/>
      <c r="D284" s="307"/>
      <c r="E284" s="370"/>
      <c r="F284" s="370"/>
      <c r="G284" s="370"/>
      <c r="H284" s="370"/>
      <c r="I284" s="300">
        <v>1</v>
      </c>
      <c r="K284" s="370"/>
      <c r="L284" s="370"/>
      <c r="M284" s="376"/>
      <c r="N284" s="376"/>
      <c r="O284" s="302"/>
      <c r="P284" s="370"/>
      <c r="Q284" s="370"/>
      <c r="R284" s="376"/>
      <c r="S284" s="376"/>
      <c r="T284" s="370"/>
      <c r="U284" s="376"/>
      <c r="V284" s="376"/>
    </row>
    <row r="285" spans="1:22" ht="37.5" customHeight="1">
      <c r="A285" s="350"/>
      <c r="B285" s="993" t="str">
        <f>$B$7</f>
        <v>ОТЧЕТ  ЗА  КАСОВОТО  ИЗПЪЛНЕНИЕ  НА  БЮДЖЕТА / ИБСФ
ПО ПЪЛНА ЕДИННА БЮДЖЕТНА КЛАСИФИКАЦИЯ</v>
      </c>
      <c r="C285" s="994"/>
      <c r="D285" s="994"/>
      <c r="E285" s="370"/>
      <c r="F285" s="370"/>
      <c r="G285" s="370"/>
      <c r="H285" s="370"/>
      <c r="I285" s="300">
        <v>1</v>
      </c>
      <c r="K285" s="370"/>
      <c r="L285" s="370"/>
      <c r="M285" s="376"/>
      <c r="N285" s="376"/>
      <c r="O285" s="302"/>
      <c r="P285" s="370"/>
      <c r="Q285" s="370"/>
      <c r="R285" s="376"/>
      <c r="S285" s="376"/>
      <c r="T285" s="370"/>
      <c r="U285" s="376"/>
      <c r="V285" s="376"/>
    </row>
    <row r="286" spans="1:22" ht="15.75">
      <c r="A286" s="350"/>
      <c r="C286" s="306"/>
      <c r="D286" s="307"/>
      <c r="E286" s="371" t="s">
        <v>321</v>
      </c>
      <c r="F286" s="371" t="s">
        <v>167</v>
      </c>
      <c r="G286" s="370"/>
      <c r="H286" s="370"/>
      <c r="I286" s="300">
        <v>1</v>
      </c>
      <c r="K286" s="370"/>
      <c r="L286" s="370"/>
      <c r="M286" s="376"/>
      <c r="N286" s="376"/>
      <c r="O286" s="302"/>
      <c r="P286" s="370"/>
      <c r="Q286" s="370"/>
      <c r="R286" s="376"/>
      <c r="S286" s="376"/>
      <c r="T286" s="370"/>
      <c r="U286" s="376"/>
      <c r="V286" s="376"/>
    </row>
    <row r="287" spans="1:22" ht="38.25" customHeight="1">
      <c r="A287" s="350"/>
      <c r="B287" s="995">
        <f>$B$9</f>
        <v>0</v>
      </c>
      <c r="C287" s="994"/>
      <c r="D287" s="994"/>
      <c r="E287" s="372">
        <f>$E$9</f>
        <v>41275</v>
      </c>
      <c r="F287" s="373">
        <f>$F$9</f>
        <v>41305</v>
      </c>
      <c r="G287" s="370"/>
      <c r="H287" s="370"/>
      <c r="I287" s="300">
        <v>1</v>
      </c>
      <c r="K287" s="370"/>
      <c r="L287" s="370"/>
      <c r="M287" s="376"/>
      <c r="N287" s="376"/>
      <c r="O287" s="302"/>
      <c r="P287" s="370"/>
      <c r="Q287" s="370"/>
      <c r="R287" s="376"/>
      <c r="S287" s="376"/>
      <c r="T287" s="370"/>
      <c r="U287" s="376"/>
      <c r="V287" s="376"/>
    </row>
    <row r="288" spans="1:22" ht="15.75">
      <c r="A288" s="350"/>
      <c r="B288" s="310" t="s">
        <v>322</v>
      </c>
      <c r="E288" s="370"/>
      <c r="F288" s="374">
        <f>$F$10</f>
        <v>0</v>
      </c>
      <c r="G288" s="370"/>
      <c r="H288" s="370"/>
      <c r="I288" s="300">
        <v>1</v>
      </c>
      <c r="K288" s="370"/>
      <c r="L288" s="370"/>
      <c r="M288" s="376"/>
      <c r="N288" s="376"/>
      <c r="O288" s="302"/>
      <c r="P288" s="370"/>
      <c r="Q288" s="370"/>
      <c r="R288" s="376"/>
      <c r="S288" s="376"/>
      <c r="T288" s="370"/>
      <c r="U288" s="376"/>
      <c r="V288" s="376"/>
    </row>
    <row r="289" spans="1:22" ht="16.5" thickBot="1">
      <c r="A289" s="350"/>
      <c r="B289" s="310"/>
      <c r="E289" s="375"/>
      <c r="F289" s="370"/>
      <c r="G289" s="370"/>
      <c r="H289" s="370"/>
      <c r="I289" s="300">
        <v>1</v>
      </c>
      <c r="K289" s="370"/>
      <c r="L289" s="370"/>
      <c r="M289" s="376"/>
      <c r="N289" s="376"/>
      <c r="O289" s="302"/>
      <c r="P289" s="370"/>
      <c r="Q289" s="370"/>
      <c r="R289" s="376"/>
      <c r="S289" s="376"/>
      <c r="T289" s="370"/>
      <c r="U289" s="376"/>
      <c r="V289" s="376"/>
    </row>
    <row r="290" spans="1:22" ht="39.75" customHeight="1" thickBot="1" thickTop="1">
      <c r="A290" s="350"/>
      <c r="B290" s="995">
        <f>$B$12</f>
        <v>0</v>
      </c>
      <c r="C290" s="994"/>
      <c r="D290" s="994"/>
      <c r="E290" s="370" t="s">
        <v>323</v>
      </c>
      <c r="F290" s="377">
        <f>$F$12</f>
        <v>0</v>
      </c>
      <c r="G290" s="370"/>
      <c r="H290" s="370"/>
      <c r="I290" s="300">
        <v>1</v>
      </c>
      <c r="K290" s="370"/>
      <c r="L290" s="370"/>
      <c r="M290" s="376"/>
      <c r="N290" s="376"/>
      <c r="O290" s="302"/>
      <c r="P290" s="370"/>
      <c r="Q290" s="370"/>
      <c r="R290" s="376"/>
      <c r="S290" s="376"/>
      <c r="T290" s="370"/>
      <c r="U290" s="376"/>
      <c r="V290" s="376"/>
    </row>
    <row r="291" spans="1:22" ht="17.25" thickBot="1" thickTop="1">
      <c r="A291" s="350"/>
      <c r="B291" s="310" t="s">
        <v>324</v>
      </c>
      <c r="E291" s="375" t="s">
        <v>325</v>
      </c>
      <c r="F291" s="370"/>
      <c r="G291" s="370"/>
      <c r="H291" s="370"/>
      <c r="I291" s="300">
        <v>1</v>
      </c>
      <c r="K291" s="370"/>
      <c r="L291" s="370"/>
      <c r="M291" s="376"/>
      <c r="N291" s="376"/>
      <c r="O291" s="302"/>
      <c r="P291" s="370"/>
      <c r="Q291" s="370"/>
      <c r="R291" s="376"/>
      <c r="S291" s="376"/>
      <c r="T291" s="370"/>
      <c r="U291" s="376"/>
      <c r="V291" s="376"/>
    </row>
    <row r="292" spans="1:22" ht="20.25" thickBot="1" thickTop="1">
      <c r="A292" s="350"/>
      <c r="B292" s="310"/>
      <c r="D292" s="658" t="s">
        <v>775</v>
      </c>
      <c r="E292" s="377">
        <f>$E$17</f>
        <v>0</v>
      </c>
      <c r="F292" s="369"/>
      <c r="G292" s="369"/>
      <c r="H292" s="369"/>
      <c r="I292" s="300">
        <v>1</v>
      </c>
      <c r="M292" s="294"/>
      <c r="N292" s="294"/>
      <c r="O292" s="302"/>
      <c r="R292" s="294"/>
      <c r="S292" s="294"/>
      <c r="U292" s="294"/>
      <c r="V292" s="294"/>
    </row>
    <row r="293" spans="1:22" ht="17.25" thickBot="1" thickTop="1">
      <c r="A293" s="350"/>
      <c r="B293" s="308"/>
      <c r="C293" s="306"/>
      <c r="D293" s="475" t="s">
        <v>586</v>
      </c>
      <c r="E293" s="370"/>
      <c r="F293" s="375"/>
      <c r="G293" s="369"/>
      <c r="H293" s="369"/>
      <c r="I293" s="300">
        <v>1</v>
      </c>
      <c r="M293" s="294"/>
      <c r="N293" s="294"/>
      <c r="O293" s="302"/>
      <c r="R293" s="294"/>
      <c r="S293" s="294"/>
      <c r="U293" s="294"/>
      <c r="V293" s="294"/>
    </row>
    <row r="294" spans="1:24" s="339" customFormat="1" ht="16.5" thickBot="1">
      <c r="A294" s="353"/>
      <c r="B294" s="476" t="s">
        <v>587</v>
      </c>
      <c r="C294" s="477" t="s">
        <v>588</v>
      </c>
      <c r="D294" s="478" t="s">
        <v>589</v>
      </c>
      <c r="E294" s="479" t="s">
        <v>590</v>
      </c>
      <c r="F294" s="479" t="s">
        <v>591</v>
      </c>
      <c r="G294" s="369"/>
      <c r="H294" s="369"/>
      <c r="I294" s="300">
        <v>1</v>
      </c>
      <c r="J294" s="301"/>
      <c r="O294" s="302"/>
      <c r="X294" s="294"/>
    </row>
    <row r="295" spans="1:24" s="339" customFormat="1" ht="16.5" thickBot="1">
      <c r="A295" s="353">
        <v>905</v>
      </c>
      <c r="B295" s="476"/>
      <c r="C295" s="477" t="s">
        <v>592</v>
      </c>
      <c r="D295" s="478" t="s">
        <v>593</v>
      </c>
      <c r="E295" s="730">
        <f aca="true" t="shared" si="82" ref="E295:F310">SUMIF($C$581:$C$12458,$C295,E$581:E$12458)</f>
        <v>0</v>
      </c>
      <c r="F295" s="729">
        <f t="shared" si="82"/>
        <v>0</v>
      </c>
      <c r="G295" s="369"/>
      <c r="H295" s="369"/>
      <c r="I295" s="300">
        <v>1</v>
      </c>
      <c r="J295" s="330"/>
      <c r="O295" s="302"/>
      <c r="X295" s="294"/>
    </row>
    <row r="296" spans="1:15" s="339" customFormat="1" ht="16.5" thickBot="1">
      <c r="A296" s="353">
        <v>906</v>
      </c>
      <c r="B296" s="476"/>
      <c r="C296" s="477" t="s">
        <v>594</v>
      </c>
      <c r="D296" s="478" t="s">
        <v>595</v>
      </c>
      <c r="E296" s="691">
        <f t="shared" si="82"/>
        <v>0</v>
      </c>
      <c r="F296" s="336">
        <f t="shared" si="82"/>
        <v>0</v>
      </c>
      <c r="G296" s="369"/>
      <c r="H296" s="369"/>
      <c r="I296" s="300">
        <v>1</v>
      </c>
      <c r="J296" s="330"/>
      <c r="O296" s="302"/>
    </row>
    <row r="297" spans="1:15" s="339" customFormat="1" ht="16.5" thickBot="1">
      <c r="A297" s="353">
        <v>907</v>
      </c>
      <c r="B297" s="476"/>
      <c r="C297" s="477" t="s">
        <v>596</v>
      </c>
      <c r="D297" s="478" t="s">
        <v>597</v>
      </c>
      <c r="E297" s="691">
        <f t="shared" si="82"/>
        <v>0</v>
      </c>
      <c r="F297" s="336">
        <f t="shared" si="82"/>
        <v>0</v>
      </c>
      <c r="G297" s="369"/>
      <c r="H297" s="369"/>
      <c r="I297" s="300">
        <v>1</v>
      </c>
      <c r="J297" s="330"/>
      <c r="O297" s="302"/>
    </row>
    <row r="298" spans="1:15" s="339" customFormat="1" ht="16.5" thickBot="1">
      <c r="A298" s="353">
        <v>910</v>
      </c>
      <c r="B298" s="476"/>
      <c r="C298" s="477" t="s">
        <v>598</v>
      </c>
      <c r="D298" s="478" t="s">
        <v>599</v>
      </c>
      <c r="E298" s="691">
        <f t="shared" si="82"/>
        <v>0</v>
      </c>
      <c r="F298" s="336">
        <f t="shared" si="82"/>
        <v>0</v>
      </c>
      <c r="G298" s="369"/>
      <c r="H298" s="369"/>
      <c r="I298" s="300">
        <v>1</v>
      </c>
      <c r="J298" s="330"/>
      <c r="O298" s="302"/>
    </row>
    <row r="299" spans="1:15" s="339" customFormat="1" ht="16.5" thickBot="1">
      <c r="A299" s="353">
        <v>911</v>
      </c>
      <c r="B299" s="476"/>
      <c r="C299" s="477" t="s">
        <v>600</v>
      </c>
      <c r="D299" s="478" t="s">
        <v>595</v>
      </c>
      <c r="E299" s="691">
        <f t="shared" si="82"/>
        <v>0</v>
      </c>
      <c r="F299" s="336">
        <f t="shared" si="82"/>
        <v>0</v>
      </c>
      <c r="G299" s="369"/>
      <c r="H299" s="369"/>
      <c r="I299" s="300">
        <v>1</v>
      </c>
      <c r="J299" s="330"/>
      <c r="O299" s="302"/>
    </row>
    <row r="300" spans="1:15" s="339" customFormat="1" ht="16.5" thickBot="1">
      <c r="A300" s="353">
        <v>912</v>
      </c>
      <c r="B300" s="476"/>
      <c r="C300" s="477" t="s">
        <v>601</v>
      </c>
      <c r="D300" s="478" t="s">
        <v>602</v>
      </c>
      <c r="E300" s="691">
        <f t="shared" si="82"/>
        <v>0</v>
      </c>
      <c r="F300" s="336">
        <f t="shared" si="82"/>
        <v>0</v>
      </c>
      <c r="G300" s="369"/>
      <c r="H300" s="369"/>
      <c r="I300" s="300">
        <v>1</v>
      </c>
      <c r="J300" s="330"/>
      <c r="O300" s="302"/>
    </row>
    <row r="301" spans="1:15" s="339" customFormat="1" ht="24.75" customHeight="1" thickBot="1">
      <c r="A301" s="353">
        <v>920</v>
      </c>
      <c r="B301" s="476"/>
      <c r="C301" s="477" t="s">
        <v>603</v>
      </c>
      <c r="D301" s="478" t="s">
        <v>604</v>
      </c>
      <c r="E301" s="973">
        <f>IF(ISERROR(E170/(E298+E310)),0,E170/(E298+E310))</f>
        <v>0</v>
      </c>
      <c r="F301" s="974">
        <f>IF(ISERROR(H170/(F298+F310)),0,H170/(F298+F310))</f>
        <v>0</v>
      </c>
      <c r="G301" s="369"/>
      <c r="H301" s="369"/>
      <c r="I301" s="300">
        <v>1</v>
      </c>
      <c r="J301" s="330"/>
      <c r="O301" s="302"/>
    </row>
    <row r="302" spans="1:15" s="339" customFormat="1" ht="16.5" thickBot="1">
      <c r="A302" s="353">
        <v>921</v>
      </c>
      <c r="B302" s="476"/>
      <c r="C302" s="477" t="s">
        <v>605</v>
      </c>
      <c r="D302" s="478" t="s">
        <v>606</v>
      </c>
      <c r="E302" s="973">
        <f>IF(ISERROR(E171/(E299+E310)),0,E171/(E299+E310))</f>
        <v>0</v>
      </c>
      <c r="F302" s="974">
        <f>IF(ISERROR(H171/(F299+F310)),0,H171/(F299+F310))</f>
        <v>0</v>
      </c>
      <c r="G302" s="369"/>
      <c r="H302" s="369"/>
      <c r="I302" s="300">
        <v>1</v>
      </c>
      <c r="J302" s="330"/>
      <c r="O302" s="302"/>
    </row>
    <row r="303" spans="1:15" s="339" customFormat="1" ht="16.5" thickBot="1">
      <c r="A303" s="353">
        <v>922</v>
      </c>
      <c r="B303" s="476"/>
      <c r="C303" s="477" t="s">
        <v>607</v>
      </c>
      <c r="D303" s="478" t="s">
        <v>608</v>
      </c>
      <c r="E303" s="973">
        <f>IF(ISERROR(E172/(E300)),0,E172/(E300))</f>
        <v>0</v>
      </c>
      <c r="F303" s="974">
        <f>IF(ISERROR(H172/(F300)),0,H172/(F300))</f>
        <v>0</v>
      </c>
      <c r="G303" s="369"/>
      <c r="H303" s="369"/>
      <c r="I303" s="300">
        <v>1</v>
      </c>
      <c r="J303" s="330"/>
      <c r="O303" s="302"/>
    </row>
    <row r="304" spans="1:15" s="339" customFormat="1" ht="16.5" thickBot="1">
      <c r="A304" s="353">
        <v>930</v>
      </c>
      <c r="B304" s="476"/>
      <c r="C304" s="477" t="s">
        <v>609</v>
      </c>
      <c r="D304" s="478" t="s">
        <v>610</v>
      </c>
      <c r="E304" s="691">
        <f t="shared" si="82"/>
        <v>0</v>
      </c>
      <c r="F304" s="336">
        <f t="shared" si="82"/>
        <v>0</v>
      </c>
      <c r="G304" s="369"/>
      <c r="H304" s="369"/>
      <c r="I304" s="300">
        <v>1</v>
      </c>
      <c r="J304" s="330"/>
      <c r="O304" s="302"/>
    </row>
    <row r="305" spans="1:15" s="339" customFormat="1" ht="16.5" thickBot="1">
      <c r="A305" s="353">
        <v>931</v>
      </c>
      <c r="B305" s="476"/>
      <c r="C305" s="477" t="s">
        <v>611</v>
      </c>
      <c r="D305" s="478" t="s">
        <v>612</v>
      </c>
      <c r="E305" s="691">
        <f t="shared" si="82"/>
        <v>0</v>
      </c>
      <c r="F305" s="336">
        <f t="shared" si="82"/>
        <v>0</v>
      </c>
      <c r="G305" s="369"/>
      <c r="H305" s="369"/>
      <c r="I305" s="300">
        <v>1</v>
      </c>
      <c r="J305" s="330"/>
      <c r="O305" s="302"/>
    </row>
    <row r="306" spans="1:15" s="339" customFormat="1" ht="16.5" thickBot="1">
      <c r="A306" s="353">
        <v>932</v>
      </c>
      <c r="B306" s="476"/>
      <c r="C306" s="477" t="s">
        <v>613</v>
      </c>
      <c r="D306" s="478" t="s">
        <v>614</v>
      </c>
      <c r="E306" s="691">
        <f t="shared" si="82"/>
        <v>0</v>
      </c>
      <c r="F306" s="336">
        <f t="shared" si="82"/>
        <v>0</v>
      </c>
      <c r="G306" s="369"/>
      <c r="H306" s="369"/>
      <c r="I306" s="300">
        <v>1</v>
      </c>
      <c r="J306" s="330"/>
      <c r="O306" s="302"/>
    </row>
    <row r="307" spans="1:15" s="339" customFormat="1" ht="16.5" thickBot="1">
      <c r="A307" s="351">
        <v>935</v>
      </c>
      <c r="B307" s="476"/>
      <c r="C307" s="477" t="s">
        <v>615</v>
      </c>
      <c r="D307" s="478" t="s">
        <v>616</v>
      </c>
      <c r="E307" s="691">
        <f t="shared" si="82"/>
        <v>0</v>
      </c>
      <c r="F307" s="336">
        <f t="shared" si="82"/>
        <v>0</v>
      </c>
      <c r="G307" s="369"/>
      <c r="H307" s="369"/>
      <c r="I307" s="300">
        <v>1</v>
      </c>
      <c r="J307" s="330"/>
      <c r="O307" s="302"/>
    </row>
    <row r="308" spans="1:15" s="339" customFormat="1" ht="32.25" thickBot="1">
      <c r="A308" s="351">
        <v>940</v>
      </c>
      <c r="B308" s="476"/>
      <c r="C308" s="477" t="s">
        <v>617</v>
      </c>
      <c r="D308" s="478" t="s">
        <v>860</v>
      </c>
      <c r="E308" s="691"/>
      <c r="F308" s="336"/>
      <c r="G308" s="369"/>
      <c r="H308" s="369"/>
      <c r="I308" s="300">
        <v>1</v>
      </c>
      <c r="J308" s="330"/>
      <c r="O308" s="302"/>
    </row>
    <row r="309" spans="1:15" s="339" customFormat="1" ht="32.25" thickBot="1">
      <c r="A309" s="351">
        <v>950</v>
      </c>
      <c r="B309" s="476"/>
      <c r="C309" s="477" t="s">
        <v>618</v>
      </c>
      <c r="D309" s="478" t="s">
        <v>858</v>
      </c>
      <c r="E309" s="691">
        <f t="shared" si="82"/>
        <v>0</v>
      </c>
      <c r="F309" s="336">
        <f t="shared" si="82"/>
        <v>0</v>
      </c>
      <c r="G309" s="369"/>
      <c r="H309" s="369"/>
      <c r="I309" s="300">
        <v>1</v>
      </c>
      <c r="J309" s="330"/>
      <c r="O309" s="302"/>
    </row>
    <row r="310" spans="1:15" s="339" customFormat="1" ht="32.25" thickBot="1">
      <c r="A310" s="353">
        <v>953</v>
      </c>
      <c r="B310" s="476"/>
      <c r="C310" s="477" t="s">
        <v>619</v>
      </c>
      <c r="D310" s="478" t="s">
        <v>859</v>
      </c>
      <c r="E310" s="691">
        <f t="shared" si="82"/>
        <v>0</v>
      </c>
      <c r="F310" s="336">
        <f t="shared" si="82"/>
        <v>0</v>
      </c>
      <c r="G310" s="369"/>
      <c r="H310" s="369"/>
      <c r="I310" s="300">
        <v>1</v>
      </c>
      <c r="J310" s="330"/>
      <c r="O310" s="302"/>
    </row>
    <row r="311" spans="1:15" s="339" customFormat="1" ht="32.25" thickBot="1">
      <c r="A311" s="353">
        <v>954</v>
      </c>
      <c r="B311" s="476"/>
      <c r="C311" s="477" t="s">
        <v>620</v>
      </c>
      <c r="D311" s="478" t="s">
        <v>621</v>
      </c>
      <c r="E311" s="691">
        <f aca="true" t="shared" si="83" ref="E311:F316">SUMIF($C$581:$C$12458,$C311,E$581:E$12458)</f>
        <v>0</v>
      </c>
      <c r="F311" s="336">
        <f t="shared" si="83"/>
        <v>0</v>
      </c>
      <c r="G311" s="369"/>
      <c r="H311" s="369"/>
      <c r="I311" s="300">
        <v>1</v>
      </c>
      <c r="J311" s="330"/>
      <c r="O311" s="302"/>
    </row>
    <row r="312" spans="1:15" s="339" customFormat="1" ht="16.5" thickBot="1">
      <c r="A312" s="480">
        <v>955</v>
      </c>
      <c r="B312" s="476"/>
      <c r="C312" s="477" t="s">
        <v>622</v>
      </c>
      <c r="D312" s="478" t="s">
        <v>623</v>
      </c>
      <c r="E312" s="691">
        <f t="shared" si="83"/>
        <v>0</v>
      </c>
      <c r="F312" s="336">
        <f t="shared" si="83"/>
        <v>0</v>
      </c>
      <c r="G312" s="369"/>
      <c r="H312" s="369"/>
      <c r="I312" s="300">
        <v>1</v>
      </c>
      <c r="J312" s="330"/>
      <c r="O312" s="302"/>
    </row>
    <row r="313" spans="1:15" s="339" customFormat="1" ht="16.5" thickBot="1">
      <c r="A313" s="480">
        <v>956</v>
      </c>
      <c r="B313" s="476"/>
      <c r="C313" s="477" t="s">
        <v>624</v>
      </c>
      <c r="D313" s="478" t="s">
        <v>625</v>
      </c>
      <c r="E313" s="691">
        <f t="shared" si="83"/>
        <v>0</v>
      </c>
      <c r="F313" s="336">
        <f t="shared" si="83"/>
        <v>0</v>
      </c>
      <c r="G313" s="369"/>
      <c r="H313" s="369"/>
      <c r="I313" s="300">
        <v>1</v>
      </c>
      <c r="J313" s="330"/>
      <c r="O313" s="302"/>
    </row>
    <row r="314" spans="1:24" ht="16.5" thickBot="1">
      <c r="A314" s="366">
        <v>958</v>
      </c>
      <c r="B314" s="481"/>
      <c r="C314" s="477" t="s">
        <v>626</v>
      </c>
      <c r="D314" s="482" t="s">
        <v>627</v>
      </c>
      <c r="E314" s="691">
        <f t="shared" si="83"/>
        <v>0</v>
      </c>
      <c r="F314" s="336">
        <f t="shared" si="83"/>
        <v>0</v>
      </c>
      <c r="G314" s="369"/>
      <c r="H314" s="369"/>
      <c r="I314" s="300">
        <v>1</v>
      </c>
      <c r="J314" s="330"/>
      <c r="M314" s="294"/>
      <c r="N314" s="294"/>
      <c r="O314" s="302"/>
      <c r="R314" s="294"/>
      <c r="S314" s="294"/>
      <c r="U314" s="294"/>
      <c r="V314" s="294"/>
      <c r="X314" s="339"/>
    </row>
    <row r="315" spans="1:24" ht="22.5" customHeight="1" thickBot="1">
      <c r="A315" s="366">
        <v>959</v>
      </c>
      <c r="B315" s="481"/>
      <c r="C315" s="477" t="s">
        <v>628</v>
      </c>
      <c r="D315" s="482" t="s">
        <v>629</v>
      </c>
      <c r="E315" s="691">
        <f t="shared" si="83"/>
        <v>0</v>
      </c>
      <c r="F315" s="336">
        <f t="shared" si="83"/>
        <v>0</v>
      </c>
      <c r="G315" s="369"/>
      <c r="H315" s="369"/>
      <c r="I315" s="300">
        <v>1</v>
      </c>
      <c r="J315" s="330"/>
      <c r="M315" s="294"/>
      <c r="N315" s="294"/>
      <c r="O315" s="302"/>
      <c r="R315" s="294"/>
      <c r="S315" s="294"/>
      <c r="U315" s="294"/>
      <c r="V315" s="294"/>
      <c r="X315" s="339"/>
    </row>
    <row r="316" spans="1:22" ht="22.5" customHeight="1" thickBot="1">
      <c r="A316" s="366">
        <v>960</v>
      </c>
      <c r="B316" s="481"/>
      <c r="C316" s="477" t="s">
        <v>630</v>
      </c>
      <c r="D316" s="482" t="s">
        <v>631</v>
      </c>
      <c r="E316" s="731">
        <f t="shared" si="83"/>
        <v>0</v>
      </c>
      <c r="F316" s="470">
        <f t="shared" si="83"/>
        <v>0</v>
      </c>
      <c r="G316" s="369"/>
      <c r="H316" s="369"/>
      <c r="I316" s="300">
        <v>1</v>
      </c>
      <c r="J316" s="330"/>
      <c r="M316" s="294"/>
      <c r="N316" s="294"/>
      <c r="O316" s="302"/>
      <c r="R316" s="294"/>
      <c r="S316" s="294"/>
      <c r="U316" s="294"/>
      <c r="V316" s="294"/>
    </row>
    <row r="317" spans="1:22" ht="31.5" customHeight="1">
      <c r="A317" s="366"/>
      <c r="B317" s="483" t="s">
        <v>147</v>
      </c>
      <c r="C317" s="484"/>
      <c r="D317" s="485"/>
      <c r="E317" s="486"/>
      <c r="F317" s="486"/>
      <c r="G317" s="369"/>
      <c r="H317" s="369"/>
      <c r="I317" s="300">
        <v>1</v>
      </c>
      <c r="M317" s="294"/>
      <c r="N317" s="294"/>
      <c r="O317" s="302"/>
      <c r="R317" s="294"/>
      <c r="S317" s="294"/>
      <c r="U317" s="294"/>
      <c r="V317" s="294"/>
    </row>
    <row r="318" spans="1:22" ht="36" customHeight="1">
      <c r="A318" s="366"/>
      <c r="B318" s="1023" t="s">
        <v>632</v>
      </c>
      <c r="C318" s="1023"/>
      <c r="D318" s="1023"/>
      <c r="E318" s="486"/>
      <c r="F318" s="486"/>
      <c r="G318" s="486"/>
      <c r="H318" s="486"/>
      <c r="I318" s="300">
        <v>1</v>
      </c>
      <c r="K318" s="486"/>
      <c r="L318" s="486"/>
      <c r="M318" s="487"/>
      <c r="N318" s="487"/>
      <c r="O318" s="302"/>
      <c r="P318" s="486"/>
      <c r="Q318" s="486"/>
      <c r="R318" s="487"/>
      <c r="S318" s="487"/>
      <c r="T318" s="486"/>
      <c r="U318" s="487"/>
      <c r="V318" s="487"/>
    </row>
    <row r="319" spans="1:22" ht="18.75" customHeight="1">
      <c r="A319" s="366"/>
      <c r="E319" s="370"/>
      <c r="F319" s="370"/>
      <c r="G319" s="370"/>
      <c r="H319" s="370"/>
      <c r="I319" s="300">
        <v>1</v>
      </c>
      <c r="K319" s="370"/>
      <c r="L319" s="370"/>
      <c r="M319" s="376"/>
      <c r="N319" s="376"/>
      <c r="O319" s="302"/>
      <c r="P319" s="370"/>
      <c r="Q319" s="370"/>
      <c r="R319" s="376"/>
      <c r="S319" s="376"/>
      <c r="T319" s="370"/>
      <c r="U319" s="376"/>
      <c r="V319" s="376"/>
    </row>
    <row r="320" spans="1:22" ht="19.5" customHeight="1">
      <c r="A320" s="366"/>
      <c r="C320" s="306"/>
      <c r="D320" s="307"/>
      <c r="E320" s="370"/>
      <c r="F320" s="370"/>
      <c r="G320" s="370"/>
      <c r="H320" s="370"/>
      <c r="I320" s="300">
        <v>1</v>
      </c>
      <c r="K320" s="370"/>
      <c r="L320" s="370"/>
      <c r="M320" s="376"/>
      <c r="N320" s="376"/>
      <c r="O320" s="302"/>
      <c r="P320" s="370"/>
      <c r="Q320" s="370"/>
      <c r="R320" s="376"/>
      <c r="S320" s="376"/>
      <c r="T320" s="370"/>
      <c r="U320" s="376"/>
      <c r="V320" s="376"/>
    </row>
    <row r="321" spans="1:22" ht="39" customHeight="1">
      <c r="A321" s="366"/>
      <c r="B321" s="993" t="str">
        <f>$B$7</f>
        <v>ОТЧЕТ  ЗА  КАСОВОТО  ИЗПЪЛНЕНИЕ  НА  БЮДЖЕТА / ИБСФ
ПО ПЪЛНА ЕДИННА БЮДЖЕТНА КЛАСИФИКАЦИЯ</v>
      </c>
      <c r="C321" s="994"/>
      <c r="D321" s="994"/>
      <c r="E321" s="370"/>
      <c r="F321" s="370"/>
      <c r="G321" s="370"/>
      <c r="H321" s="370"/>
      <c r="I321" s="300">
        <v>1</v>
      </c>
      <c r="K321" s="370"/>
      <c r="L321" s="370"/>
      <c r="M321" s="376"/>
      <c r="N321" s="376"/>
      <c r="O321" s="302"/>
      <c r="P321" s="370"/>
      <c r="Q321" s="370"/>
      <c r="R321" s="376"/>
      <c r="S321" s="376"/>
      <c r="T321" s="370"/>
      <c r="U321" s="376"/>
      <c r="V321" s="376"/>
    </row>
    <row r="322" spans="1:22" ht="15.75">
      <c r="A322" s="366"/>
      <c r="C322" s="306"/>
      <c r="D322" s="307"/>
      <c r="E322" s="371" t="s">
        <v>321</v>
      </c>
      <c r="F322" s="371" t="s">
        <v>167</v>
      </c>
      <c r="G322" s="370"/>
      <c r="H322" s="370"/>
      <c r="I322" s="300">
        <v>1</v>
      </c>
      <c r="K322" s="370"/>
      <c r="L322" s="370"/>
      <c r="M322" s="376"/>
      <c r="N322" s="376"/>
      <c r="O322" s="302"/>
      <c r="P322" s="370"/>
      <c r="Q322" s="370"/>
      <c r="R322" s="376"/>
      <c r="S322" s="376"/>
      <c r="T322" s="370"/>
      <c r="U322" s="376"/>
      <c r="V322" s="376"/>
    </row>
    <row r="323" spans="1:22" ht="38.25" customHeight="1">
      <c r="A323" s="366"/>
      <c r="B323" s="995">
        <f>$B$9</f>
        <v>0</v>
      </c>
      <c r="C323" s="994"/>
      <c r="D323" s="994"/>
      <c r="E323" s="372">
        <f>$E$9</f>
        <v>41275</v>
      </c>
      <c r="F323" s="373">
        <f>$F$9</f>
        <v>41305</v>
      </c>
      <c r="G323" s="370"/>
      <c r="H323" s="370"/>
      <c r="I323" s="300">
        <v>1</v>
      </c>
      <c r="K323" s="370"/>
      <c r="L323" s="370"/>
      <c r="M323" s="376"/>
      <c r="N323" s="376"/>
      <c r="O323" s="302"/>
      <c r="P323" s="370"/>
      <c r="Q323" s="370"/>
      <c r="R323" s="376"/>
      <c r="S323" s="376"/>
      <c r="T323" s="370"/>
      <c r="U323" s="376"/>
      <c r="V323" s="376"/>
    </row>
    <row r="324" spans="1:22" ht="15.75">
      <c r="A324" s="366"/>
      <c r="B324" s="310" t="s">
        <v>322</v>
      </c>
      <c r="E324" s="370"/>
      <c r="F324" s="374">
        <f>$F$10</f>
        <v>0</v>
      </c>
      <c r="G324" s="370"/>
      <c r="H324" s="370"/>
      <c r="I324" s="300">
        <v>1</v>
      </c>
      <c r="K324" s="370"/>
      <c r="L324" s="370"/>
      <c r="M324" s="376"/>
      <c r="N324" s="376"/>
      <c r="O324" s="302"/>
      <c r="P324" s="370"/>
      <c r="Q324" s="370"/>
      <c r="R324" s="376"/>
      <c r="S324" s="376"/>
      <c r="T324" s="370"/>
      <c r="U324" s="376"/>
      <c r="V324" s="376"/>
    </row>
    <row r="325" spans="1:22" ht="16.5" thickBot="1">
      <c r="A325" s="366"/>
      <c r="B325" s="310"/>
      <c r="E325" s="375"/>
      <c r="F325" s="370"/>
      <c r="G325" s="370"/>
      <c r="H325" s="370"/>
      <c r="I325" s="300">
        <v>1</v>
      </c>
      <c r="K325" s="370"/>
      <c r="L325" s="370"/>
      <c r="M325" s="376"/>
      <c r="N325" s="376"/>
      <c r="O325" s="302"/>
      <c r="P325" s="370"/>
      <c r="Q325" s="370"/>
      <c r="R325" s="376"/>
      <c r="S325" s="376"/>
      <c r="T325" s="370"/>
      <c r="U325" s="376"/>
      <c r="V325" s="376"/>
    </row>
    <row r="326" spans="1:22" ht="39.75" customHeight="1" thickBot="1" thickTop="1">
      <c r="A326" s="366"/>
      <c r="B326" s="995">
        <f>$B$12</f>
        <v>0</v>
      </c>
      <c r="C326" s="994"/>
      <c r="D326" s="994"/>
      <c r="E326" s="370" t="s">
        <v>323</v>
      </c>
      <c r="F326" s="377">
        <f>$F$12</f>
        <v>0</v>
      </c>
      <c r="G326" s="370"/>
      <c r="H326" s="370"/>
      <c r="I326" s="300">
        <v>1</v>
      </c>
      <c r="K326" s="370"/>
      <c r="L326" s="370"/>
      <c r="M326" s="376"/>
      <c r="N326" s="376"/>
      <c r="O326" s="302"/>
      <c r="P326" s="370"/>
      <c r="Q326" s="370"/>
      <c r="R326" s="376"/>
      <c r="S326" s="376"/>
      <c r="T326" s="370"/>
      <c r="U326" s="376"/>
      <c r="V326" s="376"/>
    </row>
    <row r="327" spans="1:22" ht="17.25" thickBot="1" thickTop="1">
      <c r="A327" s="366"/>
      <c r="B327" s="310" t="s">
        <v>324</v>
      </c>
      <c r="E327" s="375" t="s">
        <v>325</v>
      </c>
      <c r="F327" s="370"/>
      <c r="G327" s="370"/>
      <c r="H327" s="370"/>
      <c r="I327" s="300">
        <v>1</v>
      </c>
      <c r="K327" s="370"/>
      <c r="L327" s="370"/>
      <c r="M327" s="376"/>
      <c r="N327" s="376"/>
      <c r="O327" s="302"/>
      <c r="P327" s="370"/>
      <c r="Q327" s="370"/>
      <c r="R327" s="376"/>
      <c r="S327" s="376"/>
      <c r="T327" s="370"/>
      <c r="U327" s="376"/>
      <c r="V327" s="376"/>
    </row>
    <row r="328" spans="1:22" ht="15" customHeight="1" thickBot="1" thickTop="1">
      <c r="A328" s="366"/>
      <c r="B328" s="310"/>
      <c r="D328" s="658" t="s">
        <v>775</v>
      </c>
      <c r="E328" s="377">
        <f>$E$17</f>
        <v>0</v>
      </c>
      <c r="F328" s="369"/>
      <c r="G328" s="369"/>
      <c r="H328" s="369"/>
      <c r="I328" s="300">
        <v>1</v>
      </c>
      <c r="M328" s="294"/>
      <c r="N328" s="294"/>
      <c r="O328" s="302"/>
      <c r="R328" s="294"/>
      <c r="S328" s="294"/>
      <c r="U328" s="294"/>
      <c r="V328" s="294"/>
    </row>
    <row r="329" spans="1:22" ht="17.25" thickBot="1" thickTop="1">
      <c r="A329" s="366"/>
      <c r="C329" s="306"/>
      <c r="D329" s="307"/>
      <c r="E329" s="370"/>
      <c r="F329" s="375"/>
      <c r="G329" s="375"/>
      <c r="H329" s="375" t="s">
        <v>326</v>
      </c>
      <c r="I329" s="300">
        <v>1</v>
      </c>
      <c r="M329" s="294"/>
      <c r="N329" s="294"/>
      <c r="O329" s="302"/>
      <c r="R329" s="294"/>
      <c r="S329" s="294"/>
      <c r="U329" s="294"/>
      <c r="V329" s="294"/>
    </row>
    <row r="330" spans="1:22" ht="15.75" customHeight="1">
      <c r="A330" s="366"/>
      <c r="B330" s="488"/>
      <c r="C330" s="489"/>
      <c r="D330" s="490"/>
      <c r="E330" s="386"/>
      <c r="F330" s="386"/>
      <c r="G330" s="386"/>
      <c r="H330" s="386"/>
      <c r="I330" s="300">
        <v>1</v>
      </c>
      <c r="M330" s="294"/>
      <c r="N330" s="294"/>
      <c r="O330" s="302"/>
      <c r="R330" s="294"/>
      <c r="S330" s="294"/>
      <c r="U330" s="294"/>
      <c r="V330" s="294"/>
    </row>
    <row r="331" spans="1:22" ht="63.75" customHeight="1">
      <c r="A331" s="366"/>
      <c r="B331" s="491" t="s">
        <v>225</v>
      </c>
      <c r="C331" s="322" t="s">
        <v>469</v>
      </c>
      <c r="D331" s="391" t="s">
        <v>633</v>
      </c>
      <c r="E331" s="492" t="s">
        <v>715</v>
      </c>
      <c r="F331" s="492" t="s">
        <v>329</v>
      </c>
      <c r="G331" s="492" t="s">
        <v>329</v>
      </c>
      <c r="H331" s="492" t="s">
        <v>329</v>
      </c>
      <c r="I331" s="300">
        <v>1</v>
      </c>
      <c r="M331" s="294"/>
      <c r="N331" s="294"/>
      <c r="O331" s="302"/>
      <c r="R331" s="294"/>
      <c r="S331" s="294"/>
      <c r="U331" s="294"/>
      <c r="V331" s="294"/>
    </row>
    <row r="332" spans="1:22" ht="15.75" customHeight="1">
      <c r="A332" s="366"/>
      <c r="B332" s="491"/>
      <c r="C332" s="322" t="s">
        <v>471</v>
      </c>
      <c r="D332" s="391"/>
      <c r="E332" s="492" t="s">
        <v>141</v>
      </c>
      <c r="F332" s="492"/>
      <c r="G332" s="492"/>
      <c r="H332" s="492"/>
      <c r="I332" s="300">
        <v>1</v>
      </c>
      <c r="M332" s="294"/>
      <c r="N332" s="294"/>
      <c r="O332" s="302"/>
      <c r="R332" s="294"/>
      <c r="S332" s="294"/>
      <c r="U332" s="294"/>
      <c r="V332" s="294"/>
    </row>
    <row r="333" spans="1:22" ht="15.75">
      <c r="A333" s="366"/>
      <c r="B333" s="493"/>
      <c r="C333" s="322"/>
      <c r="D333" s="391" t="s">
        <v>634</v>
      </c>
      <c r="E333" s="392">
        <f>+E20</f>
        <v>2013</v>
      </c>
      <c r="F333" s="392" t="str">
        <f>+F20</f>
        <v>левови
 сметки </v>
      </c>
      <c r="G333" s="392" t="str">
        <f>+G20</f>
        <v>валутни 
сметки </v>
      </c>
      <c r="H333" s="392" t="str">
        <f>+H20</f>
        <v>Общо</v>
      </c>
      <c r="I333" s="300">
        <v>1</v>
      </c>
      <c r="M333" s="294"/>
      <c r="N333" s="294"/>
      <c r="O333" s="302"/>
      <c r="R333" s="294"/>
      <c r="S333" s="294"/>
      <c r="U333" s="294"/>
      <c r="V333" s="294"/>
    </row>
    <row r="334" spans="1:22" ht="16.5" thickBot="1">
      <c r="A334" s="366"/>
      <c r="B334" s="494"/>
      <c r="C334" s="412"/>
      <c r="D334" s="495"/>
      <c r="E334" s="496"/>
      <c r="F334" s="496"/>
      <c r="G334" s="496"/>
      <c r="H334" s="496"/>
      <c r="I334" s="300">
        <v>1</v>
      </c>
      <c r="M334" s="294"/>
      <c r="N334" s="294"/>
      <c r="O334" s="302"/>
      <c r="R334" s="294"/>
      <c r="S334" s="294"/>
      <c r="U334" s="294"/>
      <c r="V334" s="294"/>
    </row>
    <row r="335" spans="1:22" ht="48" thickBot="1">
      <c r="A335" s="366">
        <v>1</v>
      </c>
      <c r="B335" s="497"/>
      <c r="C335" s="325"/>
      <c r="D335" s="247" t="s">
        <v>635</v>
      </c>
      <c r="E335" s="498"/>
      <c r="F335" s="698"/>
      <c r="G335" s="698"/>
      <c r="H335" s="499"/>
      <c r="I335" s="300">
        <v>1</v>
      </c>
      <c r="M335" s="294"/>
      <c r="N335" s="294"/>
      <c r="O335" s="302"/>
      <c r="R335" s="294"/>
      <c r="S335" s="294"/>
      <c r="U335" s="294"/>
      <c r="V335" s="294"/>
    </row>
    <row r="336" spans="1:22" ht="16.5" thickBot="1">
      <c r="A336" s="366">
        <v>2</v>
      </c>
      <c r="B336" s="500"/>
      <c r="C336" s="501"/>
      <c r="D336" s="502" t="s">
        <v>636</v>
      </c>
      <c r="E336" s="498"/>
      <c r="F336" s="698"/>
      <c r="G336" s="698"/>
      <c r="H336" s="499"/>
      <c r="I336" s="300">
        <v>1</v>
      </c>
      <c r="M336" s="294"/>
      <c r="N336" s="294"/>
      <c r="O336" s="302"/>
      <c r="R336" s="294"/>
      <c r="S336" s="294"/>
      <c r="U336" s="294"/>
      <c r="V336" s="294"/>
    </row>
    <row r="337" spans="1:24" s="333" customFormat="1" ht="32.25" customHeight="1">
      <c r="A337" s="430">
        <v>5</v>
      </c>
      <c r="B337" s="214">
        <v>3000</v>
      </c>
      <c r="C337" s="1024" t="s">
        <v>637</v>
      </c>
      <c r="D337" s="1025"/>
      <c r="E337" s="733">
        <f>SUM(E338:E350)</f>
        <v>0</v>
      </c>
      <c r="F337" s="699">
        <f>SUM(F338:F350)</f>
        <v>0</v>
      </c>
      <c r="G337" s="503">
        <f>SUM(G338:G350)</f>
        <v>0</v>
      </c>
      <c r="H337" s="912">
        <f>SUM(H338:H350)</f>
        <v>0</v>
      </c>
      <c r="I337" s="300">
        <v>1</v>
      </c>
      <c r="J337" s="330"/>
      <c r="O337" s="302"/>
      <c r="X337" s="294"/>
    </row>
    <row r="338" spans="1:22" ht="18.75" customHeight="1">
      <c r="A338" s="366">
        <v>10</v>
      </c>
      <c r="B338" s="187"/>
      <c r="C338" s="190">
        <v>3020</v>
      </c>
      <c r="D338" s="181" t="s">
        <v>843</v>
      </c>
      <c r="E338" s="668"/>
      <c r="F338" s="671"/>
      <c r="G338" s="331"/>
      <c r="H338" s="911">
        <f>F338+G338</f>
        <v>0</v>
      </c>
      <c r="I338" s="300">
        <v>1</v>
      </c>
      <c r="J338" s="330"/>
      <c r="M338" s="294"/>
      <c r="N338" s="294"/>
      <c r="O338" s="302"/>
      <c r="R338" s="294"/>
      <c r="S338" s="294"/>
      <c r="U338" s="294"/>
      <c r="V338" s="294"/>
    </row>
    <row r="339" spans="1:24" ht="18.75" customHeight="1">
      <c r="A339" s="366">
        <v>15</v>
      </c>
      <c r="B339" s="179"/>
      <c r="C339" s="180">
        <v>3021</v>
      </c>
      <c r="D339" s="182" t="s">
        <v>844</v>
      </c>
      <c r="E339" s="668"/>
      <c r="F339" s="671"/>
      <c r="G339" s="331"/>
      <c r="H339" s="911">
        <f aca="true" t="shared" si="84" ref="H339:H350">F339+G339</f>
        <v>0</v>
      </c>
      <c r="I339" s="300">
        <v>1</v>
      </c>
      <c r="J339" s="330"/>
      <c r="M339" s="294"/>
      <c r="N339" s="294"/>
      <c r="O339" s="302"/>
      <c r="R339" s="294"/>
      <c r="S339" s="294"/>
      <c r="U339" s="294"/>
      <c r="V339" s="294"/>
      <c r="X339" s="333"/>
    </row>
    <row r="340" spans="1:22" ht="15.75">
      <c r="A340" s="504">
        <v>20</v>
      </c>
      <c r="B340" s="187"/>
      <c r="C340" s="180">
        <v>3040</v>
      </c>
      <c r="D340" s="182" t="s">
        <v>638</v>
      </c>
      <c r="E340" s="668"/>
      <c r="F340" s="671"/>
      <c r="G340" s="331"/>
      <c r="H340" s="911">
        <f t="shared" si="84"/>
        <v>0</v>
      </c>
      <c r="I340" s="300">
        <v>1</v>
      </c>
      <c r="J340" s="330"/>
      <c r="M340" s="294"/>
      <c r="N340" s="294"/>
      <c r="O340" s="302"/>
      <c r="R340" s="294"/>
      <c r="S340" s="294"/>
      <c r="U340" s="294"/>
      <c r="V340" s="294"/>
    </row>
    <row r="341" spans="1:22" ht="31.5">
      <c r="A341" s="366">
        <v>25</v>
      </c>
      <c r="B341" s="187"/>
      <c r="C341" s="180">
        <v>3041</v>
      </c>
      <c r="D341" s="182" t="s">
        <v>845</v>
      </c>
      <c r="E341" s="668"/>
      <c r="F341" s="671"/>
      <c r="G341" s="331"/>
      <c r="H341" s="911">
        <f t="shared" si="84"/>
        <v>0</v>
      </c>
      <c r="I341" s="300">
        <v>1</v>
      </c>
      <c r="J341" s="330"/>
      <c r="M341" s="294"/>
      <c r="N341" s="294"/>
      <c r="O341" s="302"/>
      <c r="R341" s="294"/>
      <c r="S341" s="294"/>
      <c r="U341" s="294"/>
      <c r="V341" s="294"/>
    </row>
    <row r="342" spans="1:22" ht="31.5">
      <c r="A342" s="366">
        <v>30</v>
      </c>
      <c r="B342" s="179"/>
      <c r="C342" s="180">
        <v>3042</v>
      </c>
      <c r="D342" s="182" t="s">
        <v>846</v>
      </c>
      <c r="E342" s="668"/>
      <c r="F342" s="671"/>
      <c r="G342" s="331"/>
      <c r="H342" s="911">
        <f t="shared" si="84"/>
        <v>0</v>
      </c>
      <c r="I342" s="300">
        <v>1</v>
      </c>
      <c r="J342" s="330"/>
      <c r="M342" s="294"/>
      <c r="N342" s="294"/>
      <c r="O342" s="302"/>
      <c r="R342" s="294"/>
      <c r="S342" s="294"/>
      <c r="U342" s="294"/>
      <c r="V342" s="294"/>
    </row>
    <row r="343" spans="1:22" ht="15.75">
      <c r="A343" s="366">
        <v>35</v>
      </c>
      <c r="B343" s="179"/>
      <c r="C343" s="180">
        <v>3043</v>
      </c>
      <c r="D343" s="182" t="s">
        <v>847</v>
      </c>
      <c r="E343" s="668"/>
      <c r="F343" s="671"/>
      <c r="G343" s="331"/>
      <c r="H343" s="911">
        <f t="shared" si="84"/>
        <v>0</v>
      </c>
      <c r="I343" s="300">
        <v>1</v>
      </c>
      <c r="J343" s="330"/>
      <c r="M343" s="294"/>
      <c r="N343" s="294"/>
      <c r="O343" s="302"/>
      <c r="R343" s="294"/>
      <c r="S343" s="294"/>
      <c r="U343" s="294"/>
      <c r="V343" s="294"/>
    </row>
    <row r="344" spans="1:22" ht="15.75">
      <c r="A344" s="366">
        <v>36</v>
      </c>
      <c r="B344" s="179"/>
      <c r="C344" s="180">
        <v>3048</v>
      </c>
      <c r="D344" s="182" t="s">
        <v>639</v>
      </c>
      <c r="E344" s="668"/>
      <c r="F344" s="671"/>
      <c r="G344" s="331"/>
      <c r="H344" s="911">
        <f t="shared" si="84"/>
        <v>0</v>
      </c>
      <c r="I344" s="300">
        <v>1</v>
      </c>
      <c r="J344" s="330"/>
      <c r="M344" s="294"/>
      <c r="N344" s="294"/>
      <c r="O344" s="302"/>
      <c r="R344" s="294"/>
      <c r="S344" s="294"/>
      <c r="U344" s="294"/>
      <c r="V344" s="294"/>
    </row>
    <row r="345" spans="1:22" ht="15.75">
      <c r="A345" s="366">
        <v>45</v>
      </c>
      <c r="B345" s="179"/>
      <c r="C345" s="220">
        <v>3050</v>
      </c>
      <c r="D345" s="221" t="s">
        <v>848</v>
      </c>
      <c r="E345" s="668"/>
      <c r="F345" s="671"/>
      <c r="G345" s="331"/>
      <c r="H345" s="911">
        <f t="shared" si="84"/>
        <v>0</v>
      </c>
      <c r="I345" s="300">
        <v>1</v>
      </c>
      <c r="J345" s="330"/>
      <c r="M345" s="294"/>
      <c r="N345" s="294"/>
      <c r="O345" s="302"/>
      <c r="R345" s="294"/>
      <c r="S345" s="294"/>
      <c r="U345" s="294"/>
      <c r="V345" s="294"/>
    </row>
    <row r="346" spans="1:22" ht="15.75">
      <c r="A346" s="366">
        <v>50</v>
      </c>
      <c r="B346" s="179"/>
      <c r="C346" s="180">
        <v>3061</v>
      </c>
      <c r="D346" s="182" t="s">
        <v>849</v>
      </c>
      <c r="E346" s="668"/>
      <c r="F346" s="671"/>
      <c r="G346" s="331"/>
      <c r="H346" s="911">
        <f t="shared" si="84"/>
        <v>0</v>
      </c>
      <c r="I346" s="300">
        <v>1</v>
      </c>
      <c r="J346" s="330"/>
      <c r="M346" s="294"/>
      <c r="N346" s="294"/>
      <c r="O346" s="302"/>
      <c r="R346" s="294"/>
      <c r="S346" s="294"/>
      <c r="U346" s="294"/>
      <c r="V346" s="294"/>
    </row>
    <row r="347" spans="1:22" ht="15.75">
      <c r="A347" s="366">
        <v>55</v>
      </c>
      <c r="B347" s="179"/>
      <c r="C347" s="180">
        <v>3070</v>
      </c>
      <c r="D347" s="182" t="s">
        <v>850</v>
      </c>
      <c r="E347" s="668"/>
      <c r="F347" s="671"/>
      <c r="G347" s="331"/>
      <c r="H347" s="911">
        <f t="shared" si="84"/>
        <v>0</v>
      </c>
      <c r="I347" s="300">
        <v>1</v>
      </c>
      <c r="J347" s="330"/>
      <c r="M347" s="294"/>
      <c r="N347" s="294"/>
      <c r="O347" s="302"/>
      <c r="R347" s="294"/>
      <c r="S347" s="294"/>
      <c r="U347" s="294"/>
      <c r="V347" s="294"/>
    </row>
    <row r="348" spans="1:22" ht="15.75">
      <c r="A348" s="366">
        <v>60</v>
      </c>
      <c r="B348" s="179"/>
      <c r="C348" s="220">
        <v>3081</v>
      </c>
      <c r="D348" s="221" t="s">
        <v>851</v>
      </c>
      <c r="E348" s="668"/>
      <c r="F348" s="671"/>
      <c r="G348" s="331"/>
      <c r="H348" s="911">
        <f t="shared" si="84"/>
        <v>0</v>
      </c>
      <c r="I348" s="300">
        <v>1</v>
      </c>
      <c r="J348" s="330"/>
      <c r="M348" s="294"/>
      <c r="N348" s="294"/>
      <c r="O348" s="302"/>
      <c r="R348" s="294"/>
      <c r="S348" s="294"/>
      <c r="U348" s="294"/>
      <c r="V348" s="294"/>
    </row>
    <row r="349" spans="1:22" ht="15.75">
      <c r="A349" s="366"/>
      <c r="B349" s="179"/>
      <c r="C349" s="180" t="s">
        <v>716</v>
      </c>
      <c r="D349" s="182" t="s">
        <v>852</v>
      </c>
      <c r="E349" s="668"/>
      <c r="F349" s="671"/>
      <c r="G349" s="331"/>
      <c r="H349" s="911">
        <f t="shared" si="84"/>
        <v>0</v>
      </c>
      <c r="I349" s="300">
        <v>1</v>
      </c>
      <c r="J349" s="330"/>
      <c r="M349" s="294"/>
      <c r="N349" s="294"/>
      <c r="O349" s="302"/>
      <c r="R349" s="294"/>
      <c r="S349" s="294"/>
      <c r="U349" s="294"/>
      <c r="V349" s="294"/>
    </row>
    <row r="350" spans="1:22" ht="15.75">
      <c r="A350" s="366">
        <v>65</v>
      </c>
      <c r="B350" s="179"/>
      <c r="C350" s="186">
        <v>3083</v>
      </c>
      <c r="D350" s="185" t="s">
        <v>853</v>
      </c>
      <c r="E350" s="668"/>
      <c r="F350" s="671"/>
      <c r="G350" s="331"/>
      <c r="H350" s="911">
        <f t="shared" si="84"/>
        <v>0</v>
      </c>
      <c r="I350" s="300">
        <v>1</v>
      </c>
      <c r="J350" s="330"/>
      <c r="M350" s="294"/>
      <c r="N350" s="294"/>
      <c r="O350" s="302"/>
      <c r="R350" s="294"/>
      <c r="S350" s="294"/>
      <c r="U350" s="294"/>
      <c r="V350" s="294"/>
    </row>
    <row r="351" spans="1:24" s="333" customFormat="1" ht="15.75">
      <c r="A351" s="430">
        <v>70</v>
      </c>
      <c r="B351" s="183">
        <v>3100</v>
      </c>
      <c r="C351" s="986" t="s">
        <v>640</v>
      </c>
      <c r="D351" s="986"/>
      <c r="E351" s="703">
        <f>SUM(E352:E360)</f>
        <v>0</v>
      </c>
      <c r="F351" s="700">
        <f>SUM(F352:F360)</f>
        <v>0</v>
      </c>
      <c r="G351" s="505">
        <f>SUM(G352:G360)</f>
        <v>0</v>
      </c>
      <c r="H351" s="505">
        <f>SUM(H352:H360)</f>
        <v>0</v>
      </c>
      <c r="I351" s="300">
        <v>1</v>
      </c>
      <c r="J351" s="330"/>
      <c r="O351" s="302"/>
      <c r="X351" s="294"/>
    </row>
    <row r="352" spans="1:22" ht="15.75">
      <c r="A352" s="506">
        <v>75</v>
      </c>
      <c r="B352" s="179"/>
      <c r="C352" s="190">
        <v>3110</v>
      </c>
      <c r="D352" s="193" t="s">
        <v>641</v>
      </c>
      <c r="E352" s="668"/>
      <c r="F352" s="671"/>
      <c r="G352" s="331"/>
      <c r="H352" s="911">
        <f aca="true" t="shared" si="85" ref="H352:H360">F352+G352</f>
        <v>0</v>
      </c>
      <c r="I352" s="300">
        <v>1</v>
      </c>
      <c r="J352" s="330"/>
      <c r="M352" s="294"/>
      <c r="N352" s="294"/>
      <c r="O352" s="302"/>
      <c r="R352" s="294"/>
      <c r="S352" s="294"/>
      <c r="U352" s="294"/>
      <c r="V352" s="294"/>
    </row>
    <row r="353" spans="1:24" ht="31.5">
      <c r="A353" s="350">
        <v>80</v>
      </c>
      <c r="B353" s="248"/>
      <c r="C353" s="220">
        <v>3111</v>
      </c>
      <c r="D353" s="249" t="s">
        <v>642</v>
      </c>
      <c r="E353" s="668"/>
      <c r="F353" s="671"/>
      <c r="G353" s="331"/>
      <c r="H353" s="911">
        <f t="shared" si="85"/>
        <v>0</v>
      </c>
      <c r="I353" s="300">
        <v>1</v>
      </c>
      <c r="J353" s="330"/>
      <c r="M353" s="294"/>
      <c r="N353" s="294"/>
      <c r="O353" s="302"/>
      <c r="R353" s="294"/>
      <c r="S353" s="294"/>
      <c r="U353" s="294"/>
      <c r="V353" s="294"/>
      <c r="X353" s="333"/>
    </row>
    <row r="354" spans="1:22" ht="31.5">
      <c r="A354" s="350">
        <v>85</v>
      </c>
      <c r="B354" s="248"/>
      <c r="C354" s="180">
        <v>3112</v>
      </c>
      <c r="D354" s="215" t="s">
        <v>643</v>
      </c>
      <c r="E354" s="668"/>
      <c r="F354" s="671"/>
      <c r="G354" s="331"/>
      <c r="H354" s="911">
        <f t="shared" si="85"/>
        <v>0</v>
      </c>
      <c r="I354" s="300">
        <v>1</v>
      </c>
      <c r="J354" s="330"/>
      <c r="M354" s="294"/>
      <c r="N354" s="294"/>
      <c r="O354" s="302"/>
      <c r="R354" s="294"/>
      <c r="S354" s="294"/>
      <c r="U354" s="294"/>
      <c r="V354" s="294"/>
    </row>
    <row r="355" spans="1:22" ht="31.5">
      <c r="A355" s="350">
        <v>90</v>
      </c>
      <c r="B355" s="248"/>
      <c r="C355" s="180">
        <v>3113</v>
      </c>
      <c r="D355" s="215" t="s">
        <v>644</v>
      </c>
      <c r="E355" s="668"/>
      <c r="F355" s="671"/>
      <c r="G355" s="331"/>
      <c r="H355" s="911">
        <f t="shared" si="85"/>
        <v>0</v>
      </c>
      <c r="I355" s="300">
        <v>1</v>
      </c>
      <c r="J355" s="330"/>
      <c r="M355" s="294"/>
      <c r="N355" s="294"/>
      <c r="O355" s="302"/>
      <c r="R355" s="294"/>
      <c r="S355" s="294"/>
      <c r="U355" s="294"/>
      <c r="V355" s="294"/>
    </row>
    <row r="356" spans="1:22" ht="31.5">
      <c r="A356" s="350">
        <v>91</v>
      </c>
      <c r="B356" s="248"/>
      <c r="C356" s="180">
        <v>3118</v>
      </c>
      <c r="D356" s="250" t="s">
        <v>838</v>
      </c>
      <c r="E356" s="668"/>
      <c r="F356" s="701"/>
      <c r="G356" s="507"/>
      <c r="H356" s="911">
        <f t="shared" si="85"/>
        <v>0</v>
      </c>
      <c r="I356" s="300">
        <v>1</v>
      </c>
      <c r="J356" s="330"/>
      <c r="M356" s="294"/>
      <c r="N356" s="294"/>
      <c r="O356" s="302"/>
      <c r="R356" s="294"/>
      <c r="S356" s="294"/>
      <c r="U356" s="294"/>
      <c r="V356" s="294"/>
    </row>
    <row r="357" spans="1:22" ht="31.5">
      <c r="A357" s="350"/>
      <c r="B357" s="248"/>
      <c r="C357" s="180">
        <v>3128</v>
      </c>
      <c r="D357" s="250" t="s">
        <v>645</v>
      </c>
      <c r="E357" s="704"/>
      <c r="F357" s="701"/>
      <c r="G357" s="507"/>
      <c r="H357" s="911">
        <f t="shared" si="85"/>
        <v>0</v>
      </c>
      <c r="I357" s="300">
        <v>1</v>
      </c>
      <c r="J357" s="330"/>
      <c r="M357" s="294"/>
      <c r="N357" s="294"/>
      <c r="O357" s="302"/>
      <c r="R357" s="294"/>
      <c r="S357" s="294"/>
      <c r="U357" s="294"/>
      <c r="V357" s="294"/>
    </row>
    <row r="358" spans="1:22" ht="31.5">
      <c r="A358" s="350">
        <v>100</v>
      </c>
      <c r="B358" s="179"/>
      <c r="C358" s="180">
        <v>3120</v>
      </c>
      <c r="D358" s="209" t="s">
        <v>646</v>
      </c>
      <c r="E358" s="704"/>
      <c r="F358" s="701"/>
      <c r="G358" s="507"/>
      <c r="H358" s="911">
        <f t="shared" si="85"/>
        <v>0</v>
      </c>
      <c r="I358" s="300">
        <v>1</v>
      </c>
      <c r="J358" s="330"/>
      <c r="M358" s="294"/>
      <c r="N358" s="294"/>
      <c r="O358" s="302"/>
      <c r="R358" s="294"/>
      <c r="S358" s="294"/>
      <c r="U358" s="294"/>
      <c r="V358" s="294"/>
    </row>
    <row r="359" spans="1:22" ht="31.5">
      <c r="A359" s="350">
        <v>105</v>
      </c>
      <c r="B359" s="179"/>
      <c r="C359" s="180">
        <v>3130</v>
      </c>
      <c r="D359" s="209" t="s">
        <v>647</v>
      </c>
      <c r="E359" s="704"/>
      <c r="F359" s="701"/>
      <c r="G359" s="507"/>
      <c r="H359" s="911">
        <f t="shared" si="85"/>
        <v>0</v>
      </c>
      <c r="I359" s="300">
        <v>1</v>
      </c>
      <c r="J359" s="330"/>
      <c r="M359" s="294"/>
      <c r="N359" s="294"/>
      <c r="O359" s="302"/>
      <c r="R359" s="294"/>
      <c r="S359" s="294"/>
      <c r="U359" s="294"/>
      <c r="V359" s="294"/>
    </row>
    <row r="360" spans="1:22" ht="31.5">
      <c r="A360" s="350">
        <v>110</v>
      </c>
      <c r="B360" s="179"/>
      <c r="C360" s="186">
        <v>3140</v>
      </c>
      <c r="D360" s="251" t="s">
        <v>648</v>
      </c>
      <c r="E360" s="704"/>
      <c r="F360" s="701"/>
      <c r="G360" s="507"/>
      <c r="H360" s="911">
        <f t="shared" si="85"/>
        <v>0</v>
      </c>
      <c r="I360" s="300">
        <v>1</v>
      </c>
      <c r="J360" s="330"/>
      <c r="M360" s="294"/>
      <c r="N360" s="294"/>
      <c r="O360" s="302"/>
      <c r="R360" s="294"/>
      <c r="S360" s="294"/>
      <c r="U360" s="294"/>
      <c r="V360" s="294"/>
    </row>
    <row r="361" spans="1:24" s="333" customFormat="1" ht="32.25" customHeight="1">
      <c r="A361" s="349">
        <v>115</v>
      </c>
      <c r="B361" s="183">
        <v>3200</v>
      </c>
      <c r="C361" s="987" t="s">
        <v>649</v>
      </c>
      <c r="D361" s="1026"/>
      <c r="E361" s="703">
        <f>SUM(E362:E365)</f>
        <v>0</v>
      </c>
      <c r="F361" s="700">
        <f>SUM(F362:F365)</f>
        <v>0</v>
      </c>
      <c r="G361" s="505">
        <f>SUM(G362:G365)</f>
        <v>0</v>
      </c>
      <c r="H361" s="505">
        <f>SUM(H362:H365)</f>
        <v>0</v>
      </c>
      <c r="I361" s="300">
        <v>1</v>
      </c>
      <c r="J361" s="330"/>
      <c r="O361" s="302"/>
      <c r="X361" s="294"/>
    </row>
    <row r="362" spans="1:22" ht="31.5">
      <c r="A362" s="349">
        <v>120</v>
      </c>
      <c r="B362" s="179"/>
      <c r="C362" s="190">
        <v>3210</v>
      </c>
      <c r="D362" s="193" t="s">
        <v>855</v>
      </c>
      <c r="E362" s="668"/>
      <c r="F362" s="671"/>
      <c r="G362" s="331"/>
      <c r="H362" s="911">
        <f>F362+G362</f>
        <v>0</v>
      </c>
      <c r="I362" s="300">
        <v>1</v>
      </c>
      <c r="J362" s="330"/>
      <c r="M362" s="294"/>
      <c r="N362" s="294"/>
      <c r="O362" s="302"/>
      <c r="R362" s="294"/>
      <c r="S362" s="294"/>
      <c r="U362" s="294"/>
      <c r="V362" s="294"/>
    </row>
    <row r="363" spans="1:24" ht="31.5">
      <c r="A363" s="350">
        <v>125</v>
      </c>
      <c r="B363" s="187"/>
      <c r="C363" s="225">
        <v>3220</v>
      </c>
      <c r="D363" s="227" t="s">
        <v>854</v>
      </c>
      <c r="E363" s="668"/>
      <c r="F363" s="671"/>
      <c r="G363" s="331"/>
      <c r="H363" s="911">
        <f>F363+G363</f>
        <v>0</v>
      </c>
      <c r="I363" s="300">
        <v>1</v>
      </c>
      <c r="J363" s="330"/>
      <c r="M363" s="294"/>
      <c r="N363" s="294"/>
      <c r="O363" s="302"/>
      <c r="R363" s="294"/>
      <c r="S363" s="294"/>
      <c r="U363" s="294"/>
      <c r="V363" s="294"/>
      <c r="X363" s="333"/>
    </row>
    <row r="364" spans="1:22" ht="31.5">
      <c r="A364" s="350">
        <v>130</v>
      </c>
      <c r="B364" s="179"/>
      <c r="C364" s="180">
        <v>3230</v>
      </c>
      <c r="D364" s="215" t="s">
        <v>650</v>
      </c>
      <c r="E364" s="668"/>
      <c r="F364" s="671"/>
      <c r="G364" s="331"/>
      <c r="H364" s="911">
        <f>F364+G364</f>
        <v>0</v>
      </c>
      <c r="I364" s="300">
        <v>1</v>
      </c>
      <c r="J364" s="330"/>
      <c r="M364" s="294"/>
      <c r="N364" s="294"/>
      <c r="O364" s="302"/>
      <c r="R364" s="294"/>
      <c r="S364" s="294"/>
      <c r="U364" s="294"/>
      <c r="V364" s="294"/>
    </row>
    <row r="365" spans="1:22" ht="32.25" thickBot="1">
      <c r="A365" s="366">
        <v>135</v>
      </c>
      <c r="B365" s="179"/>
      <c r="C365" s="186">
        <v>3240</v>
      </c>
      <c r="D365" s="203" t="s">
        <v>651</v>
      </c>
      <c r="E365" s="685"/>
      <c r="F365" s="671"/>
      <c r="G365" s="331"/>
      <c r="H365" s="911">
        <f>F365+G365</f>
        <v>0</v>
      </c>
      <c r="I365" s="300">
        <v>1</v>
      </c>
      <c r="J365" s="330"/>
      <c r="M365" s="294"/>
      <c r="N365" s="294"/>
      <c r="O365" s="302"/>
      <c r="R365" s="294"/>
      <c r="S365" s="294"/>
      <c r="U365" s="294"/>
      <c r="V365" s="294"/>
    </row>
    <row r="366" spans="1:22" ht="16.5" thickBot="1">
      <c r="A366" s="366">
        <v>140</v>
      </c>
      <c r="B366" s="211"/>
      <c r="C366" s="212" t="s">
        <v>467</v>
      </c>
      <c r="D366" s="252" t="s">
        <v>652</v>
      </c>
      <c r="E366" s="508">
        <f>SUM(E337,E351,E361)</f>
        <v>0</v>
      </c>
      <c r="F366" s="508">
        <f>SUM(F337,F351,F361)</f>
        <v>0</v>
      </c>
      <c r="G366" s="508">
        <f>SUM(G337,G351,G361)</f>
        <v>0</v>
      </c>
      <c r="H366" s="913">
        <f>SUM(H337,H351,H361)</f>
        <v>0</v>
      </c>
      <c r="I366" s="300">
        <v>1</v>
      </c>
      <c r="M366" s="294"/>
      <c r="N366" s="294"/>
      <c r="O366" s="302"/>
      <c r="R366" s="294"/>
      <c r="S366" s="294"/>
      <c r="U366" s="294"/>
      <c r="V366" s="294"/>
    </row>
    <row r="367" spans="1:22" ht="32.25" thickBot="1">
      <c r="A367" s="366">
        <v>141</v>
      </c>
      <c r="B367" s="253" t="s">
        <v>225</v>
      </c>
      <c r="C367" s="254" t="s">
        <v>330</v>
      </c>
      <c r="D367" s="255" t="s">
        <v>653</v>
      </c>
      <c r="E367" s="509"/>
      <c r="F367" s="705"/>
      <c r="G367" s="705"/>
      <c r="H367" s="914"/>
      <c r="I367" s="300">
        <v>1</v>
      </c>
      <c r="M367" s="294"/>
      <c r="N367" s="294"/>
      <c r="O367" s="302"/>
      <c r="R367" s="294"/>
      <c r="S367" s="294"/>
      <c r="U367" s="294"/>
      <c r="V367" s="294"/>
    </row>
    <row r="368" spans="1:22" ht="16.5" thickBot="1">
      <c r="A368" s="366">
        <v>142</v>
      </c>
      <c r="B368" s="256"/>
      <c r="C368" s="257"/>
      <c r="D368" s="510" t="s">
        <v>654</v>
      </c>
      <c r="E368" s="258"/>
      <c r="F368" s="259"/>
      <c r="G368" s="259"/>
      <c r="H368" s="915"/>
      <c r="I368" s="300">
        <v>1</v>
      </c>
      <c r="M368" s="294"/>
      <c r="N368" s="294"/>
      <c r="O368" s="302"/>
      <c r="R368" s="294"/>
      <c r="S368" s="294"/>
      <c r="U368" s="294"/>
      <c r="V368" s="294"/>
    </row>
    <row r="369" spans="1:24" s="333" customFormat="1" ht="32.25" customHeight="1">
      <c r="A369" s="430">
        <v>145</v>
      </c>
      <c r="B369" s="183">
        <v>6000</v>
      </c>
      <c r="C369" s="1003" t="s">
        <v>655</v>
      </c>
      <c r="D369" s="1004"/>
      <c r="E369" s="703">
        <f>+E370+E371</f>
        <v>0</v>
      </c>
      <c r="F369" s="706">
        <f>+F370+F371</f>
        <v>0</v>
      </c>
      <c r="G369" s="511">
        <f>+G370+G371</f>
        <v>0</v>
      </c>
      <c r="H369" s="505">
        <f>+H370+H371</f>
        <v>0</v>
      </c>
      <c r="I369" s="300">
        <v>1</v>
      </c>
      <c r="J369" s="330"/>
      <c r="O369" s="302"/>
      <c r="X369" s="294"/>
    </row>
    <row r="370" spans="1:22" ht="15.75">
      <c r="A370" s="366">
        <v>150</v>
      </c>
      <c r="B370" s="184"/>
      <c r="C370" s="190">
        <v>6001</v>
      </c>
      <c r="D370" s="181" t="s">
        <v>839</v>
      </c>
      <c r="E370" s="668"/>
      <c r="F370" s="671"/>
      <c r="G370" s="331"/>
      <c r="H370" s="911">
        <f>F370+G370</f>
        <v>0</v>
      </c>
      <c r="I370" s="300">
        <v>1</v>
      </c>
      <c r="J370" s="330"/>
      <c r="M370" s="294"/>
      <c r="N370" s="294"/>
      <c r="O370" s="302"/>
      <c r="R370" s="294"/>
      <c r="S370" s="294"/>
      <c r="U370" s="294"/>
      <c r="V370" s="294"/>
    </row>
    <row r="371" spans="1:24" ht="15.75">
      <c r="A371" s="366">
        <v>155</v>
      </c>
      <c r="B371" s="184"/>
      <c r="C371" s="186">
        <v>6002</v>
      </c>
      <c r="D371" s="192" t="s">
        <v>840</v>
      </c>
      <c r="E371" s="668"/>
      <c r="F371" s="671"/>
      <c r="G371" s="331"/>
      <c r="H371" s="911">
        <f>F371+G371</f>
        <v>0</v>
      </c>
      <c r="I371" s="300">
        <v>1</v>
      </c>
      <c r="J371" s="330"/>
      <c r="M371" s="294"/>
      <c r="N371" s="294"/>
      <c r="O371" s="302"/>
      <c r="R371" s="294"/>
      <c r="S371" s="294"/>
      <c r="U371" s="294"/>
      <c r="V371" s="294"/>
      <c r="X371" s="333"/>
    </row>
    <row r="372" spans="1:24" s="333" customFormat="1" ht="15.75">
      <c r="A372" s="430">
        <v>160</v>
      </c>
      <c r="B372" s="183">
        <v>6100</v>
      </c>
      <c r="C372" s="1005" t="s">
        <v>856</v>
      </c>
      <c r="D372" s="1005"/>
      <c r="E372" s="703">
        <f>SUM(E373:E376)</f>
        <v>0</v>
      </c>
      <c r="F372" s="700">
        <f>SUM(F373:F376)</f>
        <v>0</v>
      </c>
      <c r="G372" s="505">
        <f>SUM(G373:G376)</f>
        <v>0</v>
      </c>
      <c r="H372" s="505">
        <f>SUM(H373:H376)</f>
        <v>0</v>
      </c>
      <c r="I372" s="300">
        <v>1</v>
      </c>
      <c r="J372" s="330"/>
      <c r="O372" s="302"/>
      <c r="X372" s="294"/>
    </row>
    <row r="373" spans="1:22" ht="15.75">
      <c r="A373" s="366">
        <v>165</v>
      </c>
      <c r="B373" s="184"/>
      <c r="C373" s="190">
        <v>6101</v>
      </c>
      <c r="D373" s="181" t="s">
        <v>717</v>
      </c>
      <c r="E373" s="668"/>
      <c r="F373" s="671"/>
      <c r="G373" s="331"/>
      <c r="H373" s="911">
        <f>F373+G373</f>
        <v>0</v>
      </c>
      <c r="I373" s="300">
        <v>1</v>
      </c>
      <c r="J373" s="330"/>
      <c r="M373" s="294"/>
      <c r="N373" s="294"/>
      <c r="O373" s="302"/>
      <c r="R373" s="294"/>
      <c r="S373" s="294"/>
      <c r="U373" s="294"/>
      <c r="V373" s="294"/>
    </row>
    <row r="374" spans="1:24" ht="15.75">
      <c r="A374" s="366">
        <v>170</v>
      </c>
      <c r="B374" s="184"/>
      <c r="C374" s="180">
        <v>6102</v>
      </c>
      <c r="D374" s="191" t="s">
        <v>718</v>
      </c>
      <c r="E374" s="668"/>
      <c r="F374" s="671"/>
      <c r="G374" s="331"/>
      <c r="H374" s="911">
        <f>F374+G374</f>
        <v>0</v>
      </c>
      <c r="I374" s="300">
        <v>1</v>
      </c>
      <c r="J374" s="330"/>
      <c r="M374" s="294"/>
      <c r="N374" s="294"/>
      <c r="O374" s="302"/>
      <c r="R374" s="294"/>
      <c r="S374" s="294"/>
      <c r="U374" s="294"/>
      <c r="V374" s="294"/>
      <c r="X374" s="333"/>
    </row>
    <row r="375" spans="1:22" ht="15.75">
      <c r="A375" s="366">
        <v>175</v>
      </c>
      <c r="B375" s="201"/>
      <c r="C375" s="180">
        <v>6105</v>
      </c>
      <c r="D375" s="191" t="s">
        <v>657</v>
      </c>
      <c r="E375" s="704"/>
      <c r="F375" s="701"/>
      <c r="G375" s="507"/>
      <c r="H375" s="911">
        <f>F375+G375</f>
        <v>0</v>
      </c>
      <c r="I375" s="300">
        <v>1</v>
      </c>
      <c r="J375" s="330"/>
      <c r="M375" s="294"/>
      <c r="N375" s="294"/>
      <c r="O375" s="302"/>
      <c r="R375" s="294"/>
      <c r="S375" s="294"/>
      <c r="U375" s="294"/>
      <c r="V375" s="294"/>
    </row>
    <row r="376" spans="1:22" ht="31.5">
      <c r="A376" s="366">
        <v>180</v>
      </c>
      <c r="B376" s="187"/>
      <c r="C376" s="186">
        <v>6109</v>
      </c>
      <c r="D376" s="192" t="s">
        <v>658</v>
      </c>
      <c r="E376" s="704"/>
      <c r="F376" s="701"/>
      <c r="G376" s="507"/>
      <c r="H376" s="911">
        <f>F376+G376</f>
        <v>0</v>
      </c>
      <c r="I376" s="300">
        <v>1</v>
      </c>
      <c r="J376" s="330"/>
      <c r="M376" s="294"/>
      <c r="N376" s="294"/>
      <c r="O376" s="302"/>
      <c r="R376" s="294"/>
      <c r="S376" s="294"/>
      <c r="U376" s="294"/>
      <c r="V376" s="294"/>
    </row>
    <row r="377" spans="1:24" s="333" customFormat="1" ht="32.25" customHeight="1">
      <c r="A377" s="349">
        <v>185</v>
      </c>
      <c r="B377" s="183">
        <v>6200</v>
      </c>
      <c r="C377" s="1027" t="s">
        <v>659</v>
      </c>
      <c r="D377" s="1028"/>
      <c r="E377" s="703">
        <f>+E378+E379</f>
        <v>0</v>
      </c>
      <c r="F377" s="706">
        <f>+F378+F379</f>
        <v>0</v>
      </c>
      <c r="G377" s="511">
        <f>+G378+G379</f>
        <v>0</v>
      </c>
      <c r="H377" s="505">
        <f>+H378+H379</f>
        <v>0</v>
      </c>
      <c r="I377" s="300">
        <v>1</v>
      </c>
      <c r="J377" s="330"/>
      <c r="O377" s="302"/>
      <c r="X377" s="294"/>
    </row>
    <row r="378" spans="1:22" ht="15.75">
      <c r="A378" s="350">
        <v>190</v>
      </c>
      <c r="B378" s="260"/>
      <c r="C378" s="190">
        <v>6201</v>
      </c>
      <c r="D378" s="968" t="s">
        <v>842</v>
      </c>
      <c r="E378" s="668"/>
      <c r="F378" s="671"/>
      <c r="G378" s="331"/>
      <c r="H378" s="911">
        <f>F378+G378</f>
        <v>0</v>
      </c>
      <c r="I378" s="300">
        <v>1</v>
      </c>
      <c r="J378" s="330"/>
      <c r="M378" s="294"/>
      <c r="N378" s="294"/>
      <c r="O378" s="302"/>
      <c r="R378" s="294"/>
      <c r="S378" s="294"/>
      <c r="U378" s="294"/>
      <c r="V378" s="294"/>
    </row>
    <row r="379" spans="1:24" ht="15.75">
      <c r="A379" s="350">
        <v>195</v>
      </c>
      <c r="B379" s="179"/>
      <c r="C379" s="186">
        <v>6202</v>
      </c>
      <c r="D379" s="969" t="s">
        <v>841</v>
      </c>
      <c r="E379" s="668"/>
      <c r="F379" s="671"/>
      <c r="G379" s="331"/>
      <c r="H379" s="911">
        <f>F379+G379</f>
        <v>0</v>
      </c>
      <c r="I379" s="300">
        <v>1</v>
      </c>
      <c r="J379" s="330"/>
      <c r="M379" s="294"/>
      <c r="N379" s="294"/>
      <c r="O379" s="302"/>
      <c r="R379" s="294"/>
      <c r="S379" s="294"/>
      <c r="U379" s="294"/>
      <c r="V379" s="294"/>
      <c r="X379" s="333"/>
    </row>
    <row r="380" spans="1:24" s="333" customFormat="1" ht="21.75" customHeight="1">
      <c r="A380" s="349">
        <v>200</v>
      </c>
      <c r="B380" s="183">
        <v>6300</v>
      </c>
      <c r="C380" s="1027" t="s">
        <v>660</v>
      </c>
      <c r="D380" s="1028"/>
      <c r="E380" s="703">
        <f>+E381+E382</f>
        <v>0</v>
      </c>
      <c r="F380" s="706">
        <f>+F381+F382</f>
        <v>0</v>
      </c>
      <c r="G380" s="511">
        <f>+G381+G382</f>
        <v>0</v>
      </c>
      <c r="H380" s="505">
        <f>+H381+H382</f>
        <v>0</v>
      </c>
      <c r="I380" s="300">
        <v>1</v>
      </c>
      <c r="J380" s="330"/>
      <c r="O380" s="302"/>
      <c r="X380" s="294"/>
    </row>
    <row r="381" spans="1:22" ht="18.75" customHeight="1">
      <c r="A381" s="350">
        <v>205</v>
      </c>
      <c r="B381" s="179"/>
      <c r="C381" s="190">
        <v>6301</v>
      </c>
      <c r="D381" s="968" t="s">
        <v>842</v>
      </c>
      <c r="E381" s="668"/>
      <c r="F381" s="671"/>
      <c r="G381" s="331"/>
      <c r="H381" s="911">
        <f>F381+G381</f>
        <v>0</v>
      </c>
      <c r="I381" s="300">
        <v>1</v>
      </c>
      <c r="J381" s="330"/>
      <c r="M381" s="294"/>
      <c r="N381" s="294"/>
      <c r="O381" s="302"/>
      <c r="R381" s="294"/>
      <c r="S381" s="294"/>
      <c r="U381" s="294"/>
      <c r="V381" s="294"/>
    </row>
    <row r="382" spans="1:24" ht="20.25" customHeight="1">
      <c r="A382" s="366">
        <v>206</v>
      </c>
      <c r="B382" s="179"/>
      <c r="C382" s="186">
        <v>6302</v>
      </c>
      <c r="D382" s="969" t="s">
        <v>841</v>
      </c>
      <c r="E382" s="668"/>
      <c r="F382" s="671"/>
      <c r="G382" s="331"/>
      <c r="H382" s="911">
        <f>F382+G382</f>
        <v>0</v>
      </c>
      <c r="I382" s="300">
        <v>1</v>
      </c>
      <c r="J382" s="330"/>
      <c r="M382" s="294"/>
      <c r="N382" s="294"/>
      <c r="O382" s="302"/>
      <c r="R382" s="294"/>
      <c r="S382" s="294"/>
      <c r="U382" s="294"/>
      <c r="V382" s="294"/>
      <c r="X382" s="333"/>
    </row>
    <row r="383" spans="1:24" s="512" customFormat="1" ht="30.75" customHeight="1">
      <c r="A383" s="354">
        <v>210</v>
      </c>
      <c r="B383" s="183">
        <v>6400</v>
      </c>
      <c r="C383" s="1029" t="s">
        <v>661</v>
      </c>
      <c r="D383" s="1029"/>
      <c r="E383" s="703">
        <f>+E384+E385</f>
        <v>0</v>
      </c>
      <c r="F383" s="706">
        <f>+F384+F385</f>
        <v>0</v>
      </c>
      <c r="G383" s="511">
        <f>+G384+G385</f>
        <v>0</v>
      </c>
      <c r="H383" s="505">
        <f>+H384+H385</f>
        <v>0</v>
      </c>
      <c r="I383" s="300">
        <v>1</v>
      </c>
      <c r="J383" s="330"/>
      <c r="K383" s="356"/>
      <c r="L383" s="356"/>
      <c r="O383" s="302"/>
      <c r="X383" s="294"/>
    </row>
    <row r="384" spans="1:24" s="364" customFormat="1" ht="15.75">
      <c r="A384" s="357">
        <v>211</v>
      </c>
      <c r="B384" s="187"/>
      <c r="C384" s="261">
        <v>6401</v>
      </c>
      <c r="D384" s="970" t="s">
        <v>842</v>
      </c>
      <c r="E384" s="668"/>
      <c r="F384" s="671"/>
      <c r="G384" s="331"/>
      <c r="H384" s="911">
        <f>F384+G384</f>
        <v>0</v>
      </c>
      <c r="I384" s="300">
        <v>1</v>
      </c>
      <c r="J384" s="330"/>
      <c r="K384" s="359"/>
      <c r="O384" s="302"/>
      <c r="X384" s="294"/>
    </row>
    <row r="385" spans="1:24" s="364" customFormat="1" ht="15.75">
      <c r="A385" s="357">
        <v>212</v>
      </c>
      <c r="B385" s="187"/>
      <c r="C385" s="262">
        <v>6402</v>
      </c>
      <c r="D385" s="971" t="s">
        <v>841</v>
      </c>
      <c r="E385" s="668"/>
      <c r="F385" s="671"/>
      <c r="G385" s="331"/>
      <c r="H385" s="911">
        <f>F385+G385</f>
        <v>0</v>
      </c>
      <c r="I385" s="300">
        <v>1</v>
      </c>
      <c r="J385" s="330"/>
      <c r="K385" s="359"/>
      <c r="O385" s="302"/>
      <c r="X385" s="512"/>
    </row>
    <row r="386" spans="1:24" s="512" customFormat="1" ht="15.75">
      <c r="A386" s="513">
        <v>213</v>
      </c>
      <c r="B386" s="183">
        <v>6500</v>
      </c>
      <c r="C386" s="263" t="s">
        <v>662</v>
      </c>
      <c r="D386" s="264"/>
      <c r="E386" s="672"/>
      <c r="F386" s="677"/>
      <c r="G386" s="345"/>
      <c r="H386" s="911">
        <f>F386+G386</f>
        <v>0</v>
      </c>
      <c r="I386" s="300">
        <v>1</v>
      </c>
      <c r="J386" s="330"/>
      <c r="K386" s="356"/>
      <c r="L386" s="356"/>
      <c r="O386" s="302"/>
      <c r="X386" s="364"/>
    </row>
    <row r="387" spans="1:24" s="333" customFormat="1" ht="21.75" customHeight="1">
      <c r="A387" s="349">
        <v>215</v>
      </c>
      <c r="B387" s="183">
        <v>6600</v>
      </c>
      <c r="C387" s="1030" t="s">
        <v>663</v>
      </c>
      <c r="D387" s="1031"/>
      <c r="E387" s="703">
        <f>+E388+E389</f>
        <v>0</v>
      </c>
      <c r="F387" s="700">
        <f>+F388+F389</f>
        <v>0</v>
      </c>
      <c r="G387" s="505">
        <f>+G388+G389</f>
        <v>0</v>
      </c>
      <c r="H387" s="505">
        <f>+H388+H389</f>
        <v>0</v>
      </c>
      <c r="I387" s="300">
        <v>1</v>
      </c>
      <c r="J387" s="330"/>
      <c r="O387" s="302"/>
      <c r="X387" s="364"/>
    </row>
    <row r="388" spans="1:24" ht="31.5">
      <c r="A388" s="353">
        <v>220</v>
      </c>
      <c r="B388" s="179"/>
      <c r="C388" s="190">
        <v>6601</v>
      </c>
      <c r="D388" s="181" t="s">
        <v>664</v>
      </c>
      <c r="E388" s="668"/>
      <c r="F388" s="671"/>
      <c r="G388" s="331"/>
      <c r="H388" s="911">
        <f>F388+G388</f>
        <v>0</v>
      </c>
      <c r="I388" s="300">
        <v>1</v>
      </c>
      <c r="J388" s="330"/>
      <c r="M388" s="294"/>
      <c r="N388" s="294"/>
      <c r="O388" s="302"/>
      <c r="R388" s="294"/>
      <c r="S388" s="294"/>
      <c r="U388" s="294"/>
      <c r="V388" s="294"/>
      <c r="X388" s="512"/>
    </row>
    <row r="389" spans="1:24" ht="31.5">
      <c r="A389" s="350">
        <v>225</v>
      </c>
      <c r="B389" s="179"/>
      <c r="C389" s="186">
        <v>6602</v>
      </c>
      <c r="D389" s="192" t="s">
        <v>665</v>
      </c>
      <c r="E389" s="668"/>
      <c r="F389" s="671"/>
      <c r="G389" s="331"/>
      <c r="H389" s="911">
        <f>F389+G389</f>
        <v>0</v>
      </c>
      <c r="I389" s="300">
        <v>1</v>
      </c>
      <c r="J389" s="330"/>
      <c r="M389" s="294"/>
      <c r="N389" s="294"/>
      <c r="O389" s="302"/>
      <c r="R389" s="294"/>
      <c r="S389" s="294"/>
      <c r="U389" s="294"/>
      <c r="V389" s="294"/>
      <c r="X389" s="333"/>
    </row>
    <row r="390" spans="1:24" s="333" customFormat="1" ht="21.75" customHeight="1">
      <c r="A390" s="349">
        <v>215</v>
      </c>
      <c r="B390" s="183">
        <v>6700</v>
      </c>
      <c r="C390" s="1030" t="s">
        <v>719</v>
      </c>
      <c r="D390" s="1031"/>
      <c r="E390" s="703">
        <f>+E391+E392</f>
        <v>0</v>
      </c>
      <c r="F390" s="700">
        <f>+F391+F392</f>
        <v>0</v>
      </c>
      <c r="G390" s="505">
        <f>+G391+G392</f>
        <v>0</v>
      </c>
      <c r="H390" s="505">
        <f>+H391+H392</f>
        <v>0</v>
      </c>
      <c r="I390" s="300">
        <v>1</v>
      </c>
      <c r="J390" s="330"/>
      <c r="O390" s="302"/>
      <c r="X390" s="294"/>
    </row>
    <row r="391" spans="1:22" ht="15.75">
      <c r="A391" s="353">
        <v>220</v>
      </c>
      <c r="B391" s="179"/>
      <c r="C391" s="190">
        <v>6701</v>
      </c>
      <c r="D391" s="181" t="s">
        <v>720</v>
      </c>
      <c r="E391" s="668"/>
      <c r="F391" s="671"/>
      <c r="G391" s="331"/>
      <c r="H391" s="911">
        <f>F391+G391</f>
        <v>0</v>
      </c>
      <c r="I391" s="300">
        <v>1</v>
      </c>
      <c r="J391" s="330"/>
      <c r="M391" s="294"/>
      <c r="N391" s="294"/>
      <c r="O391" s="302"/>
      <c r="R391" s="294"/>
      <c r="S391" s="294"/>
      <c r="U391" s="294"/>
      <c r="V391" s="294"/>
    </row>
    <row r="392" spans="1:24" ht="15.75">
      <c r="A392" s="350">
        <v>225</v>
      </c>
      <c r="B392" s="179"/>
      <c r="C392" s="186">
        <v>6702</v>
      </c>
      <c r="D392" s="192" t="s">
        <v>721</v>
      </c>
      <c r="E392" s="668"/>
      <c r="F392" s="671"/>
      <c r="G392" s="331"/>
      <c r="H392" s="911">
        <f>F392+G392</f>
        <v>0</v>
      </c>
      <c r="I392" s="300">
        <v>1</v>
      </c>
      <c r="J392" s="330"/>
      <c r="M392" s="294"/>
      <c r="N392" s="294"/>
      <c r="O392" s="302"/>
      <c r="R392" s="294"/>
      <c r="S392" s="294"/>
      <c r="U392" s="294"/>
      <c r="V392" s="294"/>
      <c r="X392" s="333"/>
    </row>
    <row r="393" spans="1:22" ht="15.75">
      <c r="A393" s="350">
        <v>226</v>
      </c>
      <c r="B393" s="179"/>
      <c r="C393" s="265"/>
      <c r="D393" s="266" t="s">
        <v>722</v>
      </c>
      <c r="E393" s="708"/>
      <c r="F393" s="707"/>
      <c r="G393" s="514"/>
      <c r="H393" s="514"/>
      <c r="I393" s="300">
        <v>1</v>
      </c>
      <c r="J393" s="330"/>
      <c r="M393" s="294"/>
      <c r="N393" s="294"/>
      <c r="O393" s="302"/>
      <c r="R393" s="294"/>
      <c r="S393" s="294"/>
      <c r="U393" s="294"/>
      <c r="V393" s="294"/>
    </row>
    <row r="394" spans="1:24" s="333" customFormat="1" ht="22.5" customHeight="1">
      <c r="A394" s="349">
        <v>230</v>
      </c>
      <c r="B394" s="183">
        <v>6900</v>
      </c>
      <c r="C394" s="1030" t="s">
        <v>828</v>
      </c>
      <c r="D394" s="1031"/>
      <c r="E394" s="703">
        <f>SUM(E395:E400)</f>
        <v>0</v>
      </c>
      <c r="F394" s="700">
        <f>SUM(F395:F400)</f>
        <v>0</v>
      </c>
      <c r="G394" s="505">
        <f>SUM(G395:G400)</f>
        <v>0</v>
      </c>
      <c r="H394" s="505">
        <f>SUM(H395:H400)</f>
        <v>0</v>
      </c>
      <c r="I394" s="300">
        <v>1</v>
      </c>
      <c r="J394" s="330"/>
      <c r="O394" s="302"/>
      <c r="X394" s="294"/>
    </row>
    <row r="395" spans="1:22" ht="15.75">
      <c r="A395" s="350">
        <v>235</v>
      </c>
      <c r="B395" s="201"/>
      <c r="C395" s="267">
        <v>6901</v>
      </c>
      <c r="D395" s="181" t="s">
        <v>723</v>
      </c>
      <c r="E395" s="704"/>
      <c r="F395" s="701"/>
      <c r="G395" s="507"/>
      <c r="H395" s="911">
        <f aca="true" t="shared" si="86" ref="H395:H400">F395+G395</f>
        <v>0</v>
      </c>
      <c r="I395" s="300">
        <v>1</v>
      </c>
      <c r="J395" s="330"/>
      <c r="M395" s="294"/>
      <c r="N395" s="294"/>
      <c r="O395" s="302"/>
      <c r="R395" s="294"/>
      <c r="S395" s="294"/>
      <c r="U395" s="294"/>
      <c r="V395" s="294"/>
    </row>
    <row r="396" spans="1:24" ht="21" customHeight="1">
      <c r="A396" s="350">
        <v>240</v>
      </c>
      <c r="B396" s="201"/>
      <c r="C396" s="180">
        <v>6905</v>
      </c>
      <c r="D396" s="191" t="s">
        <v>666</v>
      </c>
      <c r="E396" s="704"/>
      <c r="F396" s="701"/>
      <c r="G396" s="507"/>
      <c r="H396" s="911">
        <f t="shared" si="86"/>
        <v>0</v>
      </c>
      <c r="I396" s="300">
        <v>1</v>
      </c>
      <c r="J396" s="330"/>
      <c r="M396" s="294"/>
      <c r="N396" s="294"/>
      <c r="O396" s="302"/>
      <c r="R396" s="294"/>
      <c r="S396" s="294"/>
      <c r="U396" s="294"/>
      <c r="V396" s="294"/>
      <c r="X396" s="333"/>
    </row>
    <row r="397" spans="1:22" ht="21" customHeight="1">
      <c r="A397" s="350">
        <v>240</v>
      </c>
      <c r="B397" s="201"/>
      <c r="C397" s="180">
        <v>6906</v>
      </c>
      <c r="D397" s="191" t="s">
        <v>667</v>
      </c>
      <c r="E397" s="704"/>
      <c r="F397" s="701"/>
      <c r="G397" s="507"/>
      <c r="H397" s="911">
        <f t="shared" si="86"/>
        <v>0</v>
      </c>
      <c r="I397" s="300">
        <v>1</v>
      </c>
      <c r="J397" s="330"/>
      <c r="M397" s="294"/>
      <c r="N397" s="294"/>
      <c r="O397" s="302"/>
      <c r="R397" s="294"/>
      <c r="S397" s="294"/>
      <c r="U397" s="294"/>
      <c r="V397" s="294"/>
    </row>
    <row r="398" spans="1:22" ht="31.5">
      <c r="A398" s="350">
        <v>245</v>
      </c>
      <c r="B398" s="201"/>
      <c r="C398" s="180">
        <v>6907</v>
      </c>
      <c r="D398" s="191" t="s">
        <v>0</v>
      </c>
      <c r="E398" s="704"/>
      <c r="F398" s="701"/>
      <c r="G398" s="507"/>
      <c r="H398" s="911">
        <f t="shared" si="86"/>
        <v>0</v>
      </c>
      <c r="I398" s="300">
        <v>1</v>
      </c>
      <c r="J398" s="330"/>
      <c r="M398" s="294"/>
      <c r="N398" s="294"/>
      <c r="O398" s="302"/>
      <c r="R398" s="294"/>
      <c r="S398" s="294"/>
      <c r="U398" s="294"/>
      <c r="V398" s="294"/>
    </row>
    <row r="399" spans="1:22" ht="15.75">
      <c r="A399" s="350">
        <v>250</v>
      </c>
      <c r="B399" s="201"/>
      <c r="C399" s="180">
        <v>6908</v>
      </c>
      <c r="D399" s="191" t="s">
        <v>724</v>
      </c>
      <c r="E399" s="704"/>
      <c r="F399" s="701"/>
      <c r="G399" s="507"/>
      <c r="H399" s="911">
        <f t="shared" si="86"/>
        <v>0</v>
      </c>
      <c r="I399" s="300">
        <v>1</v>
      </c>
      <c r="J399" s="330"/>
      <c r="M399" s="294"/>
      <c r="N399" s="294"/>
      <c r="O399" s="302"/>
      <c r="R399" s="294"/>
      <c r="S399" s="294"/>
      <c r="U399" s="294"/>
      <c r="V399" s="294"/>
    </row>
    <row r="400" spans="1:22" ht="32.25" thickBot="1">
      <c r="A400" s="350">
        <v>255</v>
      </c>
      <c r="B400" s="201"/>
      <c r="C400" s="186">
        <v>6909</v>
      </c>
      <c r="D400" s="192" t="s">
        <v>725</v>
      </c>
      <c r="E400" s="685"/>
      <c r="F400" s="671"/>
      <c r="G400" s="331"/>
      <c r="H400" s="911">
        <f t="shared" si="86"/>
        <v>0</v>
      </c>
      <c r="I400" s="300">
        <v>1</v>
      </c>
      <c r="J400" s="330"/>
      <c r="M400" s="294"/>
      <c r="N400" s="294"/>
      <c r="O400" s="302"/>
      <c r="R400" s="294"/>
      <c r="S400" s="294"/>
      <c r="U400" s="294"/>
      <c r="V400" s="294"/>
    </row>
    <row r="401" spans="1:22" ht="16.5" thickBot="1">
      <c r="A401" s="366">
        <v>260</v>
      </c>
      <c r="B401" s="211"/>
      <c r="C401" s="212" t="s">
        <v>467</v>
      </c>
      <c r="D401" s="252" t="s">
        <v>1</v>
      </c>
      <c r="E401" s="508">
        <f>SUM(E369,E372,E377,E380,E383,E386,E387,E390,E394)</f>
        <v>0</v>
      </c>
      <c r="F401" s="508">
        <f>SUM(F369,F372,F377,F380,F383,F386,F387,F390,F394)</f>
        <v>0</v>
      </c>
      <c r="G401" s="508">
        <f>SUM(G369,G372,G377,G380,G383,G386,G387,G390,G394)</f>
        <v>0</v>
      </c>
      <c r="H401" s="913">
        <f>SUM(H369,H372,H377,H380,H383,H386,H387,H390,H394)</f>
        <v>0</v>
      </c>
      <c r="I401" s="300">
        <v>1</v>
      </c>
      <c r="M401" s="294"/>
      <c r="N401" s="294"/>
      <c r="O401" s="302"/>
      <c r="R401" s="294"/>
      <c r="S401" s="294"/>
      <c r="U401" s="294"/>
      <c r="V401" s="294"/>
    </row>
    <row r="402" spans="1:22" ht="48" thickBot="1">
      <c r="A402" s="366">
        <v>261</v>
      </c>
      <c r="B402" s="253" t="s">
        <v>225</v>
      </c>
      <c r="C402" s="254" t="s">
        <v>330</v>
      </c>
      <c r="D402" s="268" t="s">
        <v>2</v>
      </c>
      <c r="E402" s="509"/>
      <c r="F402" s="705"/>
      <c r="G402" s="705"/>
      <c r="H402" s="914"/>
      <c r="I402" s="300">
        <v>1</v>
      </c>
      <c r="M402" s="294"/>
      <c r="N402" s="294"/>
      <c r="O402" s="302"/>
      <c r="R402" s="294"/>
      <c r="S402" s="294"/>
      <c r="U402" s="294"/>
      <c r="V402" s="294"/>
    </row>
    <row r="403" spans="1:22" ht="16.5" thickBot="1">
      <c r="A403" s="366">
        <v>262</v>
      </c>
      <c r="B403" s="269"/>
      <c r="C403" s="270"/>
      <c r="D403" s="510" t="s">
        <v>3</v>
      </c>
      <c r="E403" s="509"/>
      <c r="F403" s="705"/>
      <c r="G403" s="705"/>
      <c r="H403" s="914"/>
      <c r="I403" s="300">
        <v>1</v>
      </c>
      <c r="M403" s="294"/>
      <c r="N403" s="294"/>
      <c r="O403" s="302"/>
      <c r="R403" s="294"/>
      <c r="S403" s="294"/>
      <c r="U403" s="294"/>
      <c r="V403" s="294"/>
    </row>
    <row r="404" spans="1:24" s="333" customFormat="1" ht="24" customHeight="1">
      <c r="A404" s="430">
        <v>265</v>
      </c>
      <c r="B404" s="183">
        <v>7400</v>
      </c>
      <c r="C404" s="1032" t="s">
        <v>4</v>
      </c>
      <c r="D404" s="1033"/>
      <c r="E404" s="702"/>
      <c r="F404" s="709"/>
      <c r="G404" s="515"/>
      <c r="H404" s="911">
        <f>F404+G404</f>
        <v>0</v>
      </c>
      <c r="I404" s="300">
        <v>1</v>
      </c>
      <c r="J404" s="330"/>
      <c r="O404" s="302"/>
      <c r="X404" s="294"/>
    </row>
    <row r="405" spans="1:24" s="333" customFormat="1" ht="15.75">
      <c r="A405" s="430">
        <v>275</v>
      </c>
      <c r="B405" s="183">
        <v>7500</v>
      </c>
      <c r="C405" s="989" t="s">
        <v>726</v>
      </c>
      <c r="D405" s="989"/>
      <c r="E405" s="703"/>
      <c r="F405" s="710"/>
      <c r="G405" s="516"/>
      <c r="H405" s="911">
        <f>F405+G405</f>
        <v>0</v>
      </c>
      <c r="I405" s="300">
        <v>1</v>
      </c>
      <c r="J405" s="330"/>
      <c r="O405" s="302"/>
      <c r="X405" s="294"/>
    </row>
    <row r="406" spans="1:15" s="333" customFormat="1" ht="30" customHeight="1">
      <c r="A406" s="349">
        <v>285</v>
      </c>
      <c r="B406" s="183">
        <v>7600</v>
      </c>
      <c r="C406" s="1006" t="s">
        <v>727</v>
      </c>
      <c r="D406" s="1006"/>
      <c r="E406" s="703"/>
      <c r="F406" s="710"/>
      <c r="G406" s="516"/>
      <c r="H406" s="911">
        <f>F406+G406</f>
        <v>0</v>
      </c>
      <c r="I406" s="300">
        <v>1</v>
      </c>
      <c r="J406" s="330"/>
      <c r="O406" s="302"/>
    </row>
    <row r="407" spans="1:15" s="333" customFormat="1" ht="24" customHeight="1">
      <c r="A407" s="349">
        <v>295</v>
      </c>
      <c r="B407" s="183">
        <v>7700</v>
      </c>
      <c r="C407" s="1006" t="s">
        <v>5</v>
      </c>
      <c r="D407" s="1007"/>
      <c r="E407" s="703"/>
      <c r="F407" s="710"/>
      <c r="G407" s="516"/>
      <c r="H407" s="911">
        <f>F407+G407</f>
        <v>0</v>
      </c>
      <c r="I407" s="300">
        <v>1</v>
      </c>
      <c r="J407" s="330"/>
      <c r="O407" s="302"/>
    </row>
    <row r="408" spans="1:15" s="333" customFormat="1" ht="32.25" customHeight="1">
      <c r="A408" s="349">
        <v>215</v>
      </c>
      <c r="B408" s="232">
        <v>7800</v>
      </c>
      <c r="C408" s="1034" t="s">
        <v>857</v>
      </c>
      <c r="D408" s="1035"/>
      <c r="E408" s="703">
        <f>+E409+E410</f>
        <v>0</v>
      </c>
      <c r="F408" s="700">
        <f>+F409+F410</f>
        <v>0</v>
      </c>
      <c r="G408" s="505">
        <f>+G409+G410</f>
        <v>0</v>
      </c>
      <c r="H408" s="505">
        <f>+H409+H410</f>
        <v>0</v>
      </c>
      <c r="I408" s="300">
        <v>1</v>
      </c>
      <c r="J408" s="330"/>
      <c r="O408" s="302"/>
    </row>
    <row r="409" spans="1:24" ht="15.75">
      <c r="A409" s="353">
        <v>220</v>
      </c>
      <c r="B409" s="179"/>
      <c r="C409" s="190">
        <v>7833</v>
      </c>
      <c r="D409" s="181" t="s">
        <v>728</v>
      </c>
      <c r="E409" s="668"/>
      <c r="F409" s="671"/>
      <c r="G409" s="331"/>
      <c r="H409" s="911">
        <f>F409+G409</f>
        <v>0</v>
      </c>
      <c r="I409" s="300">
        <v>1</v>
      </c>
      <c r="J409" s="330"/>
      <c r="M409" s="294"/>
      <c r="N409" s="294"/>
      <c r="O409" s="302"/>
      <c r="R409" s="294"/>
      <c r="S409" s="294"/>
      <c r="U409" s="294"/>
      <c r="V409" s="294"/>
      <c r="X409" s="333"/>
    </row>
    <row r="410" spans="1:24" ht="32.25" thickBot="1">
      <c r="A410" s="350">
        <v>225</v>
      </c>
      <c r="B410" s="179"/>
      <c r="C410" s="186">
        <v>7888</v>
      </c>
      <c r="D410" s="192" t="s">
        <v>729</v>
      </c>
      <c r="E410" s="685"/>
      <c r="F410" s="671"/>
      <c r="G410" s="331"/>
      <c r="H410" s="911">
        <f>F410+G410</f>
        <v>0</v>
      </c>
      <c r="I410" s="300">
        <v>1</v>
      </c>
      <c r="J410" s="330"/>
      <c r="M410" s="294"/>
      <c r="N410" s="294"/>
      <c r="O410" s="302"/>
      <c r="R410" s="294"/>
      <c r="S410" s="294"/>
      <c r="U410" s="294"/>
      <c r="V410" s="294"/>
      <c r="X410" s="333"/>
    </row>
    <row r="411" spans="1:22" ht="16.5" thickBot="1">
      <c r="A411" s="350">
        <v>315</v>
      </c>
      <c r="B411" s="211"/>
      <c r="C411" s="271" t="s">
        <v>467</v>
      </c>
      <c r="D411" s="272" t="s">
        <v>6</v>
      </c>
      <c r="E411" s="508">
        <f>SUM(E404,E405,E406,E407,E408)</f>
        <v>0</v>
      </c>
      <c r="F411" s="508">
        <f>SUM(F404,F405,F406,F407,F408)</f>
        <v>0</v>
      </c>
      <c r="G411" s="508">
        <f>SUM(G404,G405,G406,G407,G408)</f>
        <v>0</v>
      </c>
      <c r="H411" s="913">
        <f>SUM(H404,H405,H406,H407,H408)</f>
        <v>0</v>
      </c>
      <c r="I411" s="300">
        <v>1</v>
      </c>
      <c r="M411" s="294"/>
      <c r="N411" s="294"/>
      <c r="O411" s="302"/>
      <c r="R411" s="294"/>
      <c r="S411" s="294"/>
      <c r="U411" s="294"/>
      <c r="V411" s="294"/>
    </row>
    <row r="412" spans="1:22" ht="15" customHeight="1">
      <c r="A412" s="350"/>
      <c r="I412" s="300">
        <v>1</v>
      </c>
      <c r="M412" s="294"/>
      <c r="N412" s="294"/>
      <c r="O412" s="302"/>
      <c r="R412" s="294"/>
      <c r="S412" s="294"/>
      <c r="U412" s="294"/>
      <c r="V412" s="294"/>
    </row>
    <row r="413" spans="1:22" ht="15.75">
      <c r="A413" s="350"/>
      <c r="E413" s="370"/>
      <c r="F413" s="370"/>
      <c r="G413" s="370"/>
      <c r="H413" s="370"/>
      <c r="I413" s="300">
        <v>1</v>
      </c>
      <c r="K413" s="370"/>
      <c r="L413" s="370"/>
      <c r="M413" s="376"/>
      <c r="N413" s="376"/>
      <c r="O413" s="302"/>
      <c r="P413" s="370"/>
      <c r="Q413" s="370"/>
      <c r="R413" s="376"/>
      <c r="S413" s="376"/>
      <c r="T413" s="370"/>
      <c r="U413" s="376"/>
      <c r="V413" s="376"/>
    </row>
    <row r="414" spans="1:22" ht="15.75">
      <c r="A414" s="350"/>
      <c r="C414" s="306"/>
      <c r="D414" s="307"/>
      <c r="E414" s="370"/>
      <c r="F414" s="370"/>
      <c r="G414" s="370"/>
      <c r="H414" s="370"/>
      <c r="I414" s="300">
        <v>1</v>
      </c>
      <c r="K414" s="370"/>
      <c r="L414" s="370"/>
      <c r="M414" s="376"/>
      <c r="N414" s="376"/>
      <c r="O414" s="302"/>
      <c r="P414" s="370"/>
      <c r="Q414" s="370"/>
      <c r="R414" s="376"/>
      <c r="S414" s="376"/>
      <c r="T414" s="370"/>
      <c r="U414" s="376"/>
      <c r="V414" s="376"/>
    </row>
    <row r="415" spans="1:22" ht="39.75" customHeight="1">
      <c r="A415" s="350"/>
      <c r="B415" s="993" t="str">
        <f>$B$7</f>
        <v>ОТЧЕТ  ЗА  КАСОВОТО  ИЗПЪЛНЕНИЕ  НА  БЮДЖЕТА / ИБСФ
ПО ПЪЛНА ЕДИННА БЮДЖЕТНА КЛАСИФИКАЦИЯ</v>
      </c>
      <c r="C415" s="994"/>
      <c r="D415" s="994"/>
      <c r="E415" s="370"/>
      <c r="F415" s="370"/>
      <c r="G415" s="370"/>
      <c r="H415" s="370"/>
      <c r="I415" s="300">
        <v>1</v>
      </c>
      <c r="K415" s="370"/>
      <c r="L415" s="370"/>
      <c r="M415" s="376"/>
      <c r="N415" s="376"/>
      <c r="O415" s="302"/>
      <c r="P415" s="370"/>
      <c r="Q415" s="370"/>
      <c r="R415" s="376"/>
      <c r="S415" s="376"/>
      <c r="T415" s="370"/>
      <c r="U415" s="376"/>
      <c r="V415" s="376"/>
    </row>
    <row r="416" spans="1:22" ht="15.75">
      <c r="A416" s="350"/>
      <c r="C416" s="306"/>
      <c r="D416" s="307"/>
      <c r="E416" s="371" t="s">
        <v>321</v>
      </c>
      <c r="F416" s="371" t="s">
        <v>167</v>
      </c>
      <c r="G416" s="370"/>
      <c r="H416" s="370"/>
      <c r="I416" s="300">
        <v>1</v>
      </c>
      <c r="K416" s="370"/>
      <c r="L416" s="370"/>
      <c r="M416" s="376"/>
      <c r="N416" s="376"/>
      <c r="O416" s="302"/>
      <c r="P416" s="370"/>
      <c r="Q416" s="370"/>
      <c r="R416" s="376"/>
      <c r="S416" s="376"/>
      <c r="T416" s="370"/>
      <c r="U416" s="376"/>
      <c r="V416" s="376"/>
    </row>
    <row r="417" spans="1:22" ht="38.25" customHeight="1">
      <c r="A417" s="350"/>
      <c r="B417" s="995">
        <f>$B$9</f>
        <v>0</v>
      </c>
      <c r="C417" s="994"/>
      <c r="D417" s="994"/>
      <c r="E417" s="372">
        <f>$E$9</f>
        <v>41275</v>
      </c>
      <c r="F417" s="373">
        <f>$F$9</f>
        <v>41305</v>
      </c>
      <c r="G417" s="370"/>
      <c r="H417" s="370"/>
      <c r="I417" s="300">
        <v>1</v>
      </c>
      <c r="K417" s="370"/>
      <c r="L417" s="370"/>
      <c r="M417" s="376"/>
      <c r="N417" s="376"/>
      <c r="O417" s="302"/>
      <c r="P417" s="370"/>
      <c r="Q417" s="370"/>
      <c r="R417" s="376"/>
      <c r="S417" s="376"/>
      <c r="T417" s="370"/>
      <c r="U417" s="376"/>
      <c r="V417" s="376"/>
    </row>
    <row r="418" spans="1:22" ht="15.75">
      <c r="A418" s="350"/>
      <c r="B418" s="310" t="s">
        <v>322</v>
      </c>
      <c r="E418" s="370"/>
      <c r="F418" s="374">
        <f>$F$10</f>
        <v>0</v>
      </c>
      <c r="G418" s="370"/>
      <c r="H418" s="370"/>
      <c r="I418" s="300">
        <v>1</v>
      </c>
      <c r="K418" s="370"/>
      <c r="L418" s="370"/>
      <c r="M418" s="376"/>
      <c r="N418" s="376"/>
      <c r="O418" s="302"/>
      <c r="P418" s="370"/>
      <c r="Q418" s="370"/>
      <c r="R418" s="376"/>
      <c r="S418" s="376"/>
      <c r="T418" s="370"/>
      <c r="U418" s="376"/>
      <c r="V418" s="376"/>
    </row>
    <row r="419" spans="1:22" ht="16.5" thickBot="1">
      <c r="A419" s="350"/>
      <c r="B419" s="310"/>
      <c r="E419" s="375"/>
      <c r="F419" s="370"/>
      <c r="G419" s="370"/>
      <c r="H419" s="370"/>
      <c r="I419" s="300">
        <v>1</v>
      </c>
      <c r="K419" s="370"/>
      <c r="L419" s="370"/>
      <c r="M419" s="376"/>
      <c r="N419" s="376"/>
      <c r="O419" s="302"/>
      <c r="P419" s="370"/>
      <c r="Q419" s="370"/>
      <c r="R419" s="376"/>
      <c r="S419" s="376"/>
      <c r="T419" s="370"/>
      <c r="U419" s="376"/>
      <c r="V419" s="376"/>
    </row>
    <row r="420" spans="1:22" ht="39.75" customHeight="1" thickBot="1" thickTop="1">
      <c r="A420" s="350"/>
      <c r="B420" s="995">
        <f>$B$12</f>
        <v>0</v>
      </c>
      <c r="C420" s="994"/>
      <c r="D420" s="994"/>
      <c r="E420" s="370" t="s">
        <v>323</v>
      </c>
      <c r="F420" s="377">
        <f>$F$12</f>
        <v>0</v>
      </c>
      <c r="G420" s="370"/>
      <c r="H420" s="370"/>
      <c r="I420" s="300">
        <v>1</v>
      </c>
      <c r="K420" s="370"/>
      <c r="L420" s="370"/>
      <c r="M420" s="376"/>
      <c r="N420" s="376"/>
      <c r="O420" s="302"/>
      <c r="P420" s="370"/>
      <c r="Q420" s="370"/>
      <c r="R420" s="376"/>
      <c r="S420" s="376"/>
      <c r="T420" s="370"/>
      <c r="U420" s="376"/>
      <c r="V420" s="376"/>
    </row>
    <row r="421" spans="1:22" ht="17.25" thickBot="1" thickTop="1">
      <c r="A421" s="350"/>
      <c r="B421" s="310" t="s">
        <v>324</v>
      </c>
      <c r="E421" s="375" t="s">
        <v>325</v>
      </c>
      <c r="F421" s="370"/>
      <c r="G421" s="370"/>
      <c r="H421" s="370"/>
      <c r="I421" s="300">
        <v>1</v>
      </c>
      <c r="K421" s="370"/>
      <c r="L421" s="370"/>
      <c r="M421" s="376"/>
      <c r="N421" s="376"/>
      <c r="O421" s="302"/>
      <c r="P421" s="370"/>
      <c r="Q421" s="370"/>
      <c r="R421" s="376"/>
      <c r="S421" s="376"/>
      <c r="T421" s="370"/>
      <c r="U421" s="376"/>
      <c r="V421" s="376"/>
    </row>
    <row r="422" spans="1:22" ht="20.25" thickBot="1" thickTop="1">
      <c r="A422" s="350"/>
      <c r="B422" s="310"/>
      <c r="D422" s="658" t="s">
        <v>775</v>
      </c>
      <c r="E422" s="377">
        <f>$E$17</f>
        <v>0</v>
      </c>
      <c r="F422" s="369"/>
      <c r="G422" s="369"/>
      <c r="H422" s="369"/>
      <c r="I422" s="300">
        <v>1</v>
      </c>
      <c r="M422" s="294"/>
      <c r="N422" s="294"/>
      <c r="O422" s="302"/>
      <c r="R422" s="294"/>
      <c r="S422" s="294"/>
      <c r="U422" s="294"/>
      <c r="V422" s="294"/>
    </row>
    <row r="423" spans="1:22" ht="17.25" thickBot="1" thickTop="1">
      <c r="A423" s="350"/>
      <c r="C423" s="306"/>
      <c r="D423" s="307"/>
      <c r="E423" s="370"/>
      <c r="F423" s="375"/>
      <c r="G423" s="375"/>
      <c r="H423" s="375" t="s">
        <v>326</v>
      </c>
      <c r="I423" s="300">
        <v>1</v>
      </c>
      <c r="M423" s="294"/>
      <c r="N423" s="294"/>
      <c r="O423" s="302"/>
      <c r="R423" s="294"/>
      <c r="S423" s="294"/>
      <c r="U423" s="294"/>
      <c r="V423" s="294"/>
    </row>
    <row r="424" spans="1:22" ht="16.5" customHeight="1" thickBot="1">
      <c r="A424" s="350"/>
      <c r="B424" s="517"/>
      <c r="C424" s="518"/>
      <c r="D424" s="519" t="s">
        <v>7</v>
      </c>
      <c r="E424" s="520" t="s">
        <v>730</v>
      </c>
      <c r="F424" s="521" t="s">
        <v>329</v>
      </c>
      <c r="G424" s="521" t="s">
        <v>329</v>
      </c>
      <c r="H424" s="521" t="s">
        <v>329</v>
      </c>
      <c r="I424" s="300">
        <v>1</v>
      </c>
      <c r="M424" s="294"/>
      <c r="N424" s="294"/>
      <c r="O424" s="302"/>
      <c r="R424" s="294"/>
      <c r="S424" s="294"/>
      <c r="U424" s="294"/>
      <c r="V424" s="294"/>
    </row>
    <row r="425" spans="1:22" ht="32.25" thickBot="1">
      <c r="A425" s="350"/>
      <c r="B425" s="522"/>
      <c r="C425" s="522"/>
      <c r="D425" s="391" t="s">
        <v>8</v>
      </c>
      <c r="E425" s="521">
        <f>+E20</f>
        <v>2013</v>
      </c>
      <c r="F425" s="521" t="str">
        <f>+F20</f>
        <v>левови
 сметки </v>
      </c>
      <c r="G425" s="521" t="str">
        <f>+G20</f>
        <v>валутни 
сметки </v>
      </c>
      <c r="H425" s="521" t="str">
        <f>+H20</f>
        <v>Общо</v>
      </c>
      <c r="I425" s="300">
        <v>1</v>
      </c>
      <c r="M425" s="294"/>
      <c r="N425" s="294"/>
      <c r="O425" s="302"/>
      <c r="R425" s="294"/>
      <c r="S425" s="294"/>
      <c r="U425" s="294"/>
      <c r="V425" s="294"/>
    </row>
    <row r="426" spans="1:22" ht="16.5" thickBot="1">
      <c r="A426" s="350"/>
      <c r="B426" s="523"/>
      <c r="C426" s="325"/>
      <c r="D426" s="524" t="s">
        <v>9</v>
      </c>
      <c r="E426" s="525"/>
      <c r="F426" s="525"/>
      <c r="G426" s="525"/>
      <c r="H426" s="525"/>
      <c r="I426" s="300">
        <v>1</v>
      </c>
      <c r="M426" s="294"/>
      <c r="N426" s="294"/>
      <c r="O426" s="302"/>
      <c r="R426" s="294"/>
      <c r="S426" s="294"/>
      <c r="U426" s="294"/>
      <c r="V426" s="294"/>
    </row>
    <row r="427" spans="1:22" ht="16.5" thickBot="1">
      <c r="A427" s="350"/>
      <c r="B427" s="494"/>
      <c r="C427" s="526"/>
      <c r="D427" s="527" t="s">
        <v>467</v>
      </c>
      <c r="E427" s="496">
        <f>+E150-E281+E366+E401+E411</f>
        <v>0</v>
      </c>
      <c r="F427" s="496">
        <f>+F150-F281+F366+F401+F411</f>
        <v>0</v>
      </c>
      <c r="G427" s="496">
        <f>+G150-G281+G366+G401+G411</f>
        <v>0</v>
      </c>
      <c r="H427" s="496">
        <f>+H150-H281+H366+H401+H411</f>
        <v>0</v>
      </c>
      <c r="I427" s="300">
        <v>1</v>
      </c>
      <c r="M427" s="294"/>
      <c r="N427" s="294"/>
      <c r="O427" s="302"/>
      <c r="R427" s="294"/>
      <c r="S427" s="294"/>
      <c r="U427" s="294"/>
      <c r="V427" s="294"/>
    </row>
    <row r="428" spans="1:22" ht="15.75">
      <c r="A428" s="350"/>
      <c r="B428" s="306"/>
      <c r="C428" s="528"/>
      <c r="D428" s="529"/>
      <c r="E428" s="530"/>
      <c r="F428" s="530"/>
      <c r="G428" s="530"/>
      <c r="H428" s="530"/>
      <c r="I428" s="300">
        <v>1</v>
      </c>
      <c r="M428" s="294"/>
      <c r="N428" s="294"/>
      <c r="O428" s="302"/>
      <c r="R428" s="294"/>
      <c r="S428" s="294"/>
      <c r="U428" s="294"/>
      <c r="V428" s="294"/>
    </row>
    <row r="429" spans="1:22" ht="15.75">
      <c r="A429" s="350"/>
      <c r="E429" s="370"/>
      <c r="F429" s="370"/>
      <c r="G429" s="370"/>
      <c r="H429" s="370"/>
      <c r="I429" s="300">
        <v>1</v>
      </c>
      <c r="M429" s="294"/>
      <c r="N429" s="294"/>
      <c r="O429" s="302"/>
      <c r="R429" s="294"/>
      <c r="S429" s="294"/>
      <c r="U429" s="294"/>
      <c r="V429" s="294"/>
    </row>
    <row r="430" spans="1:22" ht="15.75">
      <c r="A430" s="350"/>
      <c r="C430" s="306"/>
      <c r="D430" s="307"/>
      <c r="E430" s="370"/>
      <c r="F430" s="370"/>
      <c r="G430" s="370"/>
      <c r="H430" s="370"/>
      <c r="I430" s="300">
        <v>1</v>
      </c>
      <c r="M430" s="294"/>
      <c r="N430" s="294"/>
      <c r="O430" s="302"/>
      <c r="R430" s="294"/>
      <c r="S430" s="294"/>
      <c r="U430" s="294"/>
      <c r="V430" s="294"/>
    </row>
    <row r="431" spans="1:22" ht="39" customHeight="1">
      <c r="A431" s="350"/>
      <c r="B431" s="993" t="str">
        <f>$B$7</f>
        <v>ОТЧЕТ  ЗА  КАСОВОТО  ИЗПЪЛНЕНИЕ  НА  БЮДЖЕТА / ИБСФ
ПО ПЪЛНА ЕДИННА БЮДЖЕТНА КЛАСИФИКАЦИЯ</v>
      </c>
      <c r="C431" s="994"/>
      <c r="D431" s="994"/>
      <c r="E431" s="370"/>
      <c r="F431" s="370"/>
      <c r="G431" s="370"/>
      <c r="H431" s="370"/>
      <c r="I431" s="300">
        <v>1</v>
      </c>
      <c r="K431" s="370"/>
      <c r="L431" s="370"/>
      <c r="M431" s="376"/>
      <c r="N431" s="376"/>
      <c r="O431" s="302"/>
      <c r="P431" s="370"/>
      <c r="Q431" s="370"/>
      <c r="R431" s="376"/>
      <c r="S431" s="376"/>
      <c r="T431" s="370"/>
      <c r="U431" s="376"/>
      <c r="V431" s="376"/>
    </row>
    <row r="432" spans="1:22" ht="15.75">
      <c r="A432" s="350"/>
      <c r="C432" s="306"/>
      <c r="D432" s="307"/>
      <c r="E432" s="371" t="s">
        <v>321</v>
      </c>
      <c r="F432" s="371" t="s">
        <v>167</v>
      </c>
      <c r="G432" s="370"/>
      <c r="H432" s="370"/>
      <c r="I432" s="300">
        <v>1</v>
      </c>
      <c r="K432" s="370"/>
      <c r="L432" s="370"/>
      <c r="M432" s="376"/>
      <c r="N432" s="376"/>
      <c r="O432" s="302"/>
      <c r="P432" s="370"/>
      <c r="Q432" s="370"/>
      <c r="R432" s="376"/>
      <c r="S432" s="376"/>
      <c r="T432" s="370"/>
      <c r="U432" s="376"/>
      <c r="V432" s="376"/>
    </row>
    <row r="433" spans="1:22" ht="38.25" customHeight="1">
      <c r="A433" s="350"/>
      <c r="B433" s="995">
        <f>$B$9</f>
        <v>0</v>
      </c>
      <c r="C433" s="994"/>
      <c r="D433" s="994"/>
      <c r="E433" s="372">
        <f>$E$9</f>
        <v>41275</v>
      </c>
      <c r="F433" s="373">
        <f>$F$9</f>
        <v>41305</v>
      </c>
      <c r="G433" s="370"/>
      <c r="H433" s="370"/>
      <c r="I433" s="300">
        <v>1</v>
      </c>
      <c r="K433" s="370"/>
      <c r="L433" s="370"/>
      <c r="M433" s="376"/>
      <c r="N433" s="376"/>
      <c r="O433" s="302"/>
      <c r="P433" s="370"/>
      <c r="Q433" s="370"/>
      <c r="R433" s="376"/>
      <c r="S433" s="376"/>
      <c r="T433" s="370"/>
      <c r="U433" s="376"/>
      <c r="V433" s="376"/>
    </row>
    <row r="434" spans="1:22" ht="15.75">
      <c r="A434" s="350"/>
      <c r="B434" s="310" t="s">
        <v>322</v>
      </c>
      <c r="E434" s="370"/>
      <c r="F434" s="374">
        <f>$F$10</f>
        <v>0</v>
      </c>
      <c r="G434" s="370"/>
      <c r="H434" s="370"/>
      <c r="I434" s="300">
        <v>1</v>
      </c>
      <c r="K434" s="370"/>
      <c r="L434" s="370"/>
      <c r="M434" s="376"/>
      <c r="N434" s="376"/>
      <c r="O434" s="302"/>
      <c r="P434" s="370"/>
      <c r="Q434" s="370"/>
      <c r="R434" s="376"/>
      <c r="S434" s="376"/>
      <c r="T434" s="370"/>
      <c r="U434" s="376"/>
      <c r="V434" s="376"/>
    </row>
    <row r="435" spans="1:22" ht="16.5" thickBot="1">
      <c r="A435" s="350"/>
      <c r="B435" s="310"/>
      <c r="E435" s="375"/>
      <c r="F435" s="370"/>
      <c r="G435" s="370"/>
      <c r="H435" s="370"/>
      <c r="I435" s="300">
        <v>1</v>
      </c>
      <c r="K435" s="370"/>
      <c r="L435" s="370"/>
      <c r="M435" s="376"/>
      <c r="N435" s="376"/>
      <c r="O435" s="302"/>
      <c r="P435" s="370"/>
      <c r="Q435" s="370"/>
      <c r="R435" s="376"/>
      <c r="S435" s="376"/>
      <c r="T435" s="370"/>
      <c r="U435" s="376"/>
      <c r="V435" s="376"/>
    </row>
    <row r="436" spans="1:22" ht="38.25" customHeight="1" thickBot="1" thickTop="1">
      <c r="A436" s="350"/>
      <c r="B436" s="995">
        <f>$B$12</f>
        <v>0</v>
      </c>
      <c r="C436" s="994"/>
      <c r="D436" s="994"/>
      <c r="E436" s="370" t="s">
        <v>323</v>
      </c>
      <c r="F436" s="377">
        <f>$F$12</f>
        <v>0</v>
      </c>
      <c r="G436" s="370"/>
      <c r="H436" s="370"/>
      <c r="I436" s="300">
        <v>1</v>
      </c>
      <c r="K436" s="370"/>
      <c r="L436" s="370"/>
      <c r="M436" s="376"/>
      <c r="N436" s="376"/>
      <c r="O436" s="302"/>
      <c r="P436" s="370"/>
      <c r="Q436" s="370"/>
      <c r="R436" s="376"/>
      <c r="S436" s="376"/>
      <c r="T436" s="370"/>
      <c r="U436" s="376"/>
      <c r="V436" s="376"/>
    </row>
    <row r="437" spans="1:22" ht="17.25" thickBot="1" thickTop="1">
      <c r="A437" s="350"/>
      <c r="B437" s="310" t="s">
        <v>324</v>
      </c>
      <c r="E437" s="375" t="s">
        <v>325</v>
      </c>
      <c r="F437" s="370"/>
      <c r="G437" s="370"/>
      <c r="H437" s="370"/>
      <c r="I437" s="300">
        <v>1</v>
      </c>
      <c r="K437" s="370"/>
      <c r="L437" s="370"/>
      <c r="M437" s="376"/>
      <c r="N437" s="376"/>
      <c r="O437" s="302"/>
      <c r="P437" s="370"/>
      <c r="Q437" s="370"/>
      <c r="R437" s="376"/>
      <c r="S437" s="376"/>
      <c r="T437" s="370"/>
      <c r="U437" s="376"/>
      <c r="V437" s="376"/>
    </row>
    <row r="438" spans="1:22" ht="20.25" thickBot="1" thickTop="1">
      <c r="A438" s="350"/>
      <c r="B438" s="310"/>
      <c r="D438" s="658" t="s">
        <v>775</v>
      </c>
      <c r="E438" s="377">
        <f>$E$17</f>
        <v>0</v>
      </c>
      <c r="F438" s="369"/>
      <c r="G438" s="369"/>
      <c r="H438" s="369"/>
      <c r="I438" s="300">
        <v>1</v>
      </c>
      <c r="M438" s="294"/>
      <c r="N438" s="294"/>
      <c r="R438" s="294"/>
      <c r="S438" s="294"/>
      <c r="U438" s="294"/>
      <c r="V438" s="294"/>
    </row>
    <row r="439" spans="1:22" ht="17.25" thickBot="1" thickTop="1">
      <c r="A439" s="350"/>
      <c r="C439" s="306"/>
      <c r="D439" s="307"/>
      <c r="E439" s="370"/>
      <c r="F439" s="375"/>
      <c r="G439" s="375"/>
      <c r="H439" s="375" t="s">
        <v>326</v>
      </c>
      <c r="I439" s="300">
        <v>1</v>
      </c>
      <c r="M439" s="294"/>
      <c r="N439" s="294"/>
      <c r="R439" s="294"/>
      <c r="S439" s="294"/>
      <c r="U439" s="294"/>
      <c r="V439" s="294"/>
    </row>
    <row r="440" spans="1:22" ht="19.5" customHeight="1" thickBot="1">
      <c r="A440" s="350"/>
      <c r="B440" s="531"/>
      <c r="C440" s="531"/>
      <c r="D440" s="532"/>
      <c r="E440" s="386"/>
      <c r="F440" s="386"/>
      <c r="G440" s="386"/>
      <c r="H440" s="386"/>
      <c r="I440" s="300">
        <v>1</v>
      </c>
      <c r="M440" s="294"/>
      <c r="N440" s="294"/>
      <c r="R440" s="294"/>
      <c r="S440" s="294"/>
      <c r="U440" s="294"/>
      <c r="V440" s="294"/>
    </row>
    <row r="441" spans="1:22" ht="60" customHeight="1" thickBot="1">
      <c r="A441" s="350"/>
      <c r="B441" s="253" t="s">
        <v>225</v>
      </c>
      <c r="C441" s="254" t="s">
        <v>330</v>
      </c>
      <c r="D441" s="391" t="s">
        <v>10</v>
      </c>
      <c r="E441" s="492" t="s">
        <v>328</v>
      </c>
      <c r="F441" s="492" t="s">
        <v>329</v>
      </c>
      <c r="G441" s="492" t="s">
        <v>329</v>
      </c>
      <c r="H441" s="492" t="s">
        <v>329</v>
      </c>
      <c r="I441" s="300">
        <v>1</v>
      </c>
      <c r="M441" s="294"/>
      <c r="N441" s="294"/>
      <c r="R441" s="294"/>
      <c r="S441" s="294"/>
      <c r="U441" s="294"/>
      <c r="V441" s="294"/>
    </row>
    <row r="442" spans="1:22" ht="30.75" customHeight="1">
      <c r="A442" s="350"/>
      <c r="B442" s="517"/>
      <c r="C442" s="319"/>
      <c r="D442" s="391"/>
      <c r="E442" s="392">
        <f>+E20</f>
        <v>2013</v>
      </c>
      <c r="F442" s="392" t="str">
        <f>+F20</f>
        <v>левови
 сметки </v>
      </c>
      <c r="G442" s="392" t="str">
        <f>+G20</f>
        <v>валутни 
сметки </v>
      </c>
      <c r="H442" s="392" t="str">
        <f>+H20</f>
        <v>Общо</v>
      </c>
      <c r="I442" s="300">
        <v>1</v>
      </c>
      <c r="M442" s="294"/>
      <c r="N442" s="294"/>
      <c r="R442" s="294"/>
      <c r="S442" s="294"/>
      <c r="U442" s="294"/>
      <c r="V442" s="294"/>
    </row>
    <row r="443" spans="1:22" ht="16.5" thickBot="1">
      <c r="A443" s="350"/>
      <c r="B443" s="522"/>
      <c r="C443" s="395"/>
      <c r="D443" s="391" t="s">
        <v>634</v>
      </c>
      <c r="E443" s="533"/>
      <c r="F443" s="533"/>
      <c r="G443" s="533"/>
      <c r="H443" s="533"/>
      <c r="I443" s="300">
        <v>1</v>
      </c>
      <c r="M443" s="294"/>
      <c r="N443" s="294"/>
      <c r="R443" s="294"/>
      <c r="S443" s="294"/>
      <c r="U443" s="294"/>
      <c r="V443" s="294"/>
    </row>
    <row r="444" spans="1:22" ht="16.5" thickBot="1">
      <c r="A444" s="350">
        <v>1</v>
      </c>
      <c r="B444" s="394"/>
      <c r="C444" s="534"/>
      <c r="D444" s="396" t="s">
        <v>11</v>
      </c>
      <c r="E444" s="394"/>
      <c r="F444" s="711"/>
      <c r="G444" s="711"/>
      <c r="H444" s="534"/>
      <c r="I444" s="300">
        <v>1</v>
      </c>
      <c r="M444" s="294"/>
      <c r="N444" s="294"/>
      <c r="R444" s="294"/>
      <c r="S444" s="294"/>
      <c r="U444" s="294"/>
      <c r="V444" s="294"/>
    </row>
    <row r="445" spans="1:24" s="333" customFormat="1" ht="18.75" customHeight="1">
      <c r="A445" s="349">
        <v>5</v>
      </c>
      <c r="B445" s="214">
        <v>7000</v>
      </c>
      <c r="C445" s="1036" t="s">
        <v>12</v>
      </c>
      <c r="D445" s="1004"/>
      <c r="E445" s="702">
        <f>SUM(E446:E448)</f>
        <v>0</v>
      </c>
      <c r="F445" s="719">
        <f>SUM(F446:F448)</f>
        <v>0</v>
      </c>
      <c r="G445" s="535">
        <f>SUM(G446:G448)</f>
        <v>0</v>
      </c>
      <c r="H445" s="622">
        <f>SUM(H446:H448)</f>
        <v>0</v>
      </c>
      <c r="I445" s="300">
        <v>1</v>
      </c>
      <c r="J445" s="330"/>
      <c r="O445" s="536"/>
      <c r="X445" s="294"/>
    </row>
    <row r="446" spans="1:22" ht="31.5">
      <c r="A446" s="350">
        <v>10</v>
      </c>
      <c r="B446" s="230"/>
      <c r="C446" s="190">
        <v>7001</v>
      </c>
      <c r="D446" s="219" t="s">
        <v>13</v>
      </c>
      <c r="E446" s="668"/>
      <c r="F446" s="671"/>
      <c r="G446" s="331"/>
      <c r="H446" s="911">
        <f>F446+G446</f>
        <v>0</v>
      </c>
      <c r="I446" s="300">
        <v>1</v>
      </c>
      <c r="J446" s="330"/>
      <c r="M446" s="294"/>
      <c r="N446" s="294"/>
      <c r="R446" s="294"/>
      <c r="S446" s="294"/>
      <c r="U446" s="294"/>
      <c r="V446" s="294"/>
    </row>
    <row r="447" spans="1:24" ht="15.75">
      <c r="A447" s="351">
        <v>20</v>
      </c>
      <c r="B447" s="230"/>
      <c r="C447" s="180">
        <v>7003</v>
      </c>
      <c r="D447" s="191" t="s">
        <v>14</v>
      </c>
      <c r="E447" s="668"/>
      <c r="F447" s="671"/>
      <c r="G447" s="331"/>
      <c r="H447" s="911">
        <f>F447+G447</f>
        <v>0</v>
      </c>
      <c r="I447" s="300">
        <v>1</v>
      </c>
      <c r="J447" s="330"/>
      <c r="M447" s="294"/>
      <c r="N447" s="294"/>
      <c r="R447" s="294"/>
      <c r="S447" s="294"/>
      <c r="U447" s="294"/>
      <c r="V447" s="294"/>
      <c r="X447" s="333"/>
    </row>
    <row r="448" spans="1:22" ht="31.5">
      <c r="A448" s="351">
        <v>25</v>
      </c>
      <c r="B448" s="230"/>
      <c r="C448" s="186">
        <v>7010</v>
      </c>
      <c r="D448" s="194" t="s">
        <v>15</v>
      </c>
      <c r="E448" s="668"/>
      <c r="F448" s="671"/>
      <c r="G448" s="331"/>
      <c r="H448" s="911">
        <f>F448+G448</f>
        <v>0</v>
      </c>
      <c r="I448" s="300">
        <v>1</v>
      </c>
      <c r="J448" s="330"/>
      <c r="M448" s="294"/>
      <c r="N448" s="294"/>
      <c r="R448" s="294"/>
      <c r="S448" s="294"/>
      <c r="U448" s="294"/>
      <c r="V448" s="294"/>
    </row>
    <row r="449" spans="1:24" s="333" customFormat="1" ht="15.75">
      <c r="A449" s="349">
        <v>30</v>
      </c>
      <c r="B449" s="183">
        <v>7100</v>
      </c>
      <c r="C449" s="1009" t="s">
        <v>16</v>
      </c>
      <c r="D449" s="1009"/>
      <c r="E449" s="703">
        <f>+E450+E451</f>
        <v>0</v>
      </c>
      <c r="F449" s="700">
        <f>+F450+F451</f>
        <v>0</v>
      </c>
      <c r="G449" s="505">
        <f>+G450+G451</f>
        <v>0</v>
      </c>
      <c r="H449" s="505">
        <f>+H450+H451</f>
        <v>0</v>
      </c>
      <c r="I449" s="300">
        <v>1</v>
      </c>
      <c r="J449" s="330"/>
      <c r="O449" s="536"/>
      <c r="X449" s="294"/>
    </row>
    <row r="450" spans="1:22" ht="15.75">
      <c r="A450" s="350">
        <v>35</v>
      </c>
      <c r="B450" s="230"/>
      <c r="C450" s="190">
        <v>7101</v>
      </c>
      <c r="D450" s="231" t="s">
        <v>17</v>
      </c>
      <c r="E450" s="668"/>
      <c r="F450" s="671"/>
      <c r="G450" s="331"/>
      <c r="H450" s="911">
        <f>F450+G450</f>
        <v>0</v>
      </c>
      <c r="I450" s="300">
        <v>1</v>
      </c>
      <c r="J450" s="330"/>
      <c r="M450" s="294"/>
      <c r="N450" s="294"/>
      <c r="R450" s="294"/>
      <c r="S450" s="294"/>
      <c r="U450" s="294"/>
      <c r="V450" s="294"/>
    </row>
    <row r="451" spans="1:24" ht="15.75">
      <c r="A451" s="350">
        <v>40</v>
      </c>
      <c r="B451" s="230"/>
      <c r="C451" s="186">
        <v>7102</v>
      </c>
      <c r="D451" s="194" t="s">
        <v>18</v>
      </c>
      <c r="E451" s="668"/>
      <c r="F451" s="671"/>
      <c r="G451" s="331"/>
      <c r="H451" s="911">
        <f>F451+G451</f>
        <v>0</v>
      </c>
      <c r="I451" s="300">
        <v>1</v>
      </c>
      <c r="J451" s="330"/>
      <c r="M451" s="294"/>
      <c r="N451" s="294"/>
      <c r="R451" s="294"/>
      <c r="S451" s="294"/>
      <c r="U451" s="294"/>
      <c r="V451" s="294"/>
      <c r="X451" s="333"/>
    </row>
    <row r="452" spans="1:24" s="333" customFormat="1" ht="15.75">
      <c r="A452" s="349">
        <v>45</v>
      </c>
      <c r="B452" s="183">
        <v>7200</v>
      </c>
      <c r="C452" s="1009" t="s">
        <v>19</v>
      </c>
      <c r="D452" s="1009"/>
      <c r="E452" s="703">
        <f>+E453+E454</f>
        <v>0</v>
      </c>
      <c r="F452" s="700">
        <f>+F453+F454</f>
        <v>0</v>
      </c>
      <c r="G452" s="505">
        <f>+G453+G454</f>
        <v>0</v>
      </c>
      <c r="H452" s="505">
        <f>+H453+H454</f>
        <v>0</v>
      </c>
      <c r="I452" s="300">
        <v>1</v>
      </c>
      <c r="J452" s="330"/>
      <c r="O452" s="536"/>
      <c r="X452" s="294"/>
    </row>
    <row r="453" spans="1:22" ht="15.75">
      <c r="A453" s="350">
        <v>50</v>
      </c>
      <c r="B453" s="230"/>
      <c r="C453" s="190">
        <v>7201</v>
      </c>
      <c r="D453" s="231" t="s">
        <v>20</v>
      </c>
      <c r="E453" s="668"/>
      <c r="F453" s="671"/>
      <c r="G453" s="331"/>
      <c r="H453" s="911">
        <f>F453+G453</f>
        <v>0</v>
      </c>
      <c r="I453" s="300">
        <v>1</v>
      </c>
      <c r="J453" s="330"/>
      <c r="M453" s="294"/>
      <c r="N453" s="294"/>
      <c r="R453" s="294"/>
      <c r="S453" s="294"/>
      <c r="U453" s="294"/>
      <c r="V453" s="294"/>
    </row>
    <row r="454" spans="1:24" ht="15.75">
      <c r="A454" s="350">
        <v>55</v>
      </c>
      <c r="B454" s="230"/>
      <c r="C454" s="186">
        <v>7202</v>
      </c>
      <c r="D454" s="194" t="s">
        <v>21</v>
      </c>
      <c r="E454" s="668"/>
      <c r="F454" s="671"/>
      <c r="G454" s="331"/>
      <c r="H454" s="911">
        <f>F454+G454</f>
        <v>0</v>
      </c>
      <c r="I454" s="300">
        <v>1</v>
      </c>
      <c r="J454" s="330"/>
      <c r="M454" s="294"/>
      <c r="N454" s="294"/>
      <c r="R454" s="294"/>
      <c r="S454" s="294"/>
      <c r="U454" s="294"/>
      <c r="V454" s="294"/>
      <c r="X454" s="333"/>
    </row>
    <row r="455" spans="1:24" s="333" customFormat="1" ht="33" customHeight="1">
      <c r="A455" s="349">
        <v>60</v>
      </c>
      <c r="B455" s="183">
        <v>7300</v>
      </c>
      <c r="C455" s="1037" t="s">
        <v>22</v>
      </c>
      <c r="D455" s="1028"/>
      <c r="E455" s="703">
        <f>SUM(E456:E461)</f>
        <v>0</v>
      </c>
      <c r="F455" s="700">
        <f>SUM(F456:F461)</f>
        <v>0</v>
      </c>
      <c r="G455" s="505">
        <f>SUM(G456:G461)</f>
        <v>0</v>
      </c>
      <c r="H455" s="505">
        <f>SUM(H456:H461)</f>
        <v>0</v>
      </c>
      <c r="I455" s="300">
        <v>1</v>
      </c>
      <c r="J455" s="330"/>
      <c r="O455" s="536"/>
      <c r="X455" s="294"/>
    </row>
    <row r="456" spans="1:22" ht="15.75">
      <c r="A456" s="350">
        <v>65</v>
      </c>
      <c r="B456" s="179"/>
      <c r="C456" s="190">
        <v>7320</v>
      </c>
      <c r="D456" s="432" t="s">
        <v>23</v>
      </c>
      <c r="E456" s="704"/>
      <c r="F456" s="701"/>
      <c r="G456" s="507"/>
      <c r="H456" s="911">
        <f aca="true" t="shared" si="87" ref="H456:H461">F456+G456</f>
        <v>0</v>
      </c>
      <c r="I456" s="300">
        <v>1</v>
      </c>
      <c r="J456" s="330"/>
      <c r="M456" s="294"/>
      <c r="N456" s="294"/>
      <c r="R456" s="294"/>
      <c r="S456" s="294"/>
      <c r="U456" s="294"/>
      <c r="V456" s="294"/>
    </row>
    <row r="457" spans="1:24" ht="31.5">
      <c r="A457" s="350">
        <v>85</v>
      </c>
      <c r="B457" s="179"/>
      <c r="C457" s="225">
        <v>7369</v>
      </c>
      <c r="D457" s="433" t="s">
        <v>24</v>
      </c>
      <c r="E457" s="704"/>
      <c r="F457" s="701"/>
      <c r="G457" s="507"/>
      <c r="H457" s="911">
        <f t="shared" si="87"/>
        <v>0</v>
      </c>
      <c r="I457" s="300">
        <v>1</v>
      </c>
      <c r="J457" s="330"/>
      <c r="M457" s="294"/>
      <c r="N457" s="294"/>
      <c r="R457" s="294"/>
      <c r="S457" s="294"/>
      <c r="U457" s="294"/>
      <c r="V457" s="294"/>
      <c r="X457" s="333"/>
    </row>
    <row r="458" spans="1:22" ht="31.5">
      <c r="A458" s="350">
        <v>90</v>
      </c>
      <c r="B458" s="179"/>
      <c r="C458" s="222">
        <v>7370</v>
      </c>
      <c r="D458" s="434" t="s">
        <v>25</v>
      </c>
      <c r="E458" s="704"/>
      <c r="F458" s="701"/>
      <c r="G458" s="507"/>
      <c r="H458" s="911">
        <f t="shared" si="87"/>
        <v>0</v>
      </c>
      <c r="I458" s="300">
        <v>1</v>
      </c>
      <c r="J458" s="330"/>
      <c r="M458" s="294"/>
      <c r="N458" s="294"/>
      <c r="R458" s="294"/>
      <c r="S458" s="294"/>
      <c r="U458" s="294"/>
      <c r="V458" s="294"/>
    </row>
    <row r="459" spans="1:22" ht="15.75">
      <c r="A459" s="350">
        <v>95</v>
      </c>
      <c r="B459" s="179"/>
      <c r="C459" s="180">
        <v>7391</v>
      </c>
      <c r="D459" s="215" t="s">
        <v>26</v>
      </c>
      <c r="E459" s="668"/>
      <c r="F459" s="671"/>
      <c r="G459" s="331"/>
      <c r="H459" s="911">
        <f t="shared" si="87"/>
        <v>0</v>
      </c>
      <c r="I459" s="300">
        <v>1</v>
      </c>
      <c r="J459" s="330"/>
      <c r="M459" s="294"/>
      <c r="N459" s="294"/>
      <c r="R459" s="294"/>
      <c r="S459" s="294"/>
      <c r="U459" s="294"/>
      <c r="V459" s="294"/>
    </row>
    <row r="460" spans="1:22" ht="15.75">
      <c r="A460" s="350">
        <v>100</v>
      </c>
      <c r="B460" s="179"/>
      <c r="C460" s="180">
        <v>7392</v>
      </c>
      <c r="D460" s="215" t="s">
        <v>27</v>
      </c>
      <c r="E460" s="668"/>
      <c r="F460" s="671"/>
      <c r="G460" s="331"/>
      <c r="H460" s="911">
        <f t="shared" si="87"/>
        <v>0</v>
      </c>
      <c r="I460" s="300">
        <v>1</v>
      </c>
      <c r="J460" s="330"/>
      <c r="M460" s="294"/>
      <c r="N460" s="294"/>
      <c r="R460" s="294"/>
      <c r="S460" s="294"/>
      <c r="U460" s="294"/>
      <c r="V460" s="294"/>
    </row>
    <row r="461" spans="1:22" ht="15.75">
      <c r="A461" s="350">
        <v>105</v>
      </c>
      <c r="B461" s="179"/>
      <c r="C461" s="186">
        <v>7393</v>
      </c>
      <c r="D461" s="185" t="s">
        <v>28</v>
      </c>
      <c r="E461" s="668"/>
      <c r="F461" s="671"/>
      <c r="G461" s="331"/>
      <c r="H461" s="911">
        <f t="shared" si="87"/>
        <v>0</v>
      </c>
      <c r="I461" s="300">
        <v>1</v>
      </c>
      <c r="J461" s="330"/>
      <c r="M461" s="294"/>
      <c r="N461" s="294"/>
      <c r="R461" s="294"/>
      <c r="S461" s="294"/>
      <c r="U461" s="294"/>
      <c r="V461" s="294"/>
    </row>
    <row r="462" spans="1:57" s="512" customFormat="1" ht="29.25" customHeight="1">
      <c r="A462" s="354">
        <v>110</v>
      </c>
      <c r="B462" s="183">
        <v>7900</v>
      </c>
      <c r="C462" s="1038" t="s">
        <v>29</v>
      </c>
      <c r="D462" s="1038"/>
      <c r="E462" s="672">
        <f>+E463+E464</f>
        <v>0</v>
      </c>
      <c r="F462" s="425">
        <f>+F463+F464</f>
        <v>0</v>
      </c>
      <c r="G462" s="338">
        <f>+G463+G464</f>
        <v>0</v>
      </c>
      <c r="H462" s="338">
        <f>+H463+H464</f>
        <v>0</v>
      </c>
      <c r="I462" s="300">
        <v>1</v>
      </c>
      <c r="J462" s="330"/>
      <c r="K462" s="537"/>
      <c r="L462" s="537"/>
      <c r="M462" s="538"/>
      <c r="N462" s="537"/>
      <c r="O462" s="537"/>
      <c r="P462" s="538"/>
      <c r="Q462" s="537"/>
      <c r="R462" s="537"/>
      <c r="S462" s="538"/>
      <c r="T462" s="537"/>
      <c r="U462" s="537"/>
      <c r="V462" s="538"/>
      <c r="W462" s="537"/>
      <c r="X462" s="294"/>
      <c r="Y462" s="355"/>
      <c r="Z462" s="537"/>
      <c r="AA462" s="537"/>
      <c r="AB462" s="538"/>
      <c r="AC462" s="537"/>
      <c r="AD462" s="537"/>
      <c r="AE462" s="538"/>
      <c r="AF462" s="539"/>
      <c r="AG462" s="539"/>
      <c r="AH462" s="540"/>
      <c r="AI462" s="539"/>
      <c r="AJ462" s="539"/>
      <c r="AK462" s="540"/>
      <c r="AL462" s="539"/>
      <c r="AM462" s="539"/>
      <c r="AN462" s="541"/>
      <c r="AO462" s="539"/>
      <c r="AP462" s="539"/>
      <c r="AQ462" s="540"/>
      <c r="AR462" s="539"/>
      <c r="AS462" s="539"/>
      <c r="AT462" s="540"/>
      <c r="AU462" s="539"/>
      <c r="AV462" s="540"/>
      <c r="AW462" s="541"/>
      <c r="AX462" s="540"/>
      <c r="AY462" s="540"/>
      <c r="AZ462" s="539"/>
      <c r="BA462" s="539"/>
      <c r="BB462" s="540"/>
      <c r="BC462" s="539"/>
      <c r="BE462" s="539"/>
    </row>
    <row r="463" spans="1:243" s="547" customFormat="1" ht="15.75">
      <c r="A463" s="542">
        <v>115</v>
      </c>
      <c r="B463" s="179"/>
      <c r="C463" s="273">
        <v>7901</v>
      </c>
      <c r="D463" s="712" t="s">
        <v>30</v>
      </c>
      <c r="E463" s="668"/>
      <c r="F463" s="671"/>
      <c r="G463" s="331"/>
      <c r="H463" s="911">
        <f>F463+G463</f>
        <v>0</v>
      </c>
      <c r="I463" s="300">
        <v>1</v>
      </c>
      <c r="J463" s="330"/>
      <c r="K463" s="543"/>
      <c r="L463" s="544"/>
      <c r="M463" s="543"/>
      <c r="N463" s="543"/>
      <c r="O463" s="544"/>
      <c r="P463" s="543"/>
      <c r="Q463" s="543"/>
      <c r="R463" s="544"/>
      <c r="S463" s="543"/>
      <c r="T463" s="543"/>
      <c r="U463" s="544"/>
      <c r="V463" s="543"/>
      <c r="W463" s="543"/>
      <c r="X463" s="294"/>
      <c r="Y463" s="543"/>
      <c r="Z463" s="543"/>
      <c r="AA463" s="544"/>
      <c r="AB463" s="543"/>
      <c r="AC463" s="543"/>
      <c r="AD463" s="544"/>
      <c r="AE463" s="543"/>
      <c r="AF463" s="543"/>
      <c r="AG463" s="544"/>
      <c r="AH463" s="543"/>
      <c r="AI463" s="543"/>
      <c r="AJ463" s="544"/>
      <c r="AK463" s="543"/>
      <c r="AL463" s="543"/>
      <c r="AM463" s="545"/>
      <c r="AN463" s="543"/>
      <c r="AO463" s="543"/>
      <c r="AP463" s="544"/>
      <c r="AQ463" s="543"/>
      <c r="AR463" s="543"/>
      <c r="AS463" s="544"/>
      <c r="AT463" s="543"/>
      <c r="AU463" s="544"/>
      <c r="AV463" s="545"/>
      <c r="AW463" s="544"/>
      <c r="AX463" s="544"/>
      <c r="AY463" s="543"/>
      <c r="AZ463" s="543"/>
      <c r="BA463" s="544"/>
      <c r="BB463" s="543"/>
      <c r="BC463" s="546"/>
      <c r="BD463" s="543"/>
      <c r="BE463" s="546"/>
      <c r="BF463" s="546"/>
      <c r="BG463" s="546"/>
      <c r="BH463" s="546"/>
      <c r="BI463" s="546"/>
      <c r="BJ463" s="546"/>
      <c r="BK463" s="546"/>
      <c r="BL463" s="546"/>
      <c r="BM463" s="546"/>
      <c r="BN463" s="546"/>
      <c r="BO463" s="546"/>
      <c r="BP463" s="546"/>
      <c r="BQ463" s="546"/>
      <c r="BR463" s="546"/>
      <c r="BS463" s="546"/>
      <c r="BT463" s="546"/>
      <c r="BU463" s="546"/>
      <c r="BV463" s="546"/>
      <c r="BW463" s="546"/>
      <c r="BX463" s="546"/>
      <c r="BY463" s="546"/>
      <c r="BZ463" s="546"/>
      <c r="CA463" s="546"/>
      <c r="CB463" s="546"/>
      <c r="CC463" s="546"/>
      <c r="CD463" s="546"/>
      <c r="CE463" s="546"/>
      <c r="CF463" s="546"/>
      <c r="CG463" s="546"/>
      <c r="CH463" s="546"/>
      <c r="CI463" s="546"/>
      <c r="CJ463" s="546"/>
      <c r="CK463" s="546"/>
      <c r="CL463" s="546"/>
      <c r="CM463" s="546"/>
      <c r="CN463" s="546"/>
      <c r="CO463" s="546"/>
      <c r="CP463" s="546"/>
      <c r="CQ463" s="546"/>
      <c r="CR463" s="546"/>
      <c r="CS463" s="546"/>
      <c r="CT463" s="546"/>
      <c r="CU463" s="546"/>
      <c r="CV463" s="546"/>
      <c r="CW463" s="546"/>
      <c r="CX463" s="546"/>
      <c r="CY463" s="546"/>
      <c r="CZ463" s="546"/>
      <c r="DA463" s="546"/>
      <c r="DB463" s="546"/>
      <c r="DC463" s="546"/>
      <c r="DD463" s="546"/>
      <c r="DE463" s="546"/>
      <c r="DF463" s="546"/>
      <c r="DG463" s="546"/>
      <c r="DH463" s="546"/>
      <c r="DI463" s="546"/>
      <c r="DJ463" s="546"/>
      <c r="DK463" s="546"/>
      <c r="DL463" s="546"/>
      <c r="DM463" s="546"/>
      <c r="DN463" s="546"/>
      <c r="DO463" s="546"/>
      <c r="DP463" s="546"/>
      <c r="DQ463" s="546"/>
      <c r="DR463" s="546"/>
      <c r="DS463" s="546"/>
      <c r="DT463" s="546"/>
      <c r="DU463" s="546"/>
      <c r="DV463" s="546"/>
      <c r="DW463" s="546"/>
      <c r="DX463" s="546"/>
      <c r="DY463" s="546"/>
      <c r="DZ463" s="546"/>
      <c r="EA463" s="546"/>
      <c r="EB463" s="546"/>
      <c r="EC463" s="546"/>
      <c r="ED463" s="546"/>
      <c r="EE463" s="546"/>
      <c r="EF463" s="546"/>
      <c r="EG463" s="546"/>
      <c r="EH463" s="546"/>
      <c r="EI463" s="546"/>
      <c r="EJ463" s="546"/>
      <c r="EK463" s="546"/>
      <c r="EL463" s="546"/>
      <c r="EM463" s="546"/>
      <c r="EN463" s="546"/>
      <c r="EO463" s="546"/>
      <c r="EP463" s="546"/>
      <c r="EQ463" s="546"/>
      <c r="ER463" s="546"/>
      <c r="ES463" s="546"/>
      <c r="ET463" s="546"/>
      <c r="EU463" s="546"/>
      <c r="EV463" s="546"/>
      <c r="EW463" s="546"/>
      <c r="EX463" s="546"/>
      <c r="EY463" s="546"/>
      <c r="EZ463" s="546"/>
      <c r="FA463" s="546"/>
      <c r="FB463" s="546"/>
      <c r="FC463" s="546"/>
      <c r="FD463" s="546"/>
      <c r="FE463" s="546"/>
      <c r="FF463" s="546"/>
      <c r="FG463" s="546"/>
      <c r="FH463" s="546"/>
      <c r="FI463" s="546"/>
      <c r="FJ463" s="546"/>
      <c r="FK463" s="546"/>
      <c r="FL463" s="546"/>
      <c r="FM463" s="546"/>
      <c r="FN463" s="546"/>
      <c r="FO463" s="546"/>
      <c r="FP463" s="546"/>
      <c r="FQ463" s="546"/>
      <c r="FR463" s="546"/>
      <c r="FS463" s="546"/>
      <c r="FT463" s="546"/>
      <c r="FU463" s="546"/>
      <c r="FV463" s="546"/>
      <c r="FW463" s="546"/>
      <c r="FX463" s="546"/>
      <c r="FY463" s="546"/>
      <c r="FZ463" s="546"/>
      <c r="GA463" s="546"/>
      <c r="GB463" s="546"/>
      <c r="GC463" s="546"/>
      <c r="GD463" s="546"/>
      <c r="GE463" s="546"/>
      <c r="GF463" s="546"/>
      <c r="GG463" s="546"/>
      <c r="GH463" s="546"/>
      <c r="GI463" s="546"/>
      <c r="GJ463" s="546"/>
      <c r="GK463" s="546"/>
      <c r="GL463" s="546"/>
      <c r="GM463" s="546"/>
      <c r="GN463" s="546"/>
      <c r="GO463" s="546"/>
      <c r="GP463" s="546"/>
      <c r="GQ463" s="546"/>
      <c r="GR463" s="546"/>
      <c r="GS463" s="546"/>
      <c r="GT463" s="546"/>
      <c r="GU463" s="546"/>
      <c r="GV463" s="546"/>
      <c r="GW463" s="546"/>
      <c r="GX463" s="546"/>
      <c r="GY463" s="546"/>
      <c r="GZ463" s="546"/>
      <c r="HA463" s="546"/>
      <c r="HB463" s="546"/>
      <c r="HC463" s="546"/>
      <c r="HD463" s="546"/>
      <c r="HE463" s="546"/>
      <c r="HF463" s="546"/>
      <c r="HG463" s="546"/>
      <c r="HH463" s="546"/>
      <c r="HI463" s="546"/>
      <c r="HJ463" s="546"/>
      <c r="HK463" s="546"/>
      <c r="HL463" s="546"/>
      <c r="HM463" s="546"/>
      <c r="HN463" s="546"/>
      <c r="HO463" s="546"/>
      <c r="HP463" s="546"/>
      <c r="HQ463" s="546"/>
      <c r="HR463" s="546"/>
      <c r="HS463" s="546"/>
      <c r="HT463" s="546"/>
      <c r="HU463" s="546"/>
      <c r="HV463" s="546"/>
      <c r="HW463" s="546"/>
      <c r="HX463" s="546"/>
      <c r="HY463" s="546"/>
      <c r="HZ463" s="546"/>
      <c r="IA463" s="546"/>
      <c r="IB463" s="546"/>
      <c r="IC463" s="546"/>
      <c r="ID463" s="546"/>
      <c r="IE463" s="546"/>
      <c r="IF463" s="546"/>
      <c r="IG463" s="546"/>
      <c r="IH463" s="546"/>
      <c r="II463" s="546"/>
    </row>
    <row r="464" spans="1:243" s="547" customFormat="1" ht="15.75">
      <c r="A464" s="542">
        <v>120</v>
      </c>
      <c r="B464" s="179"/>
      <c r="C464" s="274">
        <v>7902</v>
      </c>
      <c r="D464" s="713" t="s">
        <v>31</v>
      </c>
      <c r="E464" s="668"/>
      <c r="F464" s="671"/>
      <c r="G464" s="331"/>
      <c r="H464" s="911">
        <f>F464+G464</f>
        <v>0</v>
      </c>
      <c r="I464" s="300">
        <v>1</v>
      </c>
      <c r="J464" s="330"/>
      <c r="K464" s="543"/>
      <c r="L464" s="544"/>
      <c r="M464" s="543"/>
      <c r="N464" s="543"/>
      <c r="O464" s="544"/>
      <c r="P464" s="543"/>
      <c r="Q464" s="543"/>
      <c r="R464" s="544"/>
      <c r="S464" s="543"/>
      <c r="T464" s="543"/>
      <c r="U464" s="544"/>
      <c r="V464" s="543"/>
      <c r="W464" s="543"/>
      <c r="X464" s="537"/>
      <c r="Y464" s="543"/>
      <c r="Z464" s="543"/>
      <c r="AA464" s="544"/>
      <c r="AB464" s="543"/>
      <c r="AC464" s="543"/>
      <c r="AD464" s="544"/>
      <c r="AE464" s="543"/>
      <c r="AF464" s="543"/>
      <c r="AG464" s="544"/>
      <c r="AH464" s="543"/>
      <c r="AI464" s="543"/>
      <c r="AJ464" s="544"/>
      <c r="AK464" s="543"/>
      <c r="AL464" s="543"/>
      <c r="AM464" s="545"/>
      <c r="AN464" s="543"/>
      <c r="AO464" s="543"/>
      <c r="AP464" s="544"/>
      <c r="AQ464" s="543"/>
      <c r="AR464" s="543"/>
      <c r="AS464" s="544"/>
      <c r="AT464" s="543"/>
      <c r="AU464" s="544"/>
      <c r="AV464" s="545"/>
      <c r="AW464" s="544"/>
      <c r="AX464" s="544"/>
      <c r="AY464" s="543"/>
      <c r="AZ464" s="543"/>
      <c r="BA464" s="544"/>
      <c r="BB464" s="543"/>
      <c r="BC464" s="546"/>
      <c r="BD464" s="543"/>
      <c r="BE464" s="546"/>
      <c r="BF464" s="546"/>
      <c r="BG464" s="546"/>
      <c r="BH464" s="546"/>
      <c r="BI464" s="546"/>
      <c r="BJ464" s="546"/>
      <c r="BK464" s="546"/>
      <c r="BL464" s="546"/>
      <c r="BM464" s="546"/>
      <c r="BN464" s="546"/>
      <c r="BO464" s="546"/>
      <c r="BP464" s="546"/>
      <c r="BQ464" s="546"/>
      <c r="BR464" s="546"/>
      <c r="BS464" s="546"/>
      <c r="BT464" s="546"/>
      <c r="BU464" s="546"/>
      <c r="BV464" s="546"/>
      <c r="BW464" s="546"/>
      <c r="BX464" s="546"/>
      <c r="BY464" s="546"/>
      <c r="BZ464" s="546"/>
      <c r="CA464" s="546"/>
      <c r="CB464" s="546"/>
      <c r="CC464" s="546"/>
      <c r="CD464" s="546"/>
      <c r="CE464" s="546"/>
      <c r="CF464" s="546"/>
      <c r="CG464" s="546"/>
      <c r="CH464" s="546"/>
      <c r="CI464" s="546"/>
      <c r="CJ464" s="546"/>
      <c r="CK464" s="546"/>
      <c r="CL464" s="546"/>
      <c r="CM464" s="546"/>
      <c r="CN464" s="546"/>
      <c r="CO464" s="546"/>
      <c r="CP464" s="546"/>
      <c r="CQ464" s="546"/>
      <c r="CR464" s="546"/>
      <c r="CS464" s="546"/>
      <c r="CT464" s="546"/>
      <c r="CU464" s="546"/>
      <c r="CV464" s="546"/>
      <c r="CW464" s="546"/>
      <c r="CX464" s="546"/>
      <c r="CY464" s="546"/>
      <c r="CZ464" s="546"/>
      <c r="DA464" s="546"/>
      <c r="DB464" s="546"/>
      <c r="DC464" s="546"/>
      <c r="DD464" s="546"/>
      <c r="DE464" s="546"/>
      <c r="DF464" s="546"/>
      <c r="DG464" s="546"/>
      <c r="DH464" s="546"/>
      <c r="DI464" s="546"/>
      <c r="DJ464" s="546"/>
      <c r="DK464" s="546"/>
      <c r="DL464" s="546"/>
      <c r="DM464" s="546"/>
      <c r="DN464" s="546"/>
      <c r="DO464" s="546"/>
      <c r="DP464" s="546"/>
      <c r="DQ464" s="546"/>
      <c r="DR464" s="546"/>
      <c r="DS464" s="546"/>
      <c r="DT464" s="546"/>
      <c r="DU464" s="546"/>
      <c r="DV464" s="546"/>
      <c r="DW464" s="546"/>
      <c r="DX464" s="546"/>
      <c r="DY464" s="546"/>
      <c r="DZ464" s="546"/>
      <c r="EA464" s="546"/>
      <c r="EB464" s="546"/>
      <c r="EC464" s="546"/>
      <c r="ED464" s="546"/>
      <c r="EE464" s="546"/>
      <c r="EF464" s="546"/>
      <c r="EG464" s="546"/>
      <c r="EH464" s="546"/>
      <c r="EI464" s="546"/>
      <c r="EJ464" s="546"/>
      <c r="EK464" s="546"/>
      <c r="EL464" s="546"/>
      <c r="EM464" s="546"/>
      <c r="EN464" s="546"/>
      <c r="EO464" s="546"/>
      <c r="EP464" s="546"/>
      <c r="EQ464" s="546"/>
      <c r="ER464" s="546"/>
      <c r="ES464" s="546"/>
      <c r="ET464" s="546"/>
      <c r="EU464" s="546"/>
      <c r="EV464" s="546"/>
      <c r="EW464" s="546"/>
      <c r="EX464" s="546"/>
      <c r="EY464" s="546"/>
      <c r="EZ464" s="546"/>
      <c r="FA464" s="546"/>
      <c r="FB464" s="546"/>
      <c r="FC464" s="546"/>
      <c r="FD464" s="546"/>
      <c r="FE464" s="546"/>
      <c r="FF464" s="546"/>
      <c r="FG464" s="546"/>
      <c r="FH464" s="546"/>
      <c r="FI464" s="546"/>
      <c r="FJ464" s="546"/>
      <c r="FK464" s="546"/>
      <c r="FL464" s="546"/>
      <c r="FM464" s="546"/>
      <c r="FN464" s="546"/>
      <c r="FO464" s="546"/>
      <c r="FP464" s="546"/>
      <c r="FQ464" s="546"/>
      <c r="FR464" s="546"/>
      <c r="FS464" s="546"/>
      <c r="FT464" s="546"/>
      <c r="FU464" s="546"/>
      <c r="FV464" s="546"/>
      <c r="FW464" s="546"/>
      <c r="FX464" s="546"/>
      <c r="FY464" s="546"/>
      <c r="FZ464" s="546"/>
      <c r="GA464" s="546"/>
      <c r="GB464" s="546"/>
      <c r="GC464" s="546"/>
      <c r="GD464" s="546"/>
      <c r="GE464" s="546"/>
      <c r="GF464" s="546"/>
      <c r="GG464" s="546"/>
      <c r="GH464" s="546"/>
      <c r="GI464" s="546"/>
      <c r="GJ464" s="546"/>
      <c r="GK464" s="546"/>
      <c r="GL464" s="546"/>
      <c r="GM464" s="546"/>
      <c r="GN464" s="546"/>
      <c r="GO464" s="546"/>
      <c r="GP464" s="546"/>
      <c r="GQ464" s="546"/>
      <c r="GR464" s="546"/>
      <c r="GS464" s="546"/>
      <c r="GT464" s="546"/>
      <c r="GU464" s="546"/>
      <c r="GV464" s="546"/>
      <c r="GW464" s="546"/>
      <c r="GX464" s="546"/>
      <c r="GY464" s="546"/>
      <c r="GZ464" s="546"/>
      <c r="HA464" s="546"/>
      <c r="HB464" s="546"/>
      <c r="HC464" s="546"/>
      <c r="HD464" s="546"/>
      <c r="HE464" s="546"/>
      <c r="HF464" s="546"/>
      <c r="HG464" s="546"/>
      <c r="HH464" s="546"/>
      <c r="HI464" s="546"/>
      <c r="HJ464" s="546"/>
      <c r="HK464" s="546"/>
      <c r="HL464" s="546"/>
      <c r="HM464" s="546"/>
      <c r="HN464" s="546"/>
      <c r="HO464" s="546"/>
      <c r="HP464" s="546"/>
      <c r="HQ464" s="546"/>
      <c r="HR464" s="546"/>
      <c r="HS464" s="546"/>
      <c r="HT464" s="546"/>
      <c r="HU464" s="546"/>
      <c r="HV464" s="546"/>
      <c r="HW464" s="546"/>
      <c r="HX464" s="546"/>
      <c r="HY464" s="546"/>
      <c r="HZ464" s="546"/>
      <c r="IA464" s="546"/>
      <c r="IB464" s="546"/>
      <c r="IC464" s="546"/>
      <c r="ID464" s="546"/>
      <c r="IE464" s="546"/>
      <c r="IF464" s="546"/>
      <c r="IG464" s="546"/>
      <c r="IH464" s="546"/>
      <c r="II464" s="546"/>
    </row>
    <row r="465" spans="1:24" s="333" customFormat="1" ht="15.75">
      <c r="A465" s="349">
        <v>125</v>
      </c>
      <c r="B465" s="183">
        <v>8000</v>
      </c>
      <c r="C465" s="1005" t="s">
        <v>32</v>
      </c>
      <c r="D465" s="1005"/>
      <c r="E465" s="703">
        <f>SUM(E466:E480)</f>
        <v>0</v>
      </c>
      <c r="F465" s="700">
        <f>SUM(F466:F480)</f>
        <v>0</v>
      </c>
      <c r="G465" s="505">
        <f>SUM(G466:G480)</f>
        <v>0</v>
      </c>
      <c r="H465" s="505">
        <f>SUM(H466:H480)</f>
        <v>0</v>
      </c>
      <c r="I465" s="300">
        <v>1</v>
      </c>
      <c r="J465" s="330"/>
      <c r="O465" s="536"/>
      <c r="X465" s="545"/>
    </row>
    <row r="466" spans="1:24" ht="15.75">
      <c r="A466" s="350">
        <v>130</v>
      </c>
      <c r="B466" s="184"/>
      <c r="C466" s="190">
        <v>8011</v>
      </c>
      <c r="D466" s="181" t="s">
        <v>33</v>
      </c>
      <c r="E466" s="668"/>
      <c r="F466" s="671"/>
      <c r="G466" s="331"/>
      <c r="H466" s="911">
        <f aca="true" t="shared" si="88" ref="H466:H480">F466+G466</f>
        <v>0</v>
      </c>
      <c r="I466" s="300">
        <v>1</v>
      </c>
      <c r="J466" s="330"/>
      <c r="M466" s="294"/>
      <c r="N466" s="294"/>
      <c r="R466" s="294"/>
      <c r="S466" s="294"/>
      <c r="U466" s="294"/>
      <c r="V466" s="294"/>
      <c r="X466" s="545"/>
    </row>
    <row r="467" spans="1:24" ht="15.75">
      <c r="A467" s="350">
        <v>135</v>
      </c>
      <c r="B467" s="184"/>
      <c r="C467" s="180">
        <v>8012</v>
      </c>
      <c r="D467" s="182" t="s">
        <v>34</v>
      </c>
      <c r="E467" s="668"/>
      <c r="F467" s="671"/>
      <c r="G467" s="331"/>
      <c r="H467" s="911">
        <f t="shared" si="88"/>
        <v>0</v>
      </c>
      <c r="I467" s="300">
        <v>1</v>
      </c>
      <c r="J467" s="330"/>
      <c r="M467" s="294"/>
      <c r="N467" s="294"/>
      <c r="R467" s="294"/>
      <c r="S467" s="294"/>
      <c r="U467" s="294"/>
      <c r="V467" s="294"/>
      <c r="X467" s="333"/>
    </row>
    <row r="468" spans="1:22" ht="29.25" customHeight="1">
      <c r="A468" s="350">
        <v>140</v>
      </c>
      <c r="B468" s="184"/>
      <c r="C468" s="180">
        <v>8017</v>
      </c>
      <c r="D468" s="182" t="s">
        <v>35</v>
      </c>
      <c r="E468" s="668"/>
      <c r="F468" s="671"/>
      <c r="G468" s="331"/>
      <c r="H468" s="911">
        <f t="shared" si="88"/>
        <v>0</v>
      </c>
      <c r="I468" s="300">
        <v>1</v>
      </c>
      <c r="J468" s="330"/>
      <c r="M468" s="294"/>
      <c r="N468" s="294"/>
      <c r="R468" s="294"/>
      <c r="S468" s="294"/>
      <c r="U468" s="294"/>
      <c r="V468" s="294"/>
    </row>
    <row r="469" spans="1:22" ht="15.75">
      <c r="A469" s="350">
        <v>145</v>
      </c>
      <c r="B469" s="184"/>
      <c r="C469" s="225">
        <v>8018</v>
      </c>
      <c r="D469" s="275" t="s">
        <v>36</v>
      </c>
      <c r="E469" s="668"/>
      <c r="F469" s="671"/>
      <c r="G469" s="331"/>
      <c r="H469" s="911">
        <f t="shared" si="88"/>
        <v>0</v>
      </c>
      <c r="I469" s="300">
        <v>1</v>
      </c>
      <c r="J469" s="330"/>
      <c r="M469" s="294"/>
      <c r="N469" s="294"/>
      <c r="R469" s="294"/>
      <c r="S469" s="294"/>
      <c r="U469" s="294"/>
      <c r="V469" s="294"/>
    </row>
    <row r="470" spans="1:22" ht="15.75">
      <c r="A470" s="350">
        <v>150</v>
      </c>
      <c r="B470" s="184"/>
      <c r="C470" s="220">
        <v>8031</v>
      </c>
      <c r="D470" s="221" t="s">
        <v>37</v>
      </c>
      <c r="E470" s="668"/>
      <c r="F470" s="671"/>
      <c r="G470" s="331"/>
      <c r="H470" s="911">
        <f t="shared" si="88"/>
        <v>0</v>
      </c>
      <c r="I470" s="300">
        <v>1</v>
      </c>
      <c r="J470" s="330"/>
      <c r="M470" s="294"/>
      <c r="N470" s="294"/>
      <c r="R470" s="294"/>
      <c r="S470" s="294"/>
      <c r="U470" s="294"/>
      <c r="V470" s="294"/>
    </row>
    <row r="471" spans="1:22" ht="15.75">
      <c r="A471" s="350">
        <v>155</v>
      </c>
      <c r="B471" s="184"/>
      <c r="C471" s="180">
        <v>8032</v>
      </c>
      <c r="D471" s="182" t="s">
        <v>38</v>
      </c>
      <c r="E471" s="668"/>
      <c r="F471" s="671"/>
      <c r="G471" s="331"/>
      <c r="H471" s="911">
        <f t="shared" si="88"/>
        <v>0</v>
      </c>
      <c r="I471" s="300">
        <v>1</v>
      </c>
      <c r="J471" s="330"/>
      <c r="M471" s="294"/>
      <c r="N471" s="294"/>
      <c r="R471" s="294"/>
      <c r="S471" s="294"/>
      <c r="U471" s="294"/>
      <c r="V471" s="294"/>
    </row>
    <row r="472" spans="1:22" ht="24.75" customHeight="1">
      <c r="A472" s="350">
        <v>175</v>
      </c>
      <c r="B472" s="184"/>
      <c r="C472" s="180">
        <v>8037</v>
      </c>
      <c r="D472" s="182" t="s">
        <v>39</v>
      </c>
      <c r="E472" s="668"/>
      <c r="F472" s="671"/>
      <c r="G472" s="331"/>
      <c r="H472" s="911">
        <f t="shared" si="88"/>
        <v>0</v>
      </c>
      <c r="I472" s="300">
        <v>1</v>
      </c>
      <c r="J472" s="330"/>
      <c r="M472" s="294"/>
      <c r="N472" s="294"/>
      <c r="R472" s="294"/>
      <c r="S472" s="294"/>
      <c r="U472" s="294"/>
      <c r="V472" s="294"/>
    </row>
    <row r="473" spans="1:22" ht="15.75">
      <c r="A473" s="350">
        <v>180</v>
      </c>
      <c r="B473" s="184"/>
      <c r="C473" s="225">
        <v>8038</v>
      </c>
      <c r="D473" s="275" t="s">
        <v>40</v>
      </c>
      <c r="E473" s="668"/>
      <c r="F473" s="671"/>
      <c r="G473" s="331"/>
      <c r="H473" s="911">
        <f t="shared" si="88"/>
        <v>0</v>
      </c>
      <c r="I473" s="300">
        <v>1</v>
      </c>
      <c r="J473" s="330"/>
      <c r="M473" s="294"/>
      <c r="N473" s="294"/>
      <c r="R473" s="294"/>
      <c r="S473" s="294"/>
      <c r="U473" s="294"/>
      <c r="V473" s="294"/>
    </row>
    <row r="474" spans="1:22" ht="31.5">
      <c r="A474" s="350">
        <v>185</v>
      </c>
      <c r="B474" s="184"/>
      <c r="C474" s="220">
        <v>8051</v>
      </c>
      <c r="D474" s="221" t="s">
        <v>41</v>
      </c>
      <c r="E474" s="668"/>
      <c r="F474" s="671"/>
      <c r="G474" s="331"/>
      <c r="H474" s="911">
        <f t="shared" si="88"/>
        <v>0</v>
      </c>
      <c r="I474" s="300">
        <v>1</v>
      </c>
      <c r="J474" s="330"/>
      <c r="M474" s="294"/>
      <c r="N474" s="294"/>
      <c r="R474" s="294"/>
      <c r="S474" s="294"/>
      <c r="U474" s="294"/>
      <c r="V474" s="294"/>
    </row>
    <row r="475" spans="1:22" ht="31.5">
      <c r="A475" s="350">
        <v>190</v>
      </c>
      <c r="B475" s="184"/>
      <c r="C475" s="180">
        <v>8052</v>
      </c>
      <c r="D475" s="182" t="s">
        <v>42</v>
      </c>
      <c r="E475" s="668"/>
      <c r="F475" s="671"/>
      <c r="G475" s="331"/>
      <c r="H475" s="911">
        <f t="shared" si="88"/>
        <v>0</v>
      </c>
      <c r="I475" s="300">
        <v>1</v>
      </c>
      <c r="J475" s="330"/>
      <c r="M475" s="294"/>
      <c r="N475" s="294"/>
      <c r="R475" s="294"/>
      <c r="S475" s="294"/>
      <c r="U475" s="294"/>
      <c r="V475" s="294"/>
    </row>
    <row r="476" spans="1:22" ht="31.5">
      <c r="A476" s="350">
        <v>195</v>
      </c>
      <c r="B476" s="184"/>
      <c r="C476" s="180">
        <v>8057</v>
      </c>
      <c r="D476" s="182" t="s">
        <v>43</v>
      </c>
      <c r="E476" s="668"/>
      <c r="F476" s="671"/>
      <c r="G476" s="331"/>
      <c r="H476" s="911">
        <f t="shared" si="88"/>
        <v>0</v>
      </c>
      <c r="I476" s="300">
        <v>1</v>
      </c>
      <c r="J476" s="330"/>
      <c r="M476" s="294"/>
      <c r="N476" s="294"/>
      <c r="R476" s="294"/>
      <c r="S476" s="294"/>
      <c r="U476" s="294"/>
      <c r="V476" s="294"/>
    </row>
    <row r="477" spans="1:22" ht="31.5">
      <c r="A477" s="350">
        <v>200</v>
      </c>
      <c r="B477" s="184"/>
      <c r="C477" s="225">
        <v>8058</v>
      </c>
      <c r="D477" s="275" t="s">
        <v>44</v>
      </c>
      <c r="E477" s="668"/>
      <c r="F477" s="671"/>
      <c r="G477" s="331"/>
      <c r="H477" s="911">
        <f t="shared" si="88"/>
        <v>0</v>
      </c>
      <c r="I477" s="300">
        <v>1</v>
      </c>
      <c r="J477" s="330"/>
      <c r="M477" s="294"/>
      <c r="N477" s="294"/>
      <c r="R477" s="294"/>
      <c r="S477" s="294"/>
      <c r="U477" s="294"/>
      <c r="V477" s="294"/>
    </row>
    <row r="478" spans="1:22" ht="15.75">
      <c r="A478" s="350">
        <v>205</v>
      </c>
      <c r="B478" s="184"/>
      <c r="C478" s="222">
        <v>8080</v>
      </c>
      <c r="D478" s="276" t="s">
        <v>45</v>
      </c>
      <c r="E478" s="668"/>
      <c r="F478" s="671"/>
      <c r="G478" s="331"/>
      <c r="H478" s="911">
        <f t="shared" si="88"/>
        <v>0</v>
      </c>
      <c r="I478" s="300">
        <v>1</v>
      </c>
      <c r="J478" s="330"/>
      <c r="M478" s="294"/>
      <c r="N478" s="294"/>
      <c r="R478" s="294"/>
      <c r="S478" s="294"/>
      <c r="U478" s="294"/>
      <c r="V478" s="294"/>
    </row>
    <row r="479" spans="1:22" ht="15.75">
      <c r="A479" s="350">
        <v>210</v>
      </c>
      <c r="B479" s="184"/>
      <c r="C479" s="180">
        <v>8097</v>
      </c>
      <c r="D479" s="215" t="s">
        <v>46</v>
      </c>
      <c r="E479" s="668"/>
      <c r="F479" s="671"/>
      <c r="G479" s="331"/>
      <c r="H479" s="911">
        <f t="shared" si="88"/>
        <v>0</v>
      </c>
      <c r="I479" s="300">
        <v>1</v>
      </c>
      <c r="J479" s="330"/>
      <c r="M479" s="294"/>
      <c r="N479" s="294"/>
      <c r="R479" s="294"/>
      <c r="S479" s="294"/>
      <c r="U479" s="294"/>
      <c r="V479" s="294"/>
    </row>
    <row r="480" spans="1:22" ht="15.75">
      <c r="A480" s="350">
        <v>215</v>
      </c>
      <c r="B480" s="184"/>
      <c r="C480" s="186">
        <v>8098</v>
      </c>
      <c r="D480" s="203" t="s">
        <v>47</v>
      </c>
      <c r="E480" s="668"/>
      <c r="F480" s="671"/>
      <c r="G480" s="331"/>
      <c r="H480" s="911">
        <f t="shared" si="88"/>
        <v>0</v>
      </c>
      <c r="I480" s="300">
        <v>1</v>
      </c>
      <c r="J480" s="330"/>
      <c r="M480" s="294"/>
      <c r="N480" s="294"/>
      <c r="R480" s="294"/>
      <c r="S480" s="294"/>
      <c r="U480" s="294"/>
      <c r="V480" s="294"/>
    </row>
    <row r="481" spans="1:24" s="333" customFormat="1" ht="33" customHeight="1">
      <c r="A481" s="349">
        <v>220</v>
      </c>
      <c r="B481" s="183">
        <v>8100</v>
      </c>
      <c r="C481" s="987" t="s">
        <v>48</v>
      </c>
      <c r="D481" s="1026"/>
      <c r="E481" s="703">
        <f>SUM(E482:E485)</f>
        <v>0</v>
      </c>
      <c r="F481" s="700">
        <f>SUM(F482:F485)</f>
        <v>0</v>
      </c>
      <c r="G481" s="505">
        <f>SUM(G482:G485)</f>
        <v>0</v>
      </c>
      <c r="H481" s="505">
        <f>SUM(H482:H485)</f>
        <v>0</v>
      </c>
      <c r="I481" s="300">
        <v>1</v>
      </c>
      <c r="J481" s="330"/>
      <c r="O481" s="536"/>
      <c r="X481" s="294"/>
    </row>
    <row r="482" spans="1:22" ht="31.5">
      <c r="A482" s="350">
        <v>225</v>
      </c>
      <c r="B482" s="179"/>
      <c r="C482" s="190">
        <v>8111</v>
      </c>
      <c r="D482" s="193" t="s">
        <v>49</v>
      </c>
      <c r="E482" s="668"/>
      <c r="F482" s="671"/>
      <c r="G482" s="331"/>
      <c r="H482" s="911">
        <f>F482+G482</f>
        <v>0</v>
      </c>
      <c r="I482" s="300">
        <v>1</v>
      </c>
      <c r="J482" s="330"/>
      <c r="M482" s="294"/>
      <c r="N482" s="294"/>
      <c r="R482" s="294"/>
      <c r="S482" s="294"/>
      <c r="U482" s="294"/>
      <c r="V482" s="294"/>
    </row>
    <row r="483" spans="1:24" ht="31.5">
      <c r="A483" s="350">
        <v>230</v>
      </c>
      <c r="B483" s="179"/>
      <c r="C483" s="225">
        <v>8112</v>
      </c>
      <c r="D483" s="227" t="s">
        <v>50</v>
      </c>
      <c r="E483" s="668"/>
      <c r="F483" s="671"/>
      <c r="G483" s="331"/>
      <c r="H483" s="911">
        <f>F483+G483</f>
        <v>0</v>
      </c>
      <c r="I483" s="300">
        <v>1</v>
      </c>
      <c r="J483" s="330"/>
      <c r="M483" s="294"/>
      <c r="N483" s="294"/>
      <c r="R483" s="294"/>
      <c r="S483" s="294"/>
      <c r="U483" s="294"/>
      <c r="V483" s="294"/>
      <c r="X483" s="333"/>
    </row>
    <row r="484" spans="1:22" ht="31.5">
      <c r="A484" s="350">
        <v>235</v>
      </c>
      <c r="B484" s="187"/>
      <c r="C484" s="180">
        <v>8121</v>
      </c>
      <c r="D484" s="215" t="s">
        <v>51</v>
      </c>
      <c r="E484" s="668"/>
      <c r="F484" s="671"/>
      <c r="G484" s="331"/>
      <c r="H484" s="911">
        <f>F484+G484</f>
        <v>0</v>
      </c>
      <c r="I484" s="300">
        <v>1</v>
      </c>
      <c r="J484" s="330"/>
      <c r="M484" s="294"/>
      <c r="N484" s="294"/>
      <c r="R484" s="294"/>
      <c r="S484" s="294"/>
      <c r="U484" s="294"/>
      <c r="V484" s="294"/>
    </row>
    <row r="485" spans="1:22" ht="31.5">
      <c r="A485" s="350">
        <v>240</v>
      </c>
      <c r="B485" s="179"/>
      <c r="C485" s="186">
        <v>8122</v>
      </c>
      <c r="D485" s="203" t="s">
        <v>52</v>
      </c>
      <c r="E485" s="668"/>
      <c r="F485" s="671"/>
      <c r="G485" s="331"/>
      <c r="H485" s="911">
        <f>F485+G485</f>
        <v>0</v>
      </c>
      <c r="I485" s="300">
        <v>1</v>
      </c>
      <c r="J485" s="330"/>
      <c r="M485" s="294"/>
      <c r="N485" s="294"/>
      <c r="R485" s="294"/>
      <c r="S485" s="294"/>
      <c r="U485" s="294"/>
      <c r="V485" s="294"/>
    </row>
    <row r="486" spans="1:24" s="333" customFormat="1" ht="23.25" customHeight="1">
      <c r="A486" s="349">
        <v>245</v>
      </c>
      <c r="B486" s="183">
        <v>8200</v>
      </c>
      <c r="C486" s="1047" t="s">
        <v>53</v>
      </c>
      <c r="D486" s="1040"/>
      <c r="E486" s="672"/>
      <c r="F486" s="677"/>
      <c r="G486" s="345"/>
      <c r="H486" s="911">
        <f>F486+G486</f>
        <v>0</v>
      </c>
      <c r="I486" s="300">
        <v>1</v>
      </c>
      <c r="J486" s="330"/>
      <c r="O486" s="536"/>
      <c r="X486" s="294"/>
    </row>
    <row r="487" spans="1:24" s="333" customFormat="1" ht="15.75">
      <c r="A487" s="349">
        <v>255</v>
      </c>
      <c r="B487" s="183">
        <v>8300</v>
      </c>
      <c r="C487" s="988" t="s">
        <v>54</v>
      </c>
      <c r="D487" s="988"/>
      <c r="E487" s="703">
        <f>SUM(E488:E495)</f>
        <v>0</v>
      </c>
      <c r="F487" s="700">
        <f>SUM(F488:F495)</f>
        <v>0</v>
      </c>
      <c r="G487" s="505">
        <f>SUM(G488:G495)</f>
        <v>0</v>
      </c>
      <c r="H487" s="505">
        <f>SUM(H488:H495)</f>
        <v>0</v>
      </c>
      <c r="I487" s="300">
        <v>1</v>
      </c>
      <c r="J487" s="330"/>
      <c r="O487" s="536"/>
      <c r="X487" s="294"/>
    </row>
    <row r="488" spans="1:24" ht="18.75" customHeight="1">
      <c r="A488" s="351">
        <v>260</v>
      </c>
      <c r="B488" s="187"/>
      <c r="C488" s="190">
        <v>8311</v>
      </c>
      <c r="D488" s="193" t="s">
        <v>55</v>
      </c>
      <c r="E488" s="668"/>
      <c r="F488" s="671"/>
      <c r="G488" s="331"/>
      <c r="H488" s="911">
        <f aca="true" t="shared" si="89" ref="H488:H495">F488+G488</f>
        <v>0</v>
      </c>
      <c r="I488" s="300">
        <v>1</v>
      </c>
      <c r="J488" s="330"/>
      <c r="M488" s="294"/>
      <c r="N488" s="294"/>
      <c r="R488" s="294"/>
      <c r="S488" s="294"/>
      <c r="U488" s="294"/>
      <c r="V488" s="294"/>
      <c r="X488" s="333"/>
    </row>
    <row r="489" spans="1:24" ht="18.75" customHeight="1">
      <c r="A489" s="351">
        <v>261</v>
      </c>
      <c r="B489" s="179"/>
      <c r="C489" s="225">
        <v>8312</v>
      </c>
      <c r="D489" s="227" t="s">
        <v>56</v>
      </c>
      <c r="E489" s="668"/>
      <c r="F489" s="671"/>
      <c r="G489" s="331"/>
      <c r="H489" s="911">
        <f t="shared" si="89"/>
        <v>0</v>
      </c>
      <c r="I489" s="300">
        <v>1</v>
      </c>
      <c r="J489" s="330"/>
      <c r="M489" s="294"/>
      <c r="N489" s="294"/>
      <c r="R489" s="294"/>
      <c r="S489" s="294"/>
      <c r="U489" s="294"/>
      <c r="V489" s="294"/>
      <c r="X489" s="333"/>
    </row>
    <row r="490" spans="1:22" ht="18.75" customHeight="1">
      <c r="A490" s="351">
        <v>262</v>
      </c>
      <c r="B490" s="179"/>
      <c r="C490" s="180">
        <v>8321</v>
      </c>
      <c r="D490" s="215" t="s">
        <v>57</v>
      </c>
      <c r="E490" s="668"/>
      <c r="F490" s="671"/>
      <c r="G490" s="331"/>
      <c r="H490" s="911">
        <f t="shared" si="89"/>
        <v>0</v>
      </c>
      <c r="I490" s="300">
        <v>1</v>
      </c>
      <c r="J490" s="330"/>
      <c r="M490" s="294"/>
      <c r="N490" s="294"/>
      <c r="R490" s="294"/>
      <c r="S490" s="294"/>
      <c r="U490" s="294"/>
      <c r="V490" s="294"/>
    </row>
    <row r="491" spans="1:22" ht="18.75" customHeight="1">
      <c r="A491" s="351">
        <v>263</v>
      </c>
      <c r="B491" s="179"/>
      <c r="C491" s="186">
        <v>8322</v>
      </c>
      <c r="D491" s="203" t="s">
        <v>58</v>
      </c>
      <c r="E491" s="668"/>
      <c r="F491" s="671"/>
      <c r="G491" s="331"/>
      <c r="H491" s="911">
        <f t="shared" si="89"/>
        <v>0</v>
      </c>
      <c r="I491" s="300">
        <v>1</v>
      </c>
      <c r="J491" s="330"/>
      <c r="M491" s="294"/>
      <c r="N491" s="294"/>
      <c r="R491" s="294"/>
      <c r="S491" s="294"/>
      <c r="U491" s="294"/>
      <c r="V491" s="294"/>
    </row>
    <row r="492" spans="1:22" ht="18.75" customHeight="1">
      <c r="A492" s="351">
        <v>264</v>
      </c>
      <c r="B492" s="187"/>
      <c r="C492" s="190">
        <v>8371</v>
      </c>
      <c r="D492" s="193" t="s">
        <v>59</v>
      </c>
      <c r="E492" s="668"/>
      <c r="F492" s="671"/>
      <c r="G492" s="331"/>
      <c r="H492" s="911">
        <f t="shared" si="89"/>
        <v>0</v>
      </c>
      <c r="I492" s="300">
        <v>1</v>
      </c>
      <c r="J492" s="330"/>
      <c r="M492" s="294"/>
      <c r="N492" s="294"/>
      <c r="R492" s="294"/>
      <c r="S492" s="294"/>
      <c r="U492" s="294"/>
      <c r="V492" s="294"/>
    </row>
    <row r="493" spans="1:22" ht="18.75" customHeight="1">
      <c r="A493" s="351">
        <v>265</v>
      </c>
      <c r="B493" s="179"/>
      <c r="C493" s="225">
        <v>8372</v>
      </c>
      <c r="D493" s="227" t="s">
        <v>60</v>
      </c>
      <c r="E493" s="668"/>
      <c r="F493" s="671"/>
      <c r="G493" s="331"/>
      <c r="H493" s="911">
        <f t="shared" si="89"/>
        <v>0</v>
      </c>
      <c r="I493" s="300">
        <v>1</v>
      </c>
      <c r="J493" s="330"/>
      <c r="M493" s="294"/>
      <c r="N493" s="294"/>
      <c r="R493" s="294"/>
      <c r="S493" s="294"/>
      <c r="U493" s="294"/>
      <c r="V493" s="294"/>
    </row>
    <row r="494" spans="1:22" ht="18.75" customHeight="1">
      <c r="A494" s="351">
        <v>266</v>
      </c>
      <c r="B494" s="179"/>
      <c r="C494" s="180">
        <v>8381</v>
      </c>
      <c r="D494" s="215" t="s">
        <v>61</v>
      </c>
      <c r="E494" s="668"/>
      <c r="F494" s="671"/>
      <c r="G494" s="331"/>
      <c r="H494" s="911">
        <f t="shared" si="89"/>
        <v>0</v>
      </c>
      <c r="I494" s="300">
        <v>1</v>
      </c>
      <c r="J494" s="330"/>
      <c r="M494" s="294"/>
      <c r="N494" s="294"/>
      <c r="R494" s="294"/>
      <c r="S494" s="294"/>
      <c r="U494" s="294"/>
      <c r="V494" s="294"/>
    </row>
    <row r="495" spans="1:22" ht="18.75" customHeight="1">
      <c r="A495" s="351">
        <v>267</v>
      </c>
      <c r="B495" s="179"/>
      <c r="C495" s="186">
        <v>8382</v>
      </c>
      <c r="D495" s="203" t="s">
        <v>62</v>
      </c>
      <c r="E495" s="668"/>
      <c r="F495" s="671"/>
      <c r="G495" s="331"/>
      <c r="H495" s="911">
        <f t="shared" si="89"/>
        <v>0</v>
      </c>
      <c r="I495" s="300">
        <v>1</v>
      </c>
      <c r="J495" s="330"/>
      <c r="M495" s="294"/>
      <c r="N495" s="294"/>
      <c r="R495" s="294"/>
      <c r="S495" s="294"/>
      <c r="U495" s="294"/>
      <c r="V495" s="294"/>
    </row>
    <row r="496" spans="1:24" s="333" customFormat="1" ht="15.75">
      <c r="A496" s="349">
        <v>280</v>
      </c>
      <c r="B496" s="183">
        <v>8400</v>
      </c>
      <c r="C496" s="986" t="s">
        <v>63</v>
      </c>
      <c r="D496" s="986"/>
      <c r="E496" s="703">
        <f>+E497+E498</f>
        <v>0</v>
      </c>
      <c r="F496" s="706">
        <f>+F497+F498</f>
        <v>0</v>
      </c>
      <c r="G496" s="511">
        <f>+G497+G498</f>
        <v>0</v>
      </c>
      <c r="H496" s="505">
        <f>+H497+H498</f>
        <v>0</v>
      </c>
      <c r="I496" s="300">
        <v>1</v>
      </c>
      <c r="J496" s="330"/>
      <c r="O496" s="536"/>
      <c r="X496" s="294"/>
    </row>
    <row r="497" spans="1:22" ht="15.75">
      <c r="A497" s="350">
        <v>285</v>
      </c>
      <c r="B497" s="179"/>
      <c r="C497" s="190">
        <v>8410</v>
      </c>
      <c r="D497" s="193" t="s">
        <v>64</v>
      </c>
      <c r="E497" s="668"/>
      <c r="F497" s="671"/>
      <c r="G497" s="331"/>
      <c r="H497" s="911">
        <f>F497+G497</f>
        <v>0</v>
      </c>
      <c r="I497" s="300">
        <v>1</v>
      </c>
      <c r="J497" s="330"/>
      <c r="M497" s="294"/>
      <c r="N497" s="294"/>
      <c r="R497" s="294"/>
      <c r="S497" s="294"/>
      <c r="U497" s="294"/>
      <c r="V497" s="294"/>
    </row>
    <row r="498" spans="1:24" ht="19.5" customHeight="1">
      <c r="A498" s="350">
        <v>290</v>
      </c>
      <c r="B498" s="179"/>
      <c r="C498" s="186">
        <v>8420</v>
      </c>
      <c r="D498" s="203" t="s">
        <v>65</v>
      </c>
      <c r="E498" s="668"/>
      <c r="F498" s="671"/>
      <c r="G498" s="331"/>
      <c r="H498" s="911">
        <f>F498+G498</f>
        <v>0</v>
      </c>
      <c r="I498" s="300">
        <v>1</v>
      </c>
      <c r="J498" s="330"/>
      <c r="M498" s="294"/>
      <c r="N498" s="294"/>
      <c r="R498" s="294"/>
      <c r="S498" s="294"/>
      <c r="U498" s="294"/>
      <c r="V498" s="294"/>
      <c r="X498" s="333"/>
    </row>
    <row r="499" spans="1:24" s="333" customFormat="1" ht="15.75">
      <c r="A499" s="349">
        <v>295</v>
      </c>
      <c r="B499" s="183">
        <v>8500</v>
      </c>
      <c r="C499" s="1005" t="s">
        <v>66</v>
      </c>
      <c r="D499" s="1005"/>
      <c r="E499" s="703">
        <f>SUM(E500:E502)</f>
        <v>0</v>
      </c>
      <c r="F499" s="700">
        <f>SUM(F500:F502)</f>
        <v>0</v>
      </c>
      <c r="G499" s="505">
        <f>SUM(G500:G502)</f>
        <v>0</v>
      </c>
      <c r="H499" s="505">
        <f>SUM(H500:H502)</f>
        <v>0</v>
      </c>
      <c r="I499" s="300">
        <v>1</v>
      </c>
      <c r="J499" s="330"/>
      <c r="O499" s="536"/>
      <c r="X499" s="294"/>
    </row>
    <row r="500" spans="1:22" ht="15.75">
      <c r="A500" s="350">
        <v>300</v>
      </c>
      <c r="B500" s="179"/>
      <c r="C500" s="190">
        <v>8501</v>
      </c>
      <c r="D500" s="181" t="s">
        <v>67</v>
      </c>
      <c r="E500" s="668"/>
      <c r="F500" s="671"/>
      <c r="G500" s="331"/>
      <c r="H500" s="911">
        <f>F500+G500</f>
        <v>0</v>
      </c>
      <c r="I500" s="300">
        <v>1</v>
      </c>
      <c r="J500" s="330"/>
      <c r="M500" s="294"/>
      <c r="N500" s="294"/>
      <c r="R500" s="294"/>
      <c r="S500" s="294"/>
      <c r="U500" s="294"/>
      <c r="V500" s="294"/>
    </row>
    <row r="501" spans="1:24" ht="15.75">
      <c r="A501" s="350">
        <v>305</v>
      </c>
      <c r="B501" s="179"/>
      <c r="C501" s="180">
        <v>8502</v>
      </c>
      <c r="D501" s="182" t="s">
        <v>68</v>
      </c>
      <c r="E501" s="668"/>
      <c r="F501" s="671"/>
      <c r="G501" s="331"/>
      <c r="H501" s="911">
        <f>F501+G501</f>
        <v>0</v>
      </c>
      <c r="I501" s="300">
        <v>1</v>
      </c>
      <c r="J501" s="330"/>
      <c r="M501" s="294"/>
      <c r="N501" s="294"/>
      <c r="R501" s="294"/>
      <c r="S501" s="294"/>
      <c r="U501" s="294"/>
      <c r="V501" s="294"/>
      <c r="X501" s="333"/>
    </row>
    <row r="502" spans="1:22" ht="15.75">
      <c r="A502" s="350">
        <v>310</v>
      </c>
      <c r="B502" s="179"/>
      <c r="C502" s="186">
        <v>8504</v>
      </c>
      <c r="D502" s="203" t="s">
        <v>69</v>
      </c>
      <c r="E502" s="668"/>
      <c r="F502" s="671"/>
      <c r="G502" s="331"/>
      <c r="H502" s="911">
        <f>F502+G502</f>
        <v>0</v>
      </c>
      <c r="I502" s="300">
        <v>1</v>
      </c>
      <c r="J502" s="330"/>
      <c r="M502" s="294"/>
      <c r="N502" s="294"/>
      <c r="R502" s="294"/>
      <c r="S502" s="294"/>
      <c r="U502" s="294"/>
      <c r="V502" s="294"/>
    </row>
    <row r="503" spans="1:24" s="333" customFormat="1" ht="15.75">
      <c r="A503" s="349">
        <v>315</v>
      </c>
      <c r="B503" s="183">
        <v>8600</v>
      </c>
      <c r="C503" s="1005" t="s">
        <v>70</v>
      </c>
      <c r="D503" s="1005"/>
      <c r="E503" s="703">
        <f>SUM(E504:E507)</f>
        <v>0</v>
      </c>
      <c r="F503" s="700">
        <f>SUM(F504:F507)</f>
        <v>0</v>
      </c>
      <c r="G503" s="505">
        <f>SUM(G504:G507)</f>
        <v>0</v>
      </c>
      <c r="H503" s="505">
        <f>SUM(H504:H507)</f>
        <v>0</v>
      </c>
      <c r="I503" s="300">
        <v>1</v>
      </c>
      <c r="J503" s="330"/>
      <c r="O503" s="536"/>
      <c r="X503" s="294"/>
    </row>
    <row r="504" spans="1:22" ht="15.75">
      <c r="A504" s="350">
        <v>320</v>
      </c>
      <c r="B504" s="179"/>
      <c r="C504" s="190">
        <v>8611</v>
      </c>
      <c r="D504" s="181" t="s">
        <v>71</v>
      </c>
      <c r="E504" s="668"/>
      <c r="F504" s="671"/>
      <c r="G504" s="331"/>
      <c r="H504" s="911">
        <f>F504+G504</f>
        <v>0</v>
      </c>
      <c r="I504" s="300">
        <v>1</v>
      </c>
      <c r="J504" s="330"/>
      <c r="M504" s="294"/>
      <c r="N504" s="294"/>
      <c r="R504" s="294"/>
      <c r="S504" s="294"/>
      <c r="U504" s="294"/>
      <c r="V504" s="294"/>
    </row>
    <row r="505" spans="1:24" ht="15.75">
      <c r="A505" s="350">
        <v>325</v>
      </c>
      <c r="B505" s="179"/>
      <c r="C505" s="220">
        <v>8621</v>
      </c>
      <c r="D505" s="221" t="s">
        <v>72</v>
      </c>
      <c r="E505" s="668"/>
      <c r="F505" s="671"/>
      <c r="G505" s="331"/>
      <c r="H505" s="911">
        <f>F505+G505</f>
        <v>0</v>
      </c>
      <c r="I505" s="300">
        <v>1</v>
      </c>
      <c r="J505" s="330"/>
      <c r="M505" s="294"/>
      <c r="N505" s="294"/>
      <c r="R505" s="294"/>
      <c r="S505" s="294"/>
      <c r="U505" s="294"/>
      <c r="V505" s="294"/>
      <c r="X505" s="333"/>
    </row>
    <row r="506" spans="1:22" ht="31.5">
      <c r="A506" s="350">
        <v>330</v>
      </c>
      <c r="B506" s="179"/>
      <c r="C506" s="180">
        <v>8623</v>
      </c>
      <c r="D506" s="182" t="s">
        <v>73</v>
      </c>
      <c r="E506" s="668"/>
      <c r="F506" s="671"/>
      <c r="G506" s="331"/>
      <c r="H506" s="911">
        <f>F506+G506</f>
        <v>0</v>
      </c>
      <c r="I506" s="300">
        <v>1</v>
      </c>
      <c r="J506" s="330"/>
      <c r="M506" s="294"/>
      <c r="N506" s="294"/>
      <c r="R506" s="294"/>
      <c r="S506" s="294"/>
      <c r="U506" s="294"/>
      <c r="V506" s="294"/>
    </row>
    <row r="507" spans="1:22" ht="15.75">
      <c r="A507" s="350">
        <v>340</v>
      </c>
      <c r="B507" s="179"/>
      <c r="C507" s="277">
        <v>8640</v>
      </c>
      <c r="D507" s="278" t="s">
        <v>74</v>
      </c>
      <c r="E507" s="668"/>
      <c r="F507" s="671"/>
      <c r="G507" s="331"/>
      <c r="H507" s="911">
        <f>F507+G507</f>
        <v>0</v>
      </c>
      <c r="I507" s="300">
        <v>1</v>
      </c>
      <c r="J507" s="330"/>
      <c r="M507" s="294"/>
      <c r="N507" s="294"/>
      <c r="R507" s="294"/>
      <c r="S507" s="294"/>
      <c r="U507" s="294"/>
      <c r="V507" s="294"/>
    </row>
    <row r="508" spans="1:24" s="333" customFormat="1" ht="18" customHeight="1">
      <c r="A508" s="349">
        <v>355</v>
      </c>
      <c r="B508" s="183">
        <v>8800</v>
      </c>
      <c r="C508" s="987" t="s">
        <v>75</v>
      </c>
      <c r="D508" s="1026"/>
      <c r="E508" s="703">
        <f>SUM(E509:E511)</f>
        <v>0</v>
      </c>
      <c r="F508" s="700">
        <f>SUM(F509:F511)</f>
        <v>0</v>
      </c>
      <c r="G508" s="505">
        <f>SUM(G509:G511)</f>
        <v>0</v>
      </c>
      <c r="H508" s="505">
        <f>SUM(H509:H511)</f>
        <v>0</v>
      </c>
      <c r="I508" s="300">
        <v>1</v>
      </c>
      <c r="J508" s="330"/>
      <c r="O508" s="536"/>
      <c r="X508" s="294"/>
    </row>
    <row r="509" spans="1:22" ht="15.75">
      <c r="A509" s="350">
        <v>360</v>
      </c>
      <c r="B509" s="179"/>
      <c r="C509" s="190">
        <v>8801</v>
      </c>
      <c r="D509" s="181" t="s">
        <v>76</v>
      </c>
      <c r="E509" s="704"/>
      <c r="F509" s="701"/>
      <c r="G509" s="507"/>
      <c r="H509" s="911">
        <f>F509+G509</f>
        <v>0</v>
      </c>
      <c r="I509" s="300">
        <v>1</v>
      </c>
      <c r="J509" s="330"/>
      <c r="M509" s="294"/>
      <c r="N509" s="294"/>
      <c r="R509" s="294"/>
      <c r="S509" s="294"/>
      <c r="U509" s="294"/>
      <c r="V509" s="294"/>
    </row>
    <row r="510" spans="1:24" ht="31.5">
      <c r="A510" s="350">
        <v>365</v>
      </c>
      <c r="B510" s="179"/>
      <c r="C510" s="180">
        <v>8802</v>
      </c>
      <c r="D510" s="182" t="s">
        <v>77</v>
      </c>
      <c r="E510" s="704"/>
      <c r="F510" s="701"/>
      <c r="G510" s="507"/>
      <c r="H510" s="911">
        <f>F510+G510</f>
        <v>0</v>
      </c>
      <c r="I510" s="300">
        <v>1</v>
      </c>
      <c r="J510" s="330"/>
      <c r="M510" s="294"/>
      <c r="N510" s="294"/>
      <c r="R510" s="294"/>
      <c r="S510" s="294"/>
      <c r="U510" s="294"/>
      <c r="V510" s="294"/>
      <c r="X510" s="333"/>
    </row>
    <row r="511" spans="1:22" ht="31.5">
      <c r="A511" s="350">
        <v>370</v>
      </c>
      <c r="B511" s="179"/>
      <c r="C511" s="186">
        <v>8803</v>
      </c>
      <c r="D511" s="185" t="s">
        <v>78</v>
      </c>
      <c r="E511" s="704"/>
      <c r="F511" s="701"/>
      <c r="G511" s="507"/>
      <c r="H511" s="911">
        <f>F511+G511</f>
        <v>0</v>
      </c>
      <c r="I511" s="300">
        <v>1</v>
      </c>
      <c r="J511" s="330"/>
      <c r="M511" s="294"/>
      <c r="N511" s="294"/>
      <c r="R511" s="294"/>
      <c r="S511" s="294"/>
      <c r="U511" s="294"/>
      <c r="V511" s="294"/>
    </row>
    <row r="512" spans="1:24" s="333" customFormat="1" ht="24" customHeight="1">
      <c r="A512" s="349">
        <v>375</v>
      </c>
      <c r="B512" s="183">
        <v>8900</v>
      </c>
      <c r="C512" s="1027" t="s">
        <v>830</v>
      </c>
      <c r="D512" s="1028"/>
      <c r="E512" s="703">
        <f>SUM(E513:E515)</f>
        <v>0</v>
      </c>
      <c r="F512" s="700">
        <f>SUM(F513:F515)</f>
        <v>0</v>
      </c>
      <c r="G512" s="505">
        <f>SUM(G513:G515)</f>
        <v>0</v>
      </c>
      <c r="H512" s="505">
        <f>SUM(H513:H515)</f>
        <v>0</v>
      </c>
      <c r="I512" s="300">
        <v>1</v>
      </c>
      <c r="J512" s="330"/>
      <c r="O512" s="536"/>
      <c r="X512" s="294"/>
    </row>
    <row r="513" spans="1:22" ht="31.5">
      <c r="A513" s="350">
        <v>380</v>
      </c>
      <c r="B513" s="201"/>
      <c r="C513" s="190">
        <v>8901</v>
      </c>
      <c r="D513" s="181" t="s">
        <v>82</v>
      </c>
      <c r="E513" s="704"/>
      <c r="F513" s="720"/>
      <c r="G513" s="279"/>
      <c r="H513" s="911">
        <f>F513+G513</f>
        <v>0</v>
      </c>
      <c r="I513" s="300">
        <v>1</v>
      </c>
      <c r="J513" s="330"/>
      <c r="M513" s="294"/>
      <c r="N513" s="294"/>
      <c r="R513" s="294"/>
      <c r="S513" s="294"/>
      <c r="U513" s="294"/>
      <c r="V513" s="294"/>
    </row>
    <row r="514" spans="1:24" ht="31.5">
      <c r="A514" s="350">
        <v>385</v>
      </c>
      <c r="B514" s="201"/>
      <c r="C514" s="180">
        <v>8902</v>
      </c>
      <c r="D514" s="182" t="s">
        <v>731</v>
      </c>
      <c r="E514" s="704"/>
      <c r="F514" s="720"/>
      <c r="G514" s="279"/>
      <c r="H514" s="911">
        <f>F514+G514</f>
        <v>0</v>
      </c>
      <c r="I514" s="300">
        <v>1</v>
      </c>
      <c r="J514" s="330"/>
      <c r="M514" s="294"/>
      <c r="N514" s="294"/>
      <c r="R514" s="294"/>
      <c r="S514" s="294"/>
      <c r="U514" s="294"/>
      <c r="V514" s="294"/>
      <c r="X514" s="333"/>
    </row>
    <row r="515" spans="1:22" ht="31.5">
      <c r="A515" s="350">
        <v>390</v>
      </c>
      <c r="B515" s="201"/>
      <c r="C515" s="186">
        <v>8903</v>
      </c>
      <c r="D515" s="185" t="s">
        <v>732</v>
      </c>
      <c r="E515" s="704"/>
      <c r="F515" s="720"/>
      <c r="G515" s="279"/>
      <c r="H515" s="911">
        <f>F515+G515</f>
        <v>0</v>
      </c>
      <c r="I515" s="300">
        <v>1</v>
      </c>
      <c r="J515" s="330"/>
      <c r="M515" s="294"/>
      <c r="N515" s="294"/>
      <c r="R515" s="294"/>
      <c r="S515" s="294"/>
      <c r="U515" s="294"/>
      <c r="V515" s="294"/>
    </row>
    <row r="516" spans="1:24" s="333" customFormat="1" ht="15.75">
      <c r="A516" s="349">
        <v>395</v>
      </c>
      <c r="B516" s="183">
        <v>9000</v>
      </c>
      <c r="C516" s="990" t="s">
        <v>83</v>
      </c>
      <c r="D516" s="990"/>
      <c r="E516" s="672"/>
      <c r="F516" s="677"/>
      <c r="G516" s="345"/>
      <c r="H516" s="911">
        <f>F516+G516</f>
        <v>0</v>
      </c>
      <c r="I516" s="300">
        <v>1</v>
      </c>
      <c r="J516" s="330"/>
      <c r="O516" s="536"/>
      <c r="X516" s="294"/>
    </row>
    <row r="517" spans="1:24" s="333" customFormat="1" ht="33" customHeight="1">
      <c r="A517" s="349">
        <v>405</v>
      </c>
      <c r="B517" s="183">
        <v>9100</v>
      </c>
      <c r="C517" s="1030" t="s">
        <v>84</v>
      </c>
      <c r="D517" s="1030"/>
      <c r="E517" s="703">
        <f>SUM(E518:E521)</f>
        <v>0</v>
      </c>
      <c r="F517" s="700">
        <f>SUM(F518:F521)</f>
        <v>0</v>
      </c>
      <c r="G517" s="505">
        <f>SUM(G518:G521)</f>
        <v>0</v>
      </c>
      <c r="H517" s="505">
        <f>SUM(H518:H521)</f>
        <v>0</v>
      </c>
      <c r="I517" s="300">
        <v>1</v>
      </c>
      <c r="J517" s="330"/>
      <c r="O517" s="536"/>
      <c r="X517" s="294"/>
    </row>
    <row r="518" spans="1:24" ht="15.75">
      <c r="A518" s="350">
        <v>410</v>
      </c>
      <c r="B518" s="179"/>
      <c r="C518" s="190">
        <v>9111</v>
      </c>
      <c r="D518" s="193" t="s">
        <v>85</v>
      </c>
      <c r="E518" s="668"/>
      <c r="F518" s="671"/>
      <c r="G518" s="331"/>
      <c r="H518" s="911">
        <f>F518+G518</f>
        <v>0</v>
      </c>
      <c r="I518" s="300">
        <v>1</v>
      </c>
      <c r="J518" s="330"/>
      <c r="M518" s="294"/>
      <c r="N518" s="294"/>
      <c r="R518" s="294"/>
      <c r="S518" s="294"/>
      <c r="U518" s="294"/>
      <c r="V518" s="294"/>
      <c r="X518" s="333"/>
    </row>
    <row r="519" spans="1:24" ht="15.75">
      <c r="A519" s="350">
        <v>415</v>
      </c>
      <c r="B519" s="179"/>
      <c r="C519" s="180">
        <v>9112</v>
      </c>
      <c r="D519" s="215" t="s">
        <v>86</v>
      </c>
      <c r="E519" s="668"/>
      <c r="F519" s="671"/>
      <c r="G519" s="331"/>
      <c r="H519" s="911">
        <f>F519+G519</f>
        <v>0</v>
      </c>
      <c r="I519" s="300">
        <v>1</v>
      </c>
      <c r="J519" s="330"/>
      <c r="M519" s="294"/>
      <c r="N519" s="294"/>
      <c r="R519" s="294"/>
      <c r="S519" s="294"/>
      <c r="U519" s="294"/>
      <c r="V519" s="294"/>
      <c r="X519" s="333"/>
    </row>
    <row r="520" spans="1:22" ht="15.75">
      <c r="A520" s="350">
        <v>420</v>
      </c>
      <c r="B520" s="179"/>
      <c r="C520" s="180">
        <v>9121</v>
      </c>
      <c r="D520" s="215" t="s">
        <v>87</v>
      </c>
      <c r="E520" s="668"/>
      <c r="F520" s="671"/>
      <c r="G520" s="331"/>
      <c r="H520" s="911">
        <f>F520+G520</f>
        <v>0</v>
      </c>
      <c r="I520" s="300">
        <v>1</v>
      </c>
      <c r="J520" s="330"/>
      <c r="M520" s="294"/>
      <c r="N520" s="294"/>
      <c r="R520" s="294"/>
      <c r="S520" s="294"/>
      <c r="U520" s="294"/>
      <c r="V520" s="294"/>
    </row>
    <row r="521" spans="1:22" ht="15.75">
      <c r="A521" s="350">
        <v>425</v>
      </c>
      <c r="B521" s="179"/>
      <c r="C521" s="186">
        <v>9122</v>
      </c>
      <c r="D521" s="203" t="s">
        <v>88</v>
      </c>
      <c r="E521" s="668"/>
      <c r="F521" s="671"/>
      <c r="G521" s="331"/>
      <c r="H521" s="911">
        <f>F521+G521</f>
        <v>0</v>
      </c>
      <c r="I521" s="300">
        <v>1</v>
      </c>
      <c r="J521" s="330"/>
      <c r="M521" s="294"/>
      <c r="N521" s="294"/>
      <c r="R521" s="294"/>
      <c r="S521" s="294"/>
      <c r="U521" s="294"/>
      <c r="V521" s="294"/>
    </row>
    <row r="522" spans="1:24" s="333" customFormat="1" ht="31.5" customHeight="1">
      <c r="A522" s="349">
        <v>430</v>
      </c>
      <c r="B522" s="183">
        <v>9200</v>
      </c>
      <c r="C522" s="1046" t="s">
        <v>89</v>
      </c>
      <c r="D522" s="1026"/>
      <c r="E522" s="703">
        <f>+E523+E524</f>
        <v>0</v>
      </c>
      <c r="F522" s="700">
        <f>+F523+F524</f>
        <v>0</v>
      </c>
      <c r="G522" s="505">
        <f>+G523+G524</f>
        <v>0</v>
      </c>
      <c r="H522" s="505">
        <f>+H523+H524</f>
        <v>0</v>
      </c>
      <c r="I522" s="300">
        <v>1</v>
      </c>
      <c r="J522" s="330"/>
      <c r="O522" s="536"/>
      <c r="X522" s="294"/>
    </row>
    <row r="523" spans="1:22" ht="15.75">
      <c r="A523" s="350">
        <v>435</v>
      </c>
      <c r="B523" s="179"/>
      <c r="C523" s="190">
        <v>9201</v>
      </c>
      <c r="D523" s="181" t="s">
        <v>90</v>
      </c>
      <c r="E523" s="704"/>
      <c r="F523" s="701"/>
      <c r="G523" s="507"/>
      <c r="H523" s="911">
        <f>F523+G523</f>
        <v>0</v>
      </c>
      <c r="I523" s="300">
        <v>1</v>
      </c>
      <c r="J523" s="330"/>
      <c r="M523" s="294"/>
      <c r="N523" s="294"/>
      <c r="R523" s="294"/>
      <c r="S523" s="294"/>
      <c r="U523" s="294"/>
      <c r="V523" s="294"/>
    </row>
    <row r="524" spans="1:24" ht="15.75">
      <c r="A524" s="366">
        <v>440</v>
      </c>
      <c r="B524" s="179"/>
      <c r="C524" s="186">
        <v>9202</v>
      </c>
      <c r="D524" s="185" t="s">
        <v>91</v>
      </c>
      <c r="E524" s="704"/>
      <c r="F524" s="701"/>
      <c r="G524" s="507"/>
      <c r="H524" s="911">
        <f>F524+G524</f>
        <v>0</v>
      </c>
      <c r="I524" s="300">
        <v>1</v>
      </c>
      <c r="J524" s="330"/>
      <c r="M524" s="294"/>
      <c r="N524" s="294"/>
      <c r="R524" s="294"/>
      <c r="S524" s="294"/>
      <c r="U524" s="294"/>
      <c r="V524" s="294"/>
      <c r="X524" s="333"/>
    </row>
    <row r="525" spans="1:24" s="333" customFormat="1" ht="15.75">
      <c r="A525" s="430">
        <v>445</v>
      </c>
      <c r="B525" s="183">
        <v>9300</v>
      </c>
      <c r="C525" s="1005" t="s">
        <v>92</v>
      </c>
      <c r="D525" s="1005"/>
      <c r="E525" s="703">
        <f>SUM(E526:E539)</f>
        <v>0</v>
      </c>
      <c r="F525" s="700">
        <f>SUM(F526:F539)</f>
        <v>0</v>
      </c>
      <c r="G525" s="505">
        <f>SUM(G526:G539)</f>
        <v>0</v>
      </c>
      <c r="H525" s="505">
        <f>SUM(H526:H539)</f>
        <v>0</v>
      </c>
      <c r="I525" s="300">
        <v>1</v>
      </c>
      <c r="J525" s="330"/>
      <c r="O525" s="536"/>
      <c r="X525" s="294"/>
    </row>
    <row r="526" spans="1:22" ht="30.75" customHeight="1">
      <c r="A526" s="366">
        <v>450</v>
      </c>
      <c r="B526" s="179"/>
      <c r="C526" s="190">
        <v>9310</v>
      </c>
      <c r="D526" s="193" t="s">
        <v>93</v>
      </c>
      <c r="E526" s="704"/>
      <c r="F526" s="701"/>
      <c r="G526" s="507"/>
      <c r="H526" s="911">
        <f aca="true" t="shared" si="90" ref="H526:H539">F526+G526</f>
        <v>0</v>
      </c>
      <c r="I526" s="300">
        <v>1</v>
      </c>
      <c r="J526" s="330"/>
      <c r="M526" s="294"/>
      <c r="N526" s="294"/>
      <c r="R526" s="294"/>
      <c r="S526" s="294"/>
      <c r="U526" s="294"/>
      <c r="V526" s="294"/>
    </row>
    <row r="527" spans="1:24" s="364" customFormat="1" ht="31.5">
      <c r="A527" s="542">
        <v>451</v>
      </c>
      <c r="B527" s="179"/>
      <c r="C527" s="280">
        <v>9317</v>
      </c>
      <c r="D527" s="714" t="s">
        <v>94</v>
      </c>
      <c r="E527" s="704"/>
      <c r="F527" s="701"/>
      <c r="G527" s="507"/>
      <c r="H527" s="911">
        <f t="shared" si="90"/>
        <v>0</v>
      </c>
      <c r="I527" s="300">
        <v>1</v>
      </c>
      <c r="J527" s="330"/>
      <c r="X527" s="333"/>
    </row>
    <row r="528" spans="1:24" s="364" customFormat="1" ht="35.25" customHeight="1">
      <c r="A528" s="542">
        <v>452</v>
      </c>
      <c r="B528" s="179"/>
      <c r="C528" s="280">
        <v>9318</v>
      </c>
      <c r="D528" s="714" t="s">
        <v>95</v>
      </c>
      <c r="E528" s="704"/>
      <c r="F528" s="701"/>
      <c r="G528" s="507"/>
      <c r="H528" s="911">
        <f t="shared" si="90"/>
        <v>0</v>
      </c>
      <c r="I528" s="300">
        <v>1</v>
      </c>
      <c r="J528" s="330"/>
      <c r="X528" s="294"/>
    </row>
    <row r="529" spans="1:24" ht="31.5">
      <c r="A529" s="504">
        <v>456</v>
      </c>
      <c r="B529" s="179"/>
      <c r="C529" s="180">
        <v>9321</v>
      </c>
      <c r="D529" s="209" t="s">
        <v>96</v>
      </c>
      <c r="E529" s="704"/>
      <c r="F529" s="701"/>
      <c r="G529" s="507"/>
      <c r="H529" s="911">
        <f t="shared" si="90"/>
        <v>0</v>
      </c>
      <c r="I529" s="300">
        <v>1</v>
      </c>
      <c r="J529" s="330"/>
      <c r="M529" s="294"/>
      <c r="N529" s="294"/>
      <c r="R529" s="294"/>
      <c r="S529" s="294"/>
      <c r="U529" s="294"/>
      <c r="V529" s="294"/>
      <c r="X529" s="364"/>
    </row>
    <row r="530" spans="1:24" ht="31.5">
      <c r="A530" s="504">
        <v>457</v>
      </c>
      <c r="B530" s="179"/>
      <c r="C530" s="180">
        <v>9322</v>
      </c>
      <c r="D530" s="209" t="s">
        <v>97</v>
      </c>
      <c r="E530" s="704"/>
      <c r="F530" s="701"/>
      <c r="G530" s="507"/>
      <c r="H530" s="911">
        <f t="shared" si="90"/>
        <v>0</v>
      </c>
      <c r="I530" s="300">
        <v>1</v>
      </c>
      <c r="J530" s="330"/>
      <c r="M530" s="294"/>
      <c r="N530" s="294"/>
      <c r="R530" s="294"/>
      <c r="S530" s="294"/>
      <c r="U530" s="294"/>
      <c r="V530" s="294"/>
      <c r="X530" s="364"/>
    </row>
    <row r="531" spans="1:22" ht="31.5">
      <c r="A531" s="504">
        <v>458</v>
      </c>
      <c r="B531" s="179"/>
      <c r="C531" s="180">
        <v>9323</v>
      </c>
      <c r="D531" s="209" t="s">
        <v>98</v>
      </c>
      <c r="E531" s="704"/>
      <c r="F531" s="701"/>
      <c r="G531" s="507"/>
      <c r="H531" s="911">
        <f t="shared" si="90"/>
        <v>0</v>
      </c>
      <c r="I531" s="300">
        <v>1</v>
      </c>
      <c r="J531" s="330"/>
      <c r="M531" s="294"/>
      <c r="N531" s="294"/>
      <c r="R531" s="294"/>
      <c r="S531" s="294"/>
      <c r="U531" s="294"/>
      <c r="V531" s="294"/>
    </row>
    <row r="532" spans="1:22" ht="31.5">
      <c r="A532" s="504">
        <v>459</v>
      </c>
      <c r="B532" s="179"/>
      <c r="C532" s="180">
        <v>9324</v>
      </c>
      <c r="D532" s="209" t="s">
        <v>99</v>
      </c>
      <c r="E532" s="704"/>
      <c r="F532" s="701"/>
      <c r="G532" s="507"/>
      <c r="H532" s="911">
        <f t="shared" si="90"/>
        <v>0</v>
      </c>
      <c r="I532" s="300">
        <v>1</v>
      </c>
      <c r="J532" s="330"/>
      <c r="M532" s="294"/>
      <c r="N532" s="294"/>
      <c r="R532" s="294"/>
      <c r="S532" s="294"/>
      <c r="U532" s="294"/>
      <c r="V532" s="294"/>
    </row>
    <row r="533" spans="1:22" ht="15.75">
      <c r="A533" s="504">
        <v>460</v>
      </c>
      <c r="B533" s="179"/>
      <c r="C533" s="180">
        <v>9325</v>
      </c>
      <c r="D533" s="209" t="s">
        <v>100</v>
      </c>
      <c r="E533" s="704"/>
      <c r="F533" s="701"/>
      <c r="G533" s="507"/>
      <c r="H533" s="911">
        <f t="shared" si="90"/>
        <v>0</v>
      </c>
      <c r="I533" s="300">
        <v>1</v>
      </c>
      <c r="J533" s="330"/>
      <c r="M533" s="294"/>
      <c r="N533" s="294"/>
      <c r="R533" s="294"/>
      <c r="S533" s="294"/>
      <c r="U533" s="294"/>
      <c r="V533" s="294"/>
    </row>
    <row r="534" spans="1:22" ht="15.75">
      <c r="A534" s="504">
        <v>461</v>
      </c>
      <c r="B534" s="179"/>
      <c r="C534" s="180">
        <v>9326</v>
      </c>
      <c r="D534" s="209" t="s">
        <v>101</v>
      </c>
      <c r="E534" s="704"/>
      <c r="F534" s="701"/>
      <c r="G534" s="507"/>
      <c r="H534" s="911">
        <f t="shared" si="90"/>
        <v>0</v>
      </c>
      <c r="I534" s="300">
        <v>1</v>
      </c>
      <c r="J534" s="330"/>
      <c r="M534" s="294"/>
      <c r="N534" s="294"/>
      <c r="R534" s="294"/>
      <c r="S534" s="294"/>
      <c r="U534" s="294"/>
      <c r="V534" s="294"/>
    </row>
    <row r="535" spans="1:22" ht="30.75" customHeight="1">
      <c r="A535" s="366"/>
      <c r="B535" s="179"/>
      <c r="C535" s="180">
        <v>9327</v>
      </c>
      <c r="D535" s="209" t="s">
        <v>102</v>
      </c>
      <c r="E535" s="704"/>
      <c r="F535" s="701"/>
      <c r="G535" s="507"/>
      <c r="H535" s="911">
        <f t="shared" si="90"/>
        <v>0</v>
      </c>
      <c r="I535" s="300">
        <v>1</v>
      </c>
      <c r="J535" s="330"/>
      <c r="M535" s="294"/>
      <c r="N535" s="294"/>
      <c r="R535" s="294"/>
      <c r="S535" s="294"/>
      <c r="U535" s="294"/>
      <c r="V535" s="294"/>
    </row>
    <row r="536" spans="1:22" ht="15.75">
      <c r="A536" s="366"/>
      <c r="B536" s="179"/>
      <c r="C536" s="180">
        <v>9328</v>
      </c>
      <c r="D536" s="209" t="s">
        <v>103</v>
      </c>
      <c r="E536" s="704"/>
      <c r="F536" s="701"/>
      <c r="G536" s="507"/>
      <c r="H536" s="911">
        <f t="shared" si="90"/>
        <v>0</v>
      </c>
      <c r="I536" s="300">
        <v>1</v>
      </c>
      <c r="J536" s="330"/>
      <c r="M536" s="294"/>
      <c r="N536" s="294"/>
      <c r="R536" s="294"/>
      <c r="S536" s="294"/>
      <c r="U536" s="294"/>
      <c r="V536" s="294"/>
    </row>
    <row r="537" spans="1:22" ht="31.5">
      <c r="A537" s="504">
        <v>462</v>
      </c>
      <c r="B537" s="179"/>
      <c r="C537" s="180">
        <v>9330</v>
      </c>
      <c r="D537" s="182" t="s">
        <v>104</v>
      </c>
      <c r="E537" s="704"/>
      <c r="F537" s="701"/>
      <c r="G537" s="507"/>
      <c r="H537" s="911">
        <f t="shared" si="90"/>
        <v>0</v>
      </c>
      <c r="I537" s="300">
        <v>1</v>
      </c>
      <c r="J537" s="330"/>
      <c r="M537" s="294"/>
      <c r="N537" s="294"/>
      <c r="R537" s="294"/>
      <c r="S537" s="294"/>
      <c r="U537" s="294"/>
      <c r="V537" s="294"/>
    </row>
    <row r="538" spans="1:22" ht="15.75">
      <c r="A538" s="504">
        <v>462</v>
      </c>
      <c r="B538" s="179"/>
      <c r="C538" s="180">
        <v>9338</v>
      </c>
      <c r="D538" s="182" t="s">
        <v>733</v>
      </c>
      <c r="E538" s="704"/>
      <c r="F538" s="701"/>
      <c r="G538" s="507"/>
      <c r="H538" s="911">
        <f t="shared" si="90"/>
        <v>0</v>
      </c>
      <c r="I538" s="300">
        <v>1</v>
      </c>
      <c r="J538" s="330"/>
      <c r="M538" s="294"/>
      <c r="N538" s="294"/>
      <c r="R538" s="294"/>
      <c r="S538" s="294"/>
      <c r="U538" s="294"/>
      <c r="V538" s="294"/>
    </row>
    <row r="539" spans="1:22" ht="15.75">
      <c r="A539" s="366">
        <v>465</v>
      </c>
      <c r="B539" s="179"/>
      <c r="C539" s="186">
        <v>9339</v>
      </c>
      <c r="D539" s="203" t="s">
        <v>734</v>
      </c>
      <c r="E539" s="704"/>
      <c r="F539" s="701"/>
      <c r="G539" s="507"/>
      <c r="H539" s="911">
        <f t="shared" si="90"/>
        <v>0</v>
      </c>
      <c r="I539" s="300">
        <v>1</v>
      </c>
      <c r="J539" s="330"/>
      <c r="M539" s="294"/>
      <c r="N539" s="294"/>
      <c r="R539" s="294"/>
      <c r="S539" s="294"/>
      <c r="U539" s="294"/>
      <c r="V539" s="294"/>
    </row>
    <row r="540" spans="1:24" s="333" customFormat="1" ht="31.5" customHeight="1">
      <c r="A540" s="430">
        <v>470</v>
      </c>
      <c r="B540" s="183">
        <v>9500</v>
      </c>
      <c r="C540" s="1046" t="s">
        <v>105</v>
      </c>
      <c r="D540" s="1046"/>
      <c r="E540" s="703">
        <f>SUM(E541:E559)</f>
        <v>0</v>
      </c>
      <c r="F540" s="700">
        <f>SUM(F541:F559)</f>
        <v>0</v>
      </c>
      <c r="G540" s="505">
        <f>SUM(G541:G559)</f>
        <v>0</v>
      </c>
      <c r="H540" s="505">
        <f>SUM(H541:H559)</f>
        <v>0</v>
      </c>
      <c r="I540" s="300">
        <v>1</v>
      </c>
      <c r="J540" s="330"/>
      <c r="O540" s="536"/>
      <c r="X540" s="294"/>
    </row>
    <row r="541" spans="1:22" ht="15.75">
      <c r="A541" s="366">
        <v>475</v>
      </c>
      <c r="B541" s="179"/>
      <c r="C541" s="190">
        <v>9501</v>
      </c>
      <c r="D541" s="193" t="s">
        <v>106</v>
      </c>
      <c r="E541" s="668"/>
      <c r="F541" s="671"/>
      <c r="G541" s="331"/>
      <c r="H541" s="911">
        <f aca="true" t="shared" si="91" ref="H541:H559">F541+G541</f>
        <v>0</v>
      </c>
      <c r="I541" s="300">
        <v>1</v>
      </c>
      <c r="J541" s="330"/>
      <c r="M541" s="294"/>
      <c r="N541" s="294"/>
      <c r="R541" s="294"/>
      <c r="S541" s="294"/>
      <c r="U541" s="294"/>
      <c r="V541" s="294"/>
    </row>
    <row r="542" spans="1:24" ht="34.5" customHeight="1">
      <c r="A542" s="366">
        <v>480</v>
      </c>
      <c r="B542" s="179"/>
      <c r="C542" s="180">
        <v>9502</v>
      </c>
      <c r="D542" s="215" t="s">
        <v>107</v>
      </c>
      <c r="E542" s="668"/>
      <c r="F542" s="671"/>
      <c r="G542" s="331"/>
      <c r="H542" s="911">
        <f t="shared" si="91"/>
        <v>0</v>
      </c>
      <c r="I542" s="300">
        <v>1</v>
      </c>
      <c r="J542" s="330"/>
      <c r="M542" s="294"/>
      <c r="N542" s="294"/>
      <c r="R542" s="294"/>
      <c r="S542" s="294"/>
      <c r="U542" s="294"/>
      <c r="V542" s="294"/>
      <c r="X542" s="333"/>
    </row>
    <row r="543" spans="1:22" ht="15.75">
      <c r="A543" s="366">
        <v>485</v>
      </c>
      <c r="B543" s="179"/>
      <c r="C543" s="180">
        <v>9503</v>
      </c>
      <c r="D543" s="215" t="s">
        <v>108</v>
      </c>
      <c r="E543" s="668"/>
      <c r="F543" s="671"/>
      <c r="G543" s="331"/>
      <c r="H543" s="911">
        <f t="shared" si="91"/>
        <v>0</v>
      </c>
      <c r="I543" s="300">
        <v>1</v>
      </c>
      <c r="J543" s="330"/>
      <c r="M543" s="294"/>
      <c r="N543" s="294"/>
      <c r="R543" s="294"/>
      <c r="S543" s="294"/>
      <c r="U543" s="294"/>
      <c r="V543" s="294"/>
    </row>
    <row r="544" spans="1:22" ht="31.5">
      <c r="A544" s="366">
        <v>490</v>
      </c>
      <c r="B544" s="179"/>
      <c r="C544" s="180">
        <v>9504</v>
      </c>
      <c r="D544" s="215" t="s">
        <v>109</v>
      </c>
      <c r="E544" s="668"/>
      <c r="F544" s="671"/>
      <c r="G544" s="331"/>
      <c r="H544" s="911">
        <f t="shared" si="91"/>
        <v>0</v>
      </c>
      <c r="I544" s="300">
        <v>1</v>
      </c>
      <c r="J544" s="330"/>
      <c r="M544" s="294"/>
      <c r="N544" s="294"/>
      <c r="R544" s="294"/>
      <c r="S544" s="294"/>
      <c r="U544" s="294"/>
      <c r="V544" s="294"/>
    </row>
    <row r="545" spans="1:22" ht="15.75">
      <c r="A545" s="366">
        <v>495</v>
      </c>
      <c r="B545" s="179"/>
      <c r="C545" s="180">
        <v>9505</v>
      </c>
      <c r="D545" s="215" t="s">
        <v>110</v>
      </c>
      <c r="E545" s="668"/>
      <c r="F545" s="671"/>
      <c r="G545" s="331"/>
      <c r="H545" s="911">
        <f t="shared" si="91"/>
        <v>0</v>
      </c>
      <c r="I545" s="300">
        <v>1</v>
      </c>
      <c r="J545" s="330"/>
      <c r="M545" s="294"/>
      <c r="N545" s="294"/>
      <c r="R545" s="294"/>
      <c r="S545" s="294"/>
      <c r="U545" s="294"/>
      <c r="V545" s="294"/>
    </row>
    <row r="546" spans="1:22" ht="15.75">
      <c r="A546" s="366">
        <v>500</v>
      </c>
      <c r="B546" s="179"/>
      <c r="C546" s="180">
        <v>9506</v>
      </c>
      <c r="D546" s="215" t="s">
        <v>111</v>
      </c>
      <c r="E546" s="668"/>
      <c r="F546" s="671"/>
      <c r="G546" s="331"/>
      <c r="H546" s="911">
        <f t="shared" si="91"/>
        <v>0</v>
      </c>
      <c r="I546" s="300">
        <v>1</v>
      </c>
      <c r="J546" s="330"/>
      <c r="M546" s="294"/>
      <c r="N546" s="294"/>
      <c r="R546" s="294"/>
      <c r="S546" s="294"/>
      <c r="U546" s="294"/>
      <c r="V546" s="294"/>
    </row>
    <row r="547" spans="1:22" ht="15.75">
      <c r="A547" s="366">
        <v>505</v>
      </c>
      <c r="B547" s="179"/>
      <c r="C547" s="180">
        <v>9507</v>
      </c>
      <c r="D547" s="215" t="s">
        <v>112</v>
      </c>
      <c r="E547" s="668"/>
      <c r="F547" s="671"/>
      <c r="G547" s="331"/>
      <c r="H547" s="911">
        <f t="shared" si="91"/>
        <v>0</v>
      </c>
      <c r="I547" s="300">
        <v>1</v>
      </c>
      <c r="J547" s="330"/>
      <c r="M547" s="294"/>
      <c r="N547" s="294"/>
      <c r="R547" s="294"/>
      <c r="S547" s="294"/>
      <c r="U547" s="294"/>
      <c r="V547" s="294"/>
    </row>
    <row r="548" spans="1:22" ht="31.5">
      <c r="A548" s="366">
        <v>510</v>
      </c>
      <c r="B548" s="179"/>
      <c r="C548" s="180">
        <v>9508</v>
      </c>
      <c r="D548" s="215" t="s">
        <v>113</v>
      </c>
      <c r="E548" s="668"/>
      <c r="F548" s="671"/>
      <c r="G548" s="331"/>
      <c r="H548" s="911">
        <f t="shared" si="91"/>
        <v>0</v>
      </c>
      <c r="I548" s="300">
        <v>1</v>
      </c>
      <c r="J548" s="330"/>
      <c r="M548" s="294"/>
      <c r="N548" s="294"/>
      <c r="R548" s="294"/>
      <c r="S548" s="294"/>
      <c r="U548" s="294"/>
      <c r="V548" s="294"/>
    </row>
    <row r="549" spans="1:22" ht="15.75">
      <c r="A549" s="366">
        <v>515</v>
      </c>
      <c r="B549" s="179"/>
      <c r="C549" s="180">
        <v>9509</v>
      </c>
      <c r="D549" s="215" t="s">
        <v>114</v>
      </c>
      <c r="E549" s="668"/>
      <c r="F549" s="671"/>
      <c r="G549" s="331"/>
      <c r="H549" s="911">
        <f t="shared" si="91"/>
        <v>0</v>
      </c>
      <c r="I549" s="300">
        <v>1</v>
      </c>
      <c r="J549" s="330"/>
      <c r="M549" s="294"/>
      <c r="N549" s="294"/>
      <c r="R549" s="294"/>
      <c r="S549" s="294"/>
      <c r="U549" s="294"/>
      <c r="V549" s="294"/>
    </row>
    <row r="550" spans="1:22" ht="31.5">
      <c r="A550" s="366">
        <v>520</v>
      </c>
      <c r="B550" s="179"/>
      <c r="C550" s="180">
        <v>9510</v>
      </c>
      <c r="D550" s="215" t="s">
        <v>115</v>
      </c>
      <c r="E550" s="668"/>
      <c r="F550" s="671"/>
      <c r="G550" s="331"/>
      <c r="H550" s="911">
        <f t="shared" si="91"/>
        <v>0</v>
      </c>
      <c r="I550" s="300">
        <v>1</v>
      </c>
      <c r="J550" s="330"/>
      <c r="M550" s="294"/>
      <c r="N550" s="294"/>
      <c r="R550" s="294"/>
      <c r="S550" s="294"/>
      <c r="U550" s="294"/>
      <c r="V550" s="294"/>
    </row>
    <row r="551" spans="1:22" ht="15.75">
      <c r="A551" s="366">
        <v>525</v>
      </c>
      <c r="B551" s="179"/>
      <c r="C551" s="180">
        <v>9511</v>
      </c>
      <c r="D551" s="215" t="s">
        <v>116</v>
      </c>
      <c r="E551" s="668"/>
      <c r="F551" s="671"/>
      <c r="G551" s="331"/>
      <c r="H551" s="911">
        <f t="shared" si="91"/>
        <v>0</v>
      </c>
      <c r="I551" s="300">
        <v>1</v>
      </c>
      <c r="J551" s="330"/>
      <c r="M551" s="294"/>
      <c r="N551" s="294"/>
      <c r="R551" s="294"/>
      <c r="S551" s="294"/>
      <c r="U551" s="294"/>
      <c r="V551" s="294"/>
    </row>
    <row r="552" spans="1:22" ht="15.75">
      <c r="A552" s="366">
        <v>530</v>
      </c>
      <c r="B552" s="179"/>
      <c r="C552" s="180">
        <v>9512</v>
      </c>
      <c r="D552" s="215" t="s">
        <v>117</v>
      </c>
      <c r="E552" s="668"/>
      <c r="F552" s="671"/>
      <c r="G552" s="331"/>
      <c r="H552" s="911">
        <f t="shared" si="91"/>
        <v>0</v>
      </c>
      <c r="I552" s="300">
        <v>1</v>
      </c>
      <c r="J552" s="330"/>
      <c r="M552" s="294"/>
      <c r="N552" s="294"/>
      <c r="R552" s="294"/>
      <c r="S552" s="294"/>
      <c r="U552" s="294"/>
      <c r="V552" s="294"/>
    </row>
    <row r="553" spans="1:22" ht="15.75">
      <c r="A553" s="366">
        <v>535</v>
      </c>
      <c r="B553" s="179"/>
      <c r="C553" s="180">
        <v>9513</v>
      </c>
      <c r="D553" s="182" t="s">
        <v>118</v>
      </c>
      <c r="E553" s="704"/>
      <c r="F553" s="701"/>
      <c r="G553" s="507"/>
      <c r="H553" s="911">
        <f t="shared" si="91"/>
        <v>0</v>
      </c>
      <c r="I553" s="300">
        <v>1</v>
      </c>
      <c r="J553" s="330"/>
      <c r="M553" s="294"/>
      <c r="N553" s="294"/>
      <c r="R553" s="294"/>
      <c r="S553" s="294"/>
      <c r="U553" s="294"/>
      <c r="V553" s="294"/>
    </row>
    <row r="554" spans="1:22" ht="31.5">
      <c r="A554" s="366">
        <v>540</v>
      </c>
      <c r="B554" s="179"/>
      <c r="C554" s="281">
        <v>9514</v>
      </c>
      <c r="D554" s="282" t="s">
        <v>119</v>
      </c>
      <c r="E554" s="704"/>
      <c r="F554" s="701"/>
      <c r="G554" s="507"/>
      <c r="H554" s="911">
        <f t="shared" si="91"/>
        <v>0</v>
      </c>
      <c r="I554" s="300">
        <v>1</v>
      </c>
      <c r="J554" s="330"/>
      <c r="M554" s="294"/>
      <c r="N554" s="294"/>
      <c r="R554" s="294"/>
      <c r="S554" s="294"/>
      <c r="U554" s="294"/>
      <c r="V554" s="294"/>
    </row>
    <row r="555" spans="1:22" ht="31.5">
      <c r="A555" s="366">
        <v>545</v>
      </c>
      <c r="B555" s="179"/>
      <c r="C555" s="180">
        <v>9521</v>
      </c>
      <c r="D555" s="215" t="s">
        <v>120</v>
      </c>
      <c r="E555" s="668"/>
      <c r="F555" s="671"/>
      <c r="G555" s="331"/>
      <c r="H555" s="911">
        <f t="shared" si="91"/>
        <v>0</v>
      </c>
      <c r="I555" s="300">
        <v>1</v>
      </c>
      <c r="J555" s="330"/>
      <c r="M555" s="294"/>
      <c r="N555" s="294"/>
      <c r="R555" s="294"/>
      <c r="S555" s="294"/>
      <c r="U555" s="294"/>
      <c r="V555" s="294"/>
    </row>
    <row r="556" spans="1:22" ht="15.75">
      <c r="A556" s="366">
        <v>550</v>
      </c>
      <c r="B556" s="179"/>
      <c r="C556" s="180">
        <v>9522</v>
      </c>
      <c r="D556" s="209" t="s">
        <v>121</v>
      </c>
      <c r="E556" s="668"/>
      <c r="F556" s="671"/>
      <c r="G556" s="331"/>
      <c r="H556" s="911">
        <f t="shared" si="91"/>
        <v>0</v>
      </c>
      <c r="I556" s="300">
        <v>1</v>
      </c>
      <c r="J556" s="330"/>
      <c r="M556" s="294"/>
      <c r="N556" s="294"/>
      <c r="R556" s="294"/>
      <c r="S556" s="294"/>
      <c r="U556" s="294"/>
      <c r="V556" s="294"/>
    </row>
    <row r="557" spans="1:22" ht="15.75">
      <c r="A557" s="366">
        <v>555</v>
      </c>
      <c r="B557" s="179"/>
      <c r="C557" s="180">
        <v>9528</v>
      </c>
      <c r="D557" s="209" t="s">
        <v>122</v>
      </c>
      <c r="E557" s="668"/>
      <c r="F557" s="671"/>
      <c r="G557" s="331"/>
      <c r="H557" s="911">
        <f t="shared" si="91"/>
        <v>0</v>
      </c>
      <c r="I557" s="300">
        <v>1</v>
      </c>
      <c r="J557" s="330"/>
      <c r="M557" s="294"/>
      <c r="N557" s="294"/>
      <c r="R557" s="294"/>
      <c r="S557" s="294"/>
      <c r="U557" s="294"/>
      <c r="V557" s="294"/>
    </row>
    <row r="558" spans="1:22" ht="31.5">
      <c r="A558" s="366">
        <v>560</v>
      </c>
      <c r="B558" s="179"/>
      <c r="C558" s="186">
        <v>9529</v>
      </c>
      <c r="D558" s="203" t="s">
        <v>123</v>
      </c>
      <c r="E558" s="668"/>
      <c r="F558" s="671"/>
      <c r="G558" s="331"/>
      <c r="H558" s="911">
        <f t="shared" si="91"/>
        <v>0</v>
      </c>
      <c r="I558" s="300">
        <v>1</v>
      </c>
      <c r="J558" s="330"/>
      <c r="M558" s="294"/>
      <c r="N558" s="294"/>
      <c r="R558" s="294"/>
      <c r="S558" s="294"/>
      <c r="U558" s="294"/>
      <c r="V558" s="294"/>
    </row>
    <row r="559" spans="1:22" ht="31.5">
      <c r="A559" s="366">
        <v>561</v>
      </c>
      <c r="B559" s="179"/>
      <c r="C559" s="186">
        <v>9549</v>
      </c>
      <c r="D559" s="203" t="s">
        <v>124</v>
      </c>
      <c r="E559" s="668"/>
      <c r="F559" s="671"/>
      <c r="G559" s="331"/>
      <c r="H559" s="911">
        <f t="shared" si="91"/>
        <v>0</v>
      </c>
      <c r="I559" s="300">
        <v>1</v>
      </c>
      <c r="J559" s="330"/>
      <c r="M559" s="294"/>
      <c r="N559" s="294"/>
      <c r="R559" s="294"/>
      <c r="S559" s="294"/>
      <c r="U559" s="294"/>
      <c r="V559" s="294"/>
    </row>
    <row r="560" spans="1:24" s="333" customFormat="1" ht="24.75" customHeight="1">
      <c r="A560" s="430">
        <v>565</v>
      </c>
      <c r="B560" s="183">
        <v>9600</v>
      </c>
      <c r="C560" s="1039" t="s">
        <v>125</v>
      </c>
      <c r="D560" s="1040"/>
      <c r="E560" s="703">
        <f>SUM(E561:E564)</f>
        <v>0</v>
      </c>
      <c r="F560" s="700">
        <f>SUM(F561:F564)</f>
        <v>0</v>
      </c>
      <c r="G560" s="505">
        <f>SUM(G561:G564)</f>
        <v>0</v>
      </c>
      <c r="H560" s="505">
        <f>SUM(H561:H564)</f>
        <v>0</v>
      </c>
      <c r="I560" s="300">
        <v>1</v>
      </c>
      <c r="J560" s="330"/>
      <c r="O560" s="536"/>
      <c r="X560" s="294"/>
    </row>
    <row r="561" spans="1:24" s="339" customFormat="1" ht="36.75" customHeight="1">
      <c r="A561" s="480">
        <v>566</v>
      </c>
      <c r="B561" s="187"/>
      <c r="C561" s="261">
        <v>9601</v>
      </c>
      <c r="D561" s="715" t="s">
        <v>126</v>
      </c>
      <c r="E561" s="668"/>
      <c r="F561" s="671"/>
      <c r="G561" s="331"/>
      <c r="H561" s="911">
        <f>F561+G561</f>
        <v>0</v>
      </c>
      <c r="I561" s="300">
        <v>1</v>
      </c>
      <c r="J561" s="330"/>
      <c r="X561" s="294"/>
    </row>
    <row r="562" spans="1:24" s="339" customFormat="1" ht="36.75" customHeight="1">
      <c r="A562" s="480">
        <v>567</v>
      </c>
      <c r="B562" s="187"/>
      <c r="C562" s="283">
        <v>9603</v>
      </c>
      <c r="D562" s="716" t="s">
        <v>127</v>
      </c>
      <c r="E562" s="668"/>
      <c r="F562" s="671"/>
      <c r="G562" s="331"/>
      <c r="H562" s="911">
        <f>F562+G562</f>
        <v>0</v>
      </c>
      <c r="I562" s="300">
        <v>1</v>
      </c>
      <c r="J562" s="330"/>
      <c r="X562" s="333"/>
    </row>
    <row r="563" spans="1:10" s="339" customFormat="1" ht="36.75" customHeight="1">
      <c r="A563" s="480">
        <v>568</v>
      </c>
      <c r="B563" s="187"/>
      <c r="C563" s="280">
        <v>9607</v>
      </c>
      <c r="D563" s="717" t="s">
        <v>128</v>
      </c>
      <c r="E563" s="668"/>
      <c r="F563" s="671"/>
      <c r="G563" s="331"/>
      <c r="H563" s="911">
        <f>F563+G563</f>
        <v>0</v>
      </c>
      <c r="I563" s="300">
        <v>1</v>
      </c>
      <c r="J563" s="330"/>
    </row>
    <row r="564" spans="1:10" s="339" customFormat="1" ht="36.75" customHeight="1">
      <c r="A564" s="480">
        <v>569</v>
      </c>
      <c r="B564" s="187"/>
      <c r="C564" s="262">
        <v>9609</v>
      </c>
      <c r="D564" s="718" t="s">
        <v>129</v>
      </c>
      <c r="E564" s="668"/>
      <c r="F564" s="671"/>
      <c r="G564" s="331"/>
      <c r="H564" s="911">
        <f>F564+G564</f>
        <v>0</v>
      </c>
      <c r="I564" s="300">
        <v>1</v>
      </c>
      <c r="J564" s="330"/>
    </row>
    <row r="565" spans="1:24" s="333" customFormat="1" ht="35.25" customHeight="1">
      <c r="A565" s="430">
        <v>575</v>
      </c>
      <c r="B565" s="183">
        <v>9800</v>
      </c>
      <c r="C565" s="1041" t="s">
        <v>130</v>
      </c>
      <c r="D565" s="1042"/>
      <c r="E565" s="703">
        <f>SUM(E566:E570)</f>
        <v>0</v>
      </c>
      <c r="F565" s="700">
        <f>SUM(F566:F570)</f>
        <v>0</v>
      </c>
      <c r="G565" s="505">
        <f>SUM(G566:G570)</f>
        <v>0</v>
      </c>
      <c r="H565" s="505">
        <f>SUM(H566:H570)</f>
        <v>0</v>
      </c>
      <c r="I565" s="300">
        <v>1</v>
      </c>
      <c r="J565" s="330"/>
      <c r="O565" s="536"/>
      <c r="X565" s="339"/>
    </row>
    <row r="566" spans="1:24" ht="31.5">
      <c r="A566" s="366">
        <v>580</v>
      </c>
      <c r="B566" s="230"/>
      <c r="C566" s="190">
        <v>9810</v>
      </c>
      <c r="D566" s="193" t="s">
        <v>131</v>
      </c>
      <c r="E566" s="704"/>
      <c r="F566" s="701"/>
      <c r="G566" s="507"/>
      <c r="H566" s="911">
        <f>F566+G566</f>
        <v>0</v>
      </c>
      <c r="I566" s="300">
        <v>1</v>
      </c>
      <c r="J566" s="330"/>
      <c r="M566" s="294"/>
      <c r="N566" s="294"/>
      <c r="R566" s="294"/>
      <c r="S566" s="294"/>
      <c r="U566" s="294"/>
      <c r="V566" s="294"/>
      <c r="X566" s="339"/>
    </row>
    <row r="567" spans="1:24" ht="31.5">
      <c r="A567" s="366">
        <v>585</v>
      </c>
      <c r="B567" s="230"/>
      <c r="C567" s="180">
        <v>9820</v>
      </c>
      <c r="D567" s="182" t="s">
        <v>132</v>
      </c>
      <c r="E567" s="704"/>
      <c r="F567" s="701"/>
      <c r="G567" s="507"/>
      <c r="H567" s="911">
        <f>F567+G567</f>
        <v>0</v>
      </c>
      <c r="I567" s="300">
        <v>1</v>
      </c>
      <c r="J567" s="330"/>
      <c r="M567" s="294"/>
      <c r="N567" s="294"/>
      <c r="R567" s="294"/>
      <c r="S567" s="294"/>
      <c r="U567" s="294"/>
      <c r="V567" s="294"/>
      <c r="X567" s="333"/>
    </row>
    <row r="568" spans="1:22" ht="15.75">
      <c r="A568" s="366">
        <v>590</v>
      </c>
      <c r="B568" s="230"/>
      <c r="C568" s="180">
        <v>9830</v>
      </c>
      <c r="D568" s="182" t="s">
        <v>133</v>
      </c>
      <c r="E568" s="704"/>
      <c r="F568" s="701"/>
      <c r="G568" s="507"/>
      <c r="H568" s="911">
        <f>F568+G568</f>
        <v>0</v>
      </c>
      <c r="I568" s="300">
        <v>1</v>
      </c>
      <c r="J568" s="330"/>
      <c r="M568" s="294"/>
      <c r="N568" s="294"/>
      <c r="R568" s="294"/>
      <c r="S568" s="294"/>
      <c r="U568" s="294"/>
      <c r="V568" s="294"/>
    </row>
    <row r="569" spans="1:22" ht="31.5">
      <c r="A569" s="350">
        <v>600</v>
      </c>
      <c r="B569" s="230"/>
      <c r="C569" s="180">
        <v>9850</v>
      </c>
      <c r="D569" s="182" t="s">
        <v>134</v>
      </c>
      <c r="E569" s="704"/>
      <c r="F569" s="701"/>
      <c r="G569" s="507"/>
      <c r="H569" s="911">
        <f>F569+G569</f>
        <v>0</v>
      </c>
      <c r="I569" s="300">
        <v>1</v>
      </c>
      <c r="J569" s="330"/>
      <c r="M569" s="294"/>
      <c r="N569" s="294"/>
      <c r="R569" s="294"/>
      <c r="S569" s="294"/>
      <c r="U569" s="294"/>
      <c r="V569" s="294"/>
    </row>
    <row r="570" spans="1:22" ht="34.5" customHeight="1" thickBot="1">
      <c r="A570" s="350">
        <v>605</v>
      </c>
      <c r="B570" s="284"/>
      <c r="C570" s="186">
        <v>9890</v>
      </c>
      <c r="D570" s="185" t="s">
        <v>135</v>
      </c>
      <c r="E570" s="722"/>
      <c r="F570" s="721"/>
      <c r="G570" s="548"/>
      <c r="H570" s="911">
        <f>F570+G570</f>
        <v>0</v>
      </c>
      <c r="I570" s="300">
        <v>1</v>
      </c>
      <c r="J570" s="330"/>
      <c r="M570" s="294"/>
      <c r="N570" s="294"/>
      <c r="R570" s="294"/>
      <c r="S570" s="294"/>
      <c r="U570" s="294"/>
      <c r="V570" s="294"/>
    </row>
    <row r="571" spans="1:22" ht="16.5" thickBot="1">
      <c r="A571" s="350">
        <v>610</v>
      </c>
      <c r="B571" s="285"/>
      <c r="C571" s="271" t="s">
        <v>467</v>
      </c>
      <c r="D571" s="272" t="s">
        <v>136</v>
      </c>
      <c r="E571" s="508">
        <f>SUM(E445,E449,E452,E455,E465,E481,E486,E487,E496,E499,E503,E462,E508,E512,E516,E517,E522,E525,E540,E560,E565)</f>
        <v>0</v>
      </c>
      <c r="F571" s="508">
        <f>SUM(F445,F449,F452,F455,F465,F481,F486,F487,F496,F499,F503,F462,F508,F512,F516,F517,F522,F525,F540,F560,F565)</f>
        <v>0</v>
      </c>
      <c r="G571" s="508">
        <f>SUM(G445,G449,G452,G455,G465,G481,G486,G487,G496,G499,G503,G462,G508,G512,G516,G517,G522,G525,G540,G560,G565)</f>
        <v>0</v>
      </c>
      <c r="H571" s="913">
        <f>SUM(H445,H449,H452,H455,H465,H481,H486,H487,H496,H499,H503,H462,H508,H512,H516,H517,H522,H525,H540,H560,H565)</f>
        <v>0</v>
      </c>
      <c r="I571" s="300">
        <v>1</v>
      </c>
      <c r="M571" s="294"/>
      <c r="N571" s="294"/>
      <c r="R571" s="294"/>
      <c r="S571" s="294"/>
      <c r="U571" s="294"/>
      <c r="V571" s="294"/>
    </row>
    <row r="572" spans="1:22" ht="15.75">
      <c r="A572" s="350"/>
      <c r="D572" s="916" t="s">
        <v>819</v>
      </c>
      <c r="E572" s="917">
        <f>E571+E427</f>
        <v>0</v>
      </c>
      <c r="F572" s="917">
        <f>F571+F427</f>
        <v>0</v>
      </c>
      <c r="G572" s="917">
        <f>G571+G427</f>
        <v>0</v>
      </c>
      <c r="H572" s="917">
        <f>H571+H427</f>
        <v>0</v>
      </c>
      <c r="I572" s="300">
        <v>1</v>
      </c>
      <c r="M572" s="294"/>
      <c r="N572" s="294"/>
      <c r="R572" s="294"/>
      <c r="S572" s="294"/>
      <c r="U572" s="294"/>
      <c r="V572" s="294"/>
    </row>
    <row r="573" spans="1:22" ht="15.75">
      <c r="A573" s="350"/>
      <c r="I573" s="300">
        <v>1</v>
      </c>
      <c r="M573" s="294"/>
      <c r="N573" s="294"/>
      <c r="R573" s="294"/>
      <c r="S573" s="294"/>
      <c r="U573" s="294"/>
      <c r="V573" s="294"/>
    </row>
    <row r="574" spans="1:22" ht="15.75">
      <c r="A574" s="350"/>
      <c r="B574" s="549" t="s">
        <v>735</v>
      </c>
      <c r="C574" s="550"/>
      <c r="D574" s="369" t="s">
        <v>736</v>
      </c>
      <c r="E574" s="369"/>
      <c r="I574" s="300">
        <v>1</v>
      </c>
      <c r="J574" s="551"/>
      <c r="K574" s="549"/>
      <c r="L574" s="369"/>
      <c r="M574" s="369"/>
      <c r="N574" s="552"/>
      <c r="P574" s="549"/>
      <c r="Q574" s="369"/>
      <c r="R574" s="369"/>
      <c r="S574" s="552"/>
      <c r="T574" s="369"/>
      <c r="U574" s="369"/>
      <c r="V574" s="552"/>
    </row>
    <row r="575" spans="1:22" ht="15.75">
      <c r="A575" s="350"/>
      <c r="B575" s="553"/>
      <c r="C575" s="553"/>
      <c r="D575" s="554"/>
      <c r="E575" s="554"/>
      <c r="F575" s="554"/>
      <c r="G575" s="554"/>
      <c r="H575" s="554"/>
      <c r="I575" s="300">
        <v>1</v>
      </c>
      <c r="J575" s="551"/>
      <c r="K575" s="555"/>
      <c r="L575" s="463"/>
      <c r="M575" s="463"/>
      <c r="N575" s="463"/>
      <c r="P575" s="555"/>
      <c r="Q575" s="463"/>
      <c r="R575" s="463"/>
      <c r="S575" s="463"/>
      <c r="T575" s="463"/>
      <c r="U575" s="463"/>
      <c r="V575" s="463"/>
    </row>
    <row r="576" spans="1:22" ht="15.75">
      <c r="A576" s="350"/>
      <c r="B576" s="549" t="s">
        <v>737</v>
      </c>
      <c r="C576" s="550"/>
      <c r="D576" s="369"/>
      <c r="E576" s="369"/>
      <c r="F576" s="369"/>
      <c r="G576" s="369"/>
      <c r="H576" s="369"/>
      <c r="I576" s="300">
        <v>1</v>
      </c>
      <c r="J576" s="551"/>
      <c r="K576" s="549"/>
      <c r="L576" s="369"/>
      <c r="M576" s="369"/>
      <c r="N576" s="552"/>
      <c r="P576" s="549"/>
      <c r="Q576" s="369"/>
      <c r="R576" s="369"/>
      <c r="S576" s="552"/>
      <c r="T576" s="369"/>
      <c r="U576" s="369"/>
      <c r="V576" s="552"/>
    </row>
    <row r="577" spans="1:22" ht="15.75">
      <c r="A577" s="350"/>
      <c r="B577" s="549"/>
      <c r="C577" s="550"/>
      <c r="D577" s="369"/>
      <c r="E577" s="369"/>
      <c r="F577" s="369"/>
      <c r="G577" s="369"/>
      <c r="H577" s="369"/>
      <c r="I577" s="300">
        <v>1</v>
      </c>
      <c r="J577" s="551"/>
      <c r="K577" s="549"/>
      <c r="L577" s="369"/>
      <c r="M577" s="369"/>
      <c r="N577" s="552"/>
      <c r="P577" s="549"/>
      <c r="Q577" s="369"/>
      <c r="R577" s="369"/>
      <c r="S577" s="552"/>
      <c r="T577" s="369"/>
      <c r="U577" s="369"/>
      <c r="V577" s="552"/>
    </row>
    <row r="578" spans="1:22" ht="15.75">
      <c r="A578" s="350"/>
      <c r="B578" s="556" t="s">
        <v>738</v>
      </c>
      <c r="C578" s="550"/>
      <c r="D578" s="369" t="s">
        <v>739</v>
      </c>
      <c r="E578" s="369"/>
      <c r="F578" s="369"/>
      <c r="G578" s="369"/>
      <c r="H578" s="369"/>
      <c r="I578" s="300">
        <v>1</v>
      </c>
      <c r="J578" s="551"/>
      <c r="K578" s="556"/>
      <c r="L578" s="369"/>
      <c r="M578" s="369"/>
      <c r="N578" s="552"/>
      <c r="P578" s="556"/>
      <c r="Q578" s="369"/>
      <c r="R578" s="369"/>
      <c r="S578" s="552"/>
      <c r="T578" s="369"/>
      <c r="U578" s="369"/>
      <c r="V578" s="552"/>
    </row>
    <row r="579" spans="1:22" ht="15.75">
      <c r="A579" s="366"/>
      <c r="B579" s="557"/>
      <c r="C579" s="557"/>
      <c r="D579" s="558"/>
      <c r="E579" s="559"/>
      <c r="F579" s="559"/>
      <c r="G579" s="559"/>
      <c r="H579" s="559"/>
      <c r="I579" s="300">
        <v>1</v>
      </c>
      <c r="J579" s="551"/>
      <c r="K579" s="559"/>
      <c r="L579" s="559"/>
      <c r="M579" s="302"/>
      <c r="N579" s="302"/>
      <c r="P579" s="559"/>
      <c r="Q579" s="559"/>
      <c r="R579" s="302"/>
      <c r="S579" s="302"/>
      <c r="T579" s="559"/>
      <c r="U579" s="302"/>
      <c r="V579" s="302"/>
    </row>
    <row r="580" spans="1:24" s="305" customFormat="1" ht="12" customHeight="1">
      <c r="A580" s="560"/>
      <c r="B580" s="561"/>
      <c r="C580" s="561"/>
      <c r="D580" s="562"/>
      <c r="E580" s="561"/>
      <c r="F580" s="561"/>
      <c r="G580" s="561"/>
      <c r="H580" s="561"/>
      <c r="I580" s="300">
        <v>1</v>
      </c>
      <c r="J580" s="301"/>
      <c r="K580" s="561"/>
      <c r="L580" s="561"/>
      <c r="M580" s="563"/>
      <c r="N580" s="563"/>
      <c r="O580" s="563"/>
      <c r="P580" s="561"/>
      <c r="Q580" s="561"/>
      <c r="R580" s="563"/>
      <c r="S580" s="563"/>
      <c r="T580" s="561"/>
      <c r="U580" s="563"/>
      <c r="V580" s="563"/>
      <c r="W580" s="563"/>
      <c r="X580" s="294"/>
    </row>
    <row r="582" ht="15.75">
      <c r="X582" s="305"/>
    </row>
  </sheetData>
  <sheetProtection password="81B0" sheet="1" objects="1" scenarios="1"/>
  <mergeCells count="120">
    <mergeCell ref="C560:D560"/>
    <mergeCell ref="C565:D565"/>
    <mergeCell ref="F19:H19"/>
    <mergeCell ref="C512:D512"/>
    <mergeCell ref="C516:D516"/>
    <mergeCell ref="C517:D517"/>
    <mergeCell ref="C522:D522"/>
    <mergeCell ref="C525:D525"/>
    <mergeCell ref="C540:D540"/>
    <mergeCell ref="C486:D486"/>
    <mergeCell ref="C487:D487"/>
    <mergeCell ref="C496:D496"/>
    <mergeCell ref="C499:D499"/>
    <mergeCell ref="C503:D503"/>
    <mergeCell ref="C508:D508"/>
    <mergeCell ref="C449:D449"/>
    <mergeCell ref="C452:D452"/>
    <mergeCell ref="C455:D455"/>
    <mergeCell ref="C462:D462"/>
    <mergeCell ref="C465:D465"/>
    <mergeCell ref="C481:D481"/>
    <mergeCell ref="B417:D417"/>
    <mergeCell ref="B420:D420"/>
    <mergeCell ref="B431:D431"/>
    <mergeCell ref="B433:D433"/>
    <mergeCell ref="B436:D436"/>
    <mergeCell ref="C445:D445"/>
    <mergeCell ref="C404:D404"/>
    <mergeCell ref="C405:D405"/>
    <mergeCell ref="C406:D406"/>
    <mergeCell ref="C407:D407"/>
    <mergeCell ref="C408:D408"/>
    <mergeCell ref="B415:D415"/>
    <mergeCell ref="C377:D377"/>
    <mergeCell ref="C380:D380"/>
    <mergeCell ref="C383:D383"/>
    <mergeCell ref="C387:D387"/>
    <mergeCell ref="C390:D390"/>
    <mergeCell ref="C394:D394"/>
    <mergeCell ref="B326:D326"/>
    <mergeCell ref="C337:D337"/>
    <mergeCell ref="C351:D351"/>
    <mergeCell ref="C361:D361"/>
    <mergeCell ref="C369:D369"/>
    <mergeCell ref="C372:D372"/>
    <mergeCell ref="B285:D285"/>
    <mergeCell ref="B287:D287"/>
    <mergeCell ref="B290:D290"/>
    <mergeCell ref="B318:D318"/>
    <mergeCell ref="B321:D321"/>
    <mergeCell ref="B323:D323"/>
    <mergeCell ref="C255:D255"/>
    <mergeCell ref="C263:D263"/>
    <mergeCell ref="C266:D266"/>
    <mergeCell ref="C267:D267"/>
    <mergeCell ref="C272:D272"/>
    <mergeCell ref="C277:D277"/>
    <mergeCell ref="C244:D244"/>
    <mergeCell ref="C248:D248"/>
    <mergeCell ref="C249:D249"/>
    <mergeCell ref="C250:D250"/>
    <mergeCell ref="C251:D251"/>
    <mergeCell ref="C254:D254"/>
    <mergeCell ref="C218:D218"/>
    <mergeCell ref="C219:D219"/>
    <mergeCell ref="C234:D234"/>
    <mergeCell ref="C235:D235"/>
    <mergeCell ref="C236:D236"/>
    <mergeCell ref="C237:D237"/>
    <mergeCell ref="C186:D186"/>
    <mergeCell ref="C205:D205"/>
    <mergeCell ref="C211:D211"/>
    <mergeCell ref="C215:D215"/>
    <mergeCell ref="C216:D216"/>
    <mergeCell ref="C217:D217"/>
    <mergeCell ref="S164:S165"/>
    <mergeCell ref="W164:W165"/>
    <mergeCell ref="C170:D170"/>
    <mergeCell ref="C173:D173"/>
    <mergeCell ref="C179:D179"/>
    <mergeCell ref="C185:D185"/>
    <mergeCell ref="K160:M160"/>
    <mergeCell ref="P160:R160"/>
    <mergeCell ref="K164:K165"/>
    <mergeCell ref="L164:L165"/>
    <mergeCell ref="M164:M165"/>
    <mergeCell ref="N164:N165"/>
    <mergeCell ref="P164:P165"/>
    <mergeCell ref="Q164:Q165"/>
    <mergeCell ref="R164:R165"/>
    <mergeCell ref="C136:D136"/>
    <mergeCell ref="C138:D138"/>
    <mergeCell ref="C141:D141"/>
    <mergeCell ref="B155:D155"/>
    <mergeCell ref="B157:D157"/>
    <mergeCell ref="B160:D160"/>
    <mergeCell ref="C94:D94"/>
    <mergeCell ref="C95:D95"/>
    <mergeCell ref="C109:D109"/>
    <mergeCell ref="C113:D113"/>
    <mergeCell ref="C119:D119"/>
    <mergeCell ref="C135:D135"/>
    <mergeCell ref="C64:D64"/>
    <mergeCell ref="C72:D72"/>
    <mergeCell ref="C73:D73"/>
    <mergeCell ref="C74:D74"/>
    <mergeCell ref="C76:D76"/>
    <mergeCell ref="C91:D91"/>
    <mergeCell ref="C40:D40"/>
    <mergeCell ref="C45:D45"/>
    <mergeCell ref="C51:D51"/>
    <mergeCell ref="C57:D57"/>
    <mergeCell ref="C60:D60"/>
    <mergeCell ref="C63:D63"/>
    <mergeCell ref="B7:D7"/>
    <mergeCell ref="B9:D9"/>
    <mergeCell ref="B12:D12"/>
    <mergeCell ref="C22:D22"/>
    <mergeCell ref="C28:D28"/>
    <mergeCell ref="C33:D33"/>
  </mergeCells>
  <conditionalFormatting sqref="E572:H572">
    <cfRule type="cellIs" priority="1" dxfId="4" operator="notEqual" stopIfTrue="1">
      <formula>0</formula>
    </cfRule>
    <cfRule type="cellIs" priority="2" dxfId="1" operator="notEqual" stopIfTrue="1">
      <formula>0</formula>
    </cfRule>
  </conditionalFormatting>
  <dataValidations count="8">
    <dataValidation errorStyle="information" type="whole" operator="greaterThan" allowBlank="1" showInputMessage="1" showErrorMessage="1" error="Въвежда се положително число !" sqref="D357">
      <formula1>0</formula1>
    </dataValidation>
    <dataValidation errorStyle="information" type="whole" operator="lessThan" allowBlank="1" showInputMessage="1" showErrorMessage="1" error="Въвежда се отрицателно число !" sqref="H566:H570 H509:H511 H526:H539 H504:H507 H518:H521 H541:H559 H482:H486 H456:H461 H488:H495 H500:H502 H453:H454 H446:H448 H513:H516 H466:H480 H450:H451 H463:H464 H561:H564 H497:H498 H523:H524 E383:H383">
      <formula1>0</formula1>
    </dataValidation>
    <dataValidation type="whole" operator="lessThan" allowBlank="1" showInputMessage="1" showErrorMessage="1" error="Въвежда се цяло число!" sqref="E338:G350 E352:G360 E362:G365 E370:G371 E373:G376 E378:G379 E381:G382 E384:G386 E388:G389 E391:G393 E395:G400">
      <formula1>999999999999999000</formula1>
    </dataValidation>
    <dataValidation type="whole" operator="lessThan" allowBlank="1" showInputMessage="1" showErrorMessage="1" error="Въвежда се цяло яисло!" sqref="E404:G407 E409:G410 E446:G448 E450:G451 E453:G454 E456:G461 E463:G464 E466:G480 E482:G486 E488:G495 E497:G498 E500:G502 E504:G507 E509:G511 E513:G516 E518:G521 E523:G524 E526:G539 E541:G559 E561:G564 E566:G570">
      <formula1>999999999999999000000</formula1>
    </dataValidation>
    <dataValidation type="whole" operator="notEqual" allowBlank="1" showInputMessage="1" showErrorMessage="1" error="Въвежда се цяло число" sqref="E150:G150">
      <formula1>0</formula1>
    </dataValidation>
    <dataValidation type="whole" operator="lessThan" allowBlank="1" showInputMessage="1" showErrorMessage="1" error="Въвежда се цяло число!" sqref="E22:G149">
      <formula1>99999999999999900</formula1>
    </dataValidation>
    <dataValidation errorStyle="information" operator="lessThan" allowBlank="1" showInputMessage="1" showErrorMessage="1" error="Въвежда се отрицателно число !" sqref="D384:D385"/>
    <dataValidation type="list" allowBlank="1" showInputMessage="1" showErrorMessage="1" prompt="ВЪВЕЖДА се КОД на ИБСФ сметка" sqref="E17">
      <formula1>$X$2:$X$14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50" max="7" man="1"/>
    <brk id="197" max="255" man="1"/>
    <brk id="266" max="7" man="1"/>
    <brk id="318" max="5" man="1"/>
    <brk id="379" max="7" man="1"/>
    <brk id="430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K737"/>
  <sheetViews>
    <sheetView view="pageBreakPreview" zoomScale="75" zoomScaleNormal="75" zoomScaleSheetLayoutView="75" zoomScalePageLayoutView="0" workbookViewId="0" topLeftCell="B2">
      <selection activeCell="B3" sqref="A3:IV213"/>
    </sheetView>
  </sheetViews>
  <sheetFormatPr defaultColWidth="9.00390625" defaultRowHeight="12.75"/>
  <cols>
    <col min="1" max="1" width="1.75390625" style="737" hidden="1" customWidth="1"/>
    <col min="2" max="2" width="10.125" style="738" customWidth="1"/>
    <col min="3" max="3" width="13.25390625" style="738" customWidth="1"/>
    <col min="4" max="4" width="74.375" style="739" customWidth="1"/>
    <col min="5" max="5" width="18.75390625" style="738" customWidth="1"/>
    <col min="6" max="6" width="18.625" style="738" customWidth="1"/>
    <col min="7" max="7" width="17.375" style="737" customWidth="1"/>
    <col min="8" max="8" width="17.125" style="737" customWidth="1"/>
    <col min="9" max="9" width="5.25390625" style="920" hidden="1" customWidth="1"/>
    <col min="10" max="13" width="17.125" style="737" customWidth="1"/>
    <col min="14" max="16384" width="9.125" style="737" customWidth="1"/>
  </cols>
  <sheetData>
    <row r="1" spans="1:9" ht="18" customHeight="1" hidden="1">
      <c r="A1" s="737" t="s">
        <v>668</v>
      </c>
      <c r="B1" s="738" t="s">
        <v>669</v>
      </c>
      <c r="C1" s="738" t="s">
        <v>670</v>
      </c>
      <c r="D1" s="739" t="s">
        <v>671</v>
      </c>
      <c r="E1" s="738" t="s">
        <v>672</v>
      </c>
      <c r="F1" s="738" t="s">
        <v>673</v>
      </c>
      <c r="G1" s="740" t="s">
        <v>826</v>
      </c>
      <c r="H1" s="737" t="s">
        <v>675</v>
      </c>
      <c r="I1" s="740" t="s">
        <v>779</v>
      </c>
    </row>
    <row r="2" ht="18" customHeight="1">
      <c r="I2" s="740">
        <v>1</v>
      </c>
    </row>
    <row r="3" spans="5:9" ht="21" hidden="1">
      <c r="E3" s="741"/>
      <c r="I3" s="925">
        <v>1</v>
      </c>
    </row>
    <row r="4" spans="5:9" ht="21" hidden="1">
      <c r="E4" s="742"/>
      <c r="I4" s="925">
        <v>1</v>
      </c>
    </row>
    <row r="5" spans="5:9" ht="21" hidden="1">
      <c r="E5" s="738" t="s">
        <v>320</v>
      </c>
      <c r="F5" s="738" t="s">
        <v>320</v>
      </c>
      <c r="I5" s="925">
        <v>1</v>
      </c>
    </row>
    <row r="6" spans="3:9" ht="21" hidden="1">
      <c r="C6" s="743"/>
      <c r="D6" s="744"/>
      <c r="E6" s="742"/>
      <c r="F6" s="738" t="s">
        <v>320</v>
      </c>
      <c r="I6" s="925">
        <v>1</v>
      </c>
    </row>
    <row r="7" spans="2:9" ht="42" customHeight="1" hidden="1">
      <c r="B7" s="981" t="s">
        <v>778</v>
      </c>
      <c r="C7" s="982"/>
      <c r="D7" s="982"/>
      <c r="F7" s="745"/>
      <c r="I7" s="925">
        <v>1</v>
      </c>
    </row>
    <row r="8" spans="3:9" ht="21" hidden="1">
      <c r="C8" s="743"/>
      <c r="D8" s="744"/>
      <c r="E8" s="745" t="s">
        <v>321</v>
      </c>
      <c r="F8" s="745" t="s">
        <v>167</v>
      </c>
      <c r="I8" s="925">
        <v>1</v>
      </c>
    </row>
    <row r="9" spans="2:9" ht="36.75" customHeight="1" hidden="1" thickBot="1">
      <c r="B9" s="1048">
        <f>OTCHET!B9</f>
        <v>0</v>
      </c>
      <c r="C9" s="1049"/>
      <c r="D9" s="1049"/>
      <c r="E9" s="746">
        <f>OTCHET!$E9</f>
        <v>41275</v>
      </c>
      <c r="F9" s="747">
        <f>OTCHET!$F9</f>
        <v>41305</v>
      </c>
      <c r="I9" s="925">
        <v>1</v>
      </c>
    </row>
    <row r="10" spans="2:9" ht="21.75" hidden="1" thickBot="1">
      <c r="B10" s="748" t="s">
        <v>322</v>
      </c>
      <c r="E10" s="745"/>
      <c r="F10" s="749">
        <f>OTCHET!$F10</f>
        <v>0</v>
      </c>
      <c r="I10" s="925">
        <v>1</v>
      </c>
    </row>
    <row r="11" spans="2:9" ht="10.5" customHeight="1" hidden="1" thickBot="1">
      <c r="B11" s="748"/>
      <c r="E11" s="748"/>
      <c r="I11" s="925">
        <v>1</v>
      </c>
    </row>
    <row r="12" spans="2:9" ht="39" customHeight="1" hidden="1" thickBot="1" thickTop="1">
      <c r="B12" s="1048">
        <f>OTCHET!B12</f>
        <v>0</v>
      </c>
      <c r="C12" s="1049"/>
      <c r="D12" s="1049"/>
      <c r="E12" s="745" t="s">
        <v>323</v>
      </c>
      <c r="F12" s="750">
        <f>OTCHET!$F12</f>
        <v>0</v>
      </c>
      <c r="I12" s="925">
        <v>1</v>
      </c>
    </row>
    <row r="13" spans="2:9" ht="21.75" hidden="1" thickTop="1">
      <c r="B13" s="748" t="s">
        <v>324</v>
      </c>
      <c r="E13" s="751" t="s">
        <v>325</v>
      </c>
      <c r="F13" s="752" t="s">
        <v>320</v>
      </c>
      <c r="I13" s="925">
        <v>1</v>
      </c>
    </row>
    <row r="14" spans="2:9" ht="7.5" customHeight="1" hidden="1">
      <c r="B14" s="748"/>
      <c r="E14" s="751"/>
      <c r="F14" s="752"/>
      <c r="I14" s="925">
        <v>1</v>
      </c>
    </row>
    <row r="15" spans="2:9" ht="7.5" customHeight="1" hidden="1">
      <c r="B15" s="748"/>
      <c r="E15" s="751"/>
      <c r="F15" s="752"/>
      <c r="I15" s="925">
        <v>1</v>
      </c>
    </row>
    <row r="16" spans="1:9" ht="7.5" customHeight="1" hidden="1">
      <c r="A16" s="753"/>
      <c r="B16" s="748"/>
      <c r="E16" s="751"/>
      <c r="F16" s="752"/>
      <c r="I16" s="925">
        <v>1</v>
      </c>
    </row>
    <row r="17" spans="1:9" ht="7.5" customHeight="1" hidden="1">
      <c r="A17" s="753"/>
      <c r="B17" s="748"/>
      <c r="I17" s="925">
        <v>1</v>
      </c>
    </row>
    <row r="18" spans="3:9" ht="21.75" hidden="1" thickBot="1">
      <c r="C18" s="743"/>
      <c r="D18" s="744"/>
      <c r="F18" s="748" t="s">
        <v>326</v>
      </c>
      <c r="I18" s="925">
        <v>1</v>
      </c>
    </row>
    <row r="19" spans="1:9" ht="21.75" hidden="1" thickBot="1">
      <c r="A19" s="753"/>
      <c r="B19" s="754"/>
      <c r="C19" s="755"/>
      <c r="D19" s="756" t="s">
        <v>327</v>
      </c>
      <c r="E19" s="757" t="s">
        <v>328</v>
      </c>
      <c r="F19" s="757" t="s">
        <v>329</v>
      </c>
      <c r="G19" s="757" t="s">
        <v>329</v>
      </c>
      <c r="H19" s="757" t="s">
        <v>329</v>
      </c>
      <c r="I19" s="925">
        <v>1</v>
      </c>
    </row>
    <row r="20" spans="2:9" ht="32.25" hidden="1" thickBot="1">
      <c r="B20" s="758" t="s">
        <v>225</v>
      </c>
      <c r="C20" s="759"/>
      <c r="D20" s="760" t="s">
        <v>780</v>
      </c>
      <c r="E20" s="761">
        <f>OTCHET!E20</f>
        <v>2013</v>
      </c>
      <c r="F20" s="918" t="s">
        <v>820</v>
      </c>
      <c r="G20" s="918" t="s">
        <v>821</v>
      </c>
      <c r="H20" s="392" t="s">
        <v>740</v>
      </c>
      <c r="I20" s="926">
        <v>1</v>
      </c>
    </row>
    <row r="21" spans="2:9" ht="21.75" hidden="1" thickBot="1">
      <c r="B21" s="762"/>
      <c r="C21" s="763"/>
      <c r="D21" s="764" t="s">
        <v>332</v>
      </c>
      <c r="E21" s="955"/>
      <c r="F21" s="955"/>
      <c r="G21" s="955"/>
      <c r="H21" s="763"/>
      <c r="I21" s="926">
        <v>1</v>
      </c>
    </row>
    <row r="22" spans="1:9" s="765" customFormat="1" ht="21" hidden="1">
      <c r="A22" s="765">
        <v>5</v>
      </c>
      <c r="B22" s="766">
        <v>100</v>
      </c>
      <c r="C22" s="1050" t="s">
        <v>333</v>
      </c>
      <c r="D22" s="1051"/>
      <c r="E22" s="932">
        <f>OTCHET!$E22</f>
        <v>0</v>
      </c>
      <c r="F22" s="932">
        <f>OTCHET!$F22</f>
        <v>0</v>
      </c>
      <c r="G22" s="767">
        <f>OTCHET!$G22</f>
        <v>0</v>
      </c>
      <c r="H22" s="767">
        <f>OTCHET!$H22</f>
        <v>0</v>
      </c>
      <c r="I22" s="921">
        <f aca="true" t="shared" si="0" ref="I22:I46">(IF(E22&lt;&gt;0,$I$2,IF(H22&lt;&gt;0,$I$2,"")))</f>
      </c>
    </row>
    <row r="23" spans="1:9" s="768" customFormat="1" ht="21" hidden="1">
      <c r="A23" s="768">
        <v>25</v>
      </c>
      <c r="B23" s="769">
        <v>200</v>
      </c>
      <c r="C23" s="1052" t="s">
        <v>337</v>
      </c>
      <c r="D23" s="1053"/>
      <c r="E23" s="933">
        <f>OTCHET!$E28</f>
        <v>0</v>
      </c>
      <c r="F23" s="933">
        <f>OTCHET!$F28</f>
        <v>0</v>
      </c>
      <c r="G23" s="770">
        <f>OTCHET!$G28</f>
        <v>0</v>
      </c>
      <c r="H23" s="770">
        <f>OTCHET!$H28</f>
        <v>0</v>
      </c>
      <c r="I23" s="921">
        <f t="shared" si="0"/>
      </c>
    </row>
    <row r="24" spans="1:9" s="768" customFormat="1" ht="32.25" customHeight="1" hidden="1">
      <c r="A24" s="768">
        <v>50</v>
      </c>
      <c r="B24" s="769">
        <v>400</v>
      </c>
      <c r="C24" s="1054" t="s">
        <v>342</v>
      </c>
      <c r="D24" s="1055"/>
      <c r="E24" s="933">
        <f>OTCHET!$E33</f>
        <v>0</v>
      </c>
      <c r="F24" s="933">
        <f>OTCHET!$F33</f>
        <v>0</v>
      </c>
      <c r="G24" s="770">
        <f>OTCHET!$G33</f>
        <v>0</v>
      </c>
      <c r="H24" s="770">
        <f>OTCHET!$H33</f>
        <v>0</v>
      </c>
      <c r="I24" s="921">
        <f t="shared" si="0"/>
      </c>
    </row>
    <row r="25" spans="1:9" s="768" customFormat="1" ht="21" hidden="1">
      <c r="A25" s="771">
        <v>65</v>
      </c>
      <c r="B25" s="769">
        <v>800</v>
      </c>
      <c r="C25" s="1052" t="s">
        <v>348</v>
      </c>
      <c r="D25" s="1053"/>
      <c r="E25" s="933">
        <f>OTCHET!$E40</f>
        <v>0</v>
      </c>
      <c r="F25" s="933">
        <f>OTCHET!$F40</f>
        <v>0</v>
      </c>
      <c r="G25" s="770">
        <f>OTCHET!$G40</f>
        <v>0</v>
      </c>
      <c r="H25" s="770">
        <f>OTCHET!$H40</f>
        <v>0</v>
      </c>
      <c r="I25" s="921">
        <f t="shared" si="0"/>
      </c>
    </row>
    <row r="26" spans="1:9" s="768" customFormat="1" ht="21" hidden="1">
      <c r="A26" s="768">
        <v>95</v>
      </c>
      <c r="B26" s="769">
        <v>1000</v>
      </c>
      <c r="C26" s="1052" t="s">
        <v>353</v>
      </c>
      <c r="D26" s="1053"/>
      <c r="E26" s="933">
        <f>OTCHET!$E45</f>
        <v>0</v>
      </c>
      <c r="F26" s="933">
        <f>OTCHET!$F45</f>
        <v>0</v>
      </c>
      <c r="G26" s="770">
        <f>OTCHET!$G45</f>
        <v>0</v>
      </c>
      <c r="H26" s="770">
        <f>OTCHET!$H45</f>
        <v>0</v>
      </c>
      <c r="I26" s="921">
        <f t="shared" si="0"/>
      </c>
    </row>
    <row r="27" spans="1:9" s="768" customFormat="1" ht="21" hidden="1">
      <c r="A27" s="768">
        <v>130</v>
      </c>
      <c r="B27" s="769">
        <v>1300</v>
      </c>
      <c r="C27" s="1052" t="s">
        <v>781</v>
      </c>
      <c r="D27" s="1053"/>
      <c r="E27" s="933">
        <f>OTCHET!$E51</f>
        <v>0</v>
      </c>
      <c r="F27" s="933">
        <f>OTCHET!$F51</f>
        <v>0</v>
      </c>
      <c r="G27" s="770">
        <f>OTCHET!$G51</f>
        <v>0</v>
      </c>
      <c r="H27" s="770">
        <f>OTCHET!$H51</f>
        <v>0</v>
      </c>
      <c r="I27" s="921">
        <f t="shared" si="0"/>
      </c>
    </row>
    <row r="28" spans="1:9" s="768" customFormat="1" ht="21" hidden="1">
      <c r="A28" s="768">
        <v>160</v>
      </c>
      <c r="B28" s="769">
        <v>1400</v>
      </c>
      <c r="C28" s="1052" t="s">
        <v>365</v>
      </c>
      <c r="D28" s="1053"/>
      <c r="E28" s="933">
        <f>OTCHET!$E57</f>
        <v>0</v>
      </c>
      <c r="F28" s="933">
        <f>OTCHET!$F57</f>
        <v>0</v>
      </c>
      <c r="G28" s="770">
        <f>OTCHET!$G57</f>
        <v>0</v>
      </c>
      <c r="H28" s="770">
        <f>OTCHET!$H57</f>
        <v>0</v>
      </c>
      <c r="I28" s="921">
        <f t="shared" si="0"/>
      </c>
    </row>
    <row r="29" spans="1:9" s="768" customFormat="1" ht="21" hidden="1">
      <c r="A29" s="768">
        <v>175</v>
      </c>
      <c r="B29" s="769">
        <v>1500</v>
      </c>
      <c r="C29" s="1052" t="s">
        <v>368</v>
      </c>
      <c r="D29" s="1053"/>
      <c r="E29" s="933">
        <f>OTCHET!$E60</f>
        <v>0</v>
      </c>
      <c r="F29" s="933">
        <f>OTCHET!$F60</f>
        <v>0</v>
      </c>
      <c r="G29" s="770">
        <f>OTCHET!$G60</f>
        <v>0</v>
      </c>
      <c r="H29" s="770">
        <f>OTCHET!$H60</f>
        <v>0</v>
      </c>
      <c r="I29" s="921">
        <f t="shared" si="0"/>
      </c>
    </row>
    <row r="30" spans="2:9" s="768" customFormat="1" ht="21" hidden="1">
      <c r="B30" s="769">
        <v>1600</v>
      </c>
      <c r="C30" s="1052" t="s">
        <v>371</v>
      </c>
      <c r="D30" s="1053"/>
      <c r="E30" s="933">
        <f>OTCHET!$E63</f>
        <v>0</v>
      </c>
      <c r="F30" s="933">
        <f>OTCHET!$F63</f>
        <v>0</v>
      </c>
      <c r="G30" s="770">
        <f>OTCHET!$G63</f>
        <v>0</v>
      </c>
      <c r="H30" s="770">
        <f>OTCHET!$H63</f>
        <v>0</v>
      </c>
      <c r="I30" s="921">
        <f t="shared" si="0"/>
      </c>
    </row>
    <row r="31" spans="1:9" s="768" customFormat="1" ht="21" hidden="1">
      <c r="A31" s="768">
        <v>200</v>
      </c>
      <c r="B31" s="769">
        <v>1700</v>
      </c>
      <c r="C31" s="1052" t="s">
        <v>372</v>
      </c>
      <c r="D31" s="1053"/>
      <c r="E31" s="933">
        <f>OTCHET!$E64</f>
        <v>0</v>
      </c>
      <c r="F31" s="933">
        <f>OTCHET!$F64</f>
        <v>0</v>
      </c>
      <c r="G31" s="770">
        <f>OTCHET!$G64</f>
        <v>0</v>
      </c>
      <c r="H31" s="770">
        <f>OTCHET!$H64</f>
        <v>0</v>
      </c>
      <c r="I31" s="921">
        <f t="shared" si="0"/>
      </c>
    </row>
    <row r="32" spans="1:9" s="768" customFormat="1" ht="21" hidden="1">
      <c r="A32" s="772">
        <v>231</v>
      </c>
      <c r="B32" s="769">
        <v>1800</v>
      </c>
      <c r="C32" s="1052" t="s">
        <v>379</v>
      </c>
      <c r="D32" s="1053"/>
      <c r="E32" s="933">
        <f>OTCHET!$E72</f>
        <v>0</v>
      </c>
      <c r="F32" s="933">
        <f>OTCHET!$F72</f>
        <v>0</v>
      </c>
      <c r="G32" s="770">
        <f>OTCHET!$G72</f>
        <v>0</v>
      </c>
      <c r="H32" s="770">
        <f>OTCHET!$H72</f>
        <v>0</v>
      </c>
      <c r="I32" s="921">
        <f t="shared" si="0"/>
      </c>
    </row>
    <row r="33" spans="1:9" s="768" customFormat="1" ht="21" hidden="1">
      <c r="A33" s="768">
        <v>235</v>
      </c>
      <c r="B33" s="769">
        <v>1900</v>
      </c>
      <c r="C33" s="1052" t="s">
        <v>380</v>
      </c>
      <c r="D33" s="1053"/>
      <c r="E33" s="933">
        <f>OTCHET!$E73</f>
        <v>0</v>
      </c>
      <c r="F33" s="933">
        <f>OTCHET!$F73</f>
        <v>0</v>
      </c>
      <c r="G33" s="770">
        <f>OTCHET!$G73</f>
        <v>0</v>
      </c>
      <c r="H33" s="770">
        <f>OTCHET!$H73</f>
        <v>0</v>
      </c>
      <c r="I33" s="921">
        <f t="shared" si="0"/>
      </c>
    </row>
    <row r="34" spans="1:9" s="768" customFormat="1" ht="21" hidden="1">
      <c r="A34" s="768">
        <v>255</v>
      </c>
      <c r="B34" s="769">
        <v>2000</v>
      </c>
      <c r="C34" s="1052" t="s">
        <v>381</v>
      </c>
      <c r="D34" s="1053"/>
      <c r="E34" s="933">
        <f>OTCHET!$E74</f>
        <v>0</v>
      </c>
      <c r="F34" s="933">
        <f>OTCHET!$F74</f>
        <v>0</v>
      </c>
      <c r="G34" s="770">
        <f>OTCHET!$G74</f>
        <v>0</v>
      </c>
      <c r="H34" s="770">
        <f>OTCHET!$H74</f>
        <v>0</v>
      </c>
      <c r="I34" s="921">
        <f t="shared" si="0"/>
      </c>
    </row>
    <row r="35" spans="1:9" s="768" customFormat="1" ht="21" hidden="1">
      <c r="A35" s="768">
        <v>265</v>
      </c>
      <c r="B35" s="769">
        <v>2400</v>
      </c>
      <c r="C35" s="1052" t="s">
        <v>383</v>
      </c>
      <c r="D35" s="1053"/>
      <c r="E35" s="933">
        <f>OTCHET!$E76</f>
        <v>0</v>
      </c>
      <c r="F35" s="933">
        <f>OTCHET!$F76</f>
        <v>0</v>
      </c>
      <c r="G35" s="770">
        <f>OTCHET!$G76</f>
        <v>0</v>
      </c>
      <c r="H35" s="770">
        <f>OTCHET!$H76</f>
        <v>0</v>
      </c>
      <c r="I35" s="921">
        <f t="shared" si="0"/>
      </c>
    </row>
    <row r="36" spans="1:9" s="768" customFormat="1" ht="21" hidden="1">
      <c r="A36" s="773">
        <v>350</v>
      </c>
      <c r="B36" s="774">
        <v>2500</v>
      </c>
      <c r="C36" s="1056" t="s">
        <v>398</v>
      </c>
      <c r="D36" s="1057"/>
      <c r="E36" s="933">
        <f>OTCHET!$E91</f>
        <v>0</v>
      </c>
      <c r="F36" s="933">
        <f>OTCHET!$F91</f>
        <v>0</v>
      </c>
      <c r="G36" s="770">
        <f>OTCHET!$G91</f>
        <v>0</v>
      </c>
      <c r="H36" s="770">
        <f>OTCHET!$H91</f>
        <v>0</v>
      </c>
      <c r="I36" s="921">
        <f t="shared" si="0"/>
      </c>
    </row>
    <row r="37" spans="1:9" s="768" customFormat="1" ht="21" hidden="1">
      <c r="A37" s="775">
        <v>360</v>
      </c>
      <c r="B37" s="769">
        <v>2600</v>
      </c>
      <c r="C37" s="1056" t="s">
        <v>401</v>
      </c>
      <c r="D37" s="1057"/>
      <c r="E37" s="933">
        <f>OTCHET!$E94</f>
        <v>0</v>
      </c>
      <c r="F37" s="933">
        <f>OTCHET!$F94</f>
        <v>0</v>
      </c>
      <c r="G37" s="770">
        <f>OTCHET!$G94</f>
        <v>0</v>
      </c>
      <c r="H37" s="770">
        <f>OTCHET!$H94</f>
        <v>0</v>
      </c>
      <c r="I37" s="921">
        <f t="shared" si="0"/>
      </c>
    </row>
    <row r="38" spans="1:9" s="768" customFormat="1" ht="21" hidden="1">
      <c r="A38" s="775">
        <v>370</v>
      </c>
      <c r="B38" s="769">
        <v>2700</v>
      </c>
      <c r="C38" s="1052" t="s">
        <v>402</v>
      </c>
      <c r="D38" s="1053"/>
      <c r="E38" s="933">
        <f>OTCHET!$E95</f>
        <v>0</v>
      </c>
      <c r="F38" s="933">
        <f>OTCHET!$F95</f>
        <v>0</v>
      </c>
      <c r="G38" s="770">
        <f>OTCHET!$G95</f>
        <v>0</v>
      </c>
      <c r="H38" s="770">
        <f>OTCHET!$H95</f>
        <v>0</v>
      </c>
      <c r="I38" s="921">
        <f t="shared" si="0"/>
      </c>
    </row>
    <row r="39" spans="1:9" s="768" customFormat="1" ht="21" hidden="1">
      <c r="A39" s="775">
        <v>445</v>
      </c>
      <c r="B39" s="769">
        <v>2800</v>
      </c>
      <c r="C39" s="1052" t="s">
        <v>426</v>
      </c>
      <c r="D39" s="1053"/>
      <c r="E39" s="933">
        <f>OTCHET!$E109</f>
        <v>0</v>
      </c>
      <c r="F39" s="933">
        <f>OTCHET!$F109</f>
        <v>0</v>
      </c>
      <c r="G39" s="770">
        <f>OTCHET!$G109</f>
        <v>0</v>
      </c>
      <c r="H39" s="770">
        <f>OTCHET!$H109</f>
        <v>0</v>
      </c>
      <c r="I39" s="921">
        <f t="shared" si="0"/>
      </c>
    </row>
    <row r="40" spans="1:9" s="768" customFormat="1" ht="21" hidden="1">
      <c r="A40" s="775">
        <v>470</v>
      </c>
      <c r="B40" s="769">
        <v>3600</v>
      </c>
      <c r="C40" s="1052" t="s">
        <v>430</v>
      </c>
      <c r="D40" s="1053"/>
      <c r="E40" s="933">
        <f>OTCHET!$E113</f>
        <v>0</v>
      </c>
      <c r="F40" s="933">
        <f>OTCHET!$F113</f>
        <v>0</v>
      </c>
      <c r="G40" s="770">
        <f>OTCHET!$G113</f>
        <v>0</v>
      </c>
      <c r="H40" s="770">
        <f>OTCHET!$H113</f>
        <v>0</v>
      </c>
      <c r="I40" s="921">
        <f t="shared" si="0"/>
      </c>
    </row>
    <row r="41" spans="1:9" s="768" customFormat="1" ht="21" hidden="1">
      <c r="A41" s="775">
        <v>495</v>
      </c>
      <c r="B41" s="769">
        <v>3700</v>
      </c>
      <c r="C41" s="1052" t="s">
        <v>435</v>
      </c>
      <c r="D41" s="1053"/>
      <c r="E41" s="933">
        <f>OTCHET!$E119</f>
        <v>0</v>
      </c>
      <c r="F41" s="933">
        <f>OTCHET!$F119</f>
        <v>0</v>
      </c>
      <c r="G41" s="770">
        <f>OTCHET!$G119</f>
        <v>0</v>
      </c>
      <c r="H41" s="770">
        <f>OTCHET!$H119</f>
        <v>0</v>
      </c>
      <c r="I41" s="921">
        <f t="shared" si="0"/>
      </c>
    </row>
    <row r="42" spans="1:29" s="779" customFormat="1" ht="21.75" hidden="1" thickBot="1">
      <c r="A42" s="776">
        <v>515</v>
      </c>
      <c r="B42" s="769">
        <v>4000</v>
      </c>
      <c r="C42" s="777" t="s">
        <v>440</v>
      </c>
      <c r="D42" s="935"/>
      <c r="E42" s="933">
        <f>OTCHET!$E124</f>
        <v>0</v>
      </c>
      <c r="F42" s="933">
        <f>OTCHET!$F124</f>
        <v>0</v>
      </c>
      <c r="G42" s="770">
        <f>OTCHET!$G124</f>
        <v>0</v>
      </c>
      <c r="H42" s="770">
        <f>OTCHET!$H124</f>
        <v>0</v>
      </c>
      <c r="I42" s="921">
        <f t="shared" si="0"/>
      </c>
      <c r="J42" s="778"/>
      <c r="K42" s="778"/>
      <c r="L42" s="778"/>
      <c r="M42" s="778"/>
      <c r="N42" s="778"/>
      <c r="O42" s="778"/>
      <c r="P42" s="778"/>
      <c r="Q42" s="778"/>
      <c r="R42" s="778"/>
      <c r="S42" s="778"/>
      <c r="T42" s="778"/>
      <c r="U42" s="778"/>
      <c r="AB42" s="780"/>
      <c r="AC42" s="780"/>
    </row>
    <row r="43" spans="1:10" s="768" customFormat="1" ht="21" hidden="1">
      <c r="A43" s="775">
        <v>540</v>
      </c>
      <c r="B43" s="769">
        <v>4100</v>
      </c>
      <c r="C43" s="1052" t="s">
        <v>451</v>
      </c>
      <c r="D43" s="1053"/>
      <c r="E43" s="933">
        <f>OTCHET!$E135</f>
        <v>0</v>
      </c>
      <c r="F43" s="933">
        <f>OTCHET!$F135</f>
        <v>0</v>
      </c>
      <c r="G43" s="770">
        <f>OTCHET!$G135</f>
        <v>0</v>
      </c>
      <c r="H43" s="770">
        <f>OTCHET!$H135</f>
        <v>0</v>
      </c>
      <c r="I43" s="921">
        <f t="shared" si="0"/>
      </c>
      <c r="J43" s="781"/>
    </row>
    <row r="44" spans="1:10" s="768" customFormat="1" ht="21" hidden="1">
      <c r="A44" s="775">
        <v>550</v>
      </c>
      <c r="B44" s="769">
        <v>4200</v>
      </c>
      <c r="C44" s="1052" t="s">
        <v>452</v>
      </c>
      <c r="D44" s="1053"/>
      <c r="E44" s="933">
        <f>OTCHET!$E136</f>
        <v>0</v>
      </c>
      <c r="F44" s="933">
        <f>OTCHET!$F136</f>
        <v>0</v>
      </c>
      <c r="G44" s="770">
        <f>OTCHET!$G136</f>
        <v>0</v>
      </c>
      <c r="H44" s="770">
        <f>OTCHET!$H136</f>
        <v>0</v>
      </c>
      <c r="I44" s="921">
        <f t="shared" si="0"/>
      </c>
      <c r="J44" s="781"/>
    </row>
    <row r="45" spans="1:10" s="768" customFormat="1" ht="21" hidden="1">
      <c r="A45" s="775">
        <v>560</v>
      </c>
      <c r="B45" s="769" t="s">
        <v>454</v>
      </c>
      <c r="C45" s="1052" t="s">
        <v>455</v>
      </c>
      <c r="D45" s="1053"/>
      <c r="E45" s="933">
        <f>OTCHET!$E138</f>
        <v>0</v>
      </c>
      <c r="F45" s="933">
        <f>OTCHET!$F138</f>
        <v>0</v>
      </c>
      <c r="G45" s="770">
        <f>OTCHET!$G138</f>
        <v>0</v>
      </c>
      <c r="H45" s="770">
        <f>OTCHET!$H138</f>
        <v>0</v>
      </c>
      <c r="I45" s="921">
        <f t="shared" si="0"/>
      </c>
      <c r="J45" s="781"/>
    </row>
    <row r="46" spans="1:9" s="768" customFormat="1" ht="21.75" hidden="1" thickBot="1">
      <c r="A46" s="775">
        <v>575</v>
      </c>
      <c r="B46" s="769">
        <v>4600</v>
      </c>
      <c r="C46" s="1058" t="s">
        <v>458</v>
      </c>
      <c r="D46" s="1059"/>
      <c r="E46" s="934">
        <f>OTCHET!$E141</f>
        <v>0</v>
      </c>
      <c r="F46" s="934">
        <f>OTCHET!$F141</f>
        <v>0</v>
      </c>
      <c r="G46" s="782">
        <f>OTCHET!$G141</f>
        <v>0</v>
      </c>
      <c r="H46" s="782">
        <f>OTCHET!$H141</f>
        <v>0</v>
      </c>
      <c r="I46" s="921">
        <f t="shared" si="0"/>
      </c>
    </row>
    <row r="47" spans="1:10" s="753" customFormat="1" ht="21.75" hidden="1" thickBot="1">
      <c r="A47" s="783">
        <v>620</v>
      </c>
      <c r="B47" s="784"/>
      <c r="C47" s="785"/>
      <c r="D47" s="936" t="s">
        <v>468</v>
      </c>
      <c r="E47" s="786">
        <f>OTCHET!$E150</f>
        <v>0</v>
      </c>
      <c r="F47" s="786">
        <f>OTCHET!$F150</f>
        <v>0</v>
      </c>
      <c r="G47" s="786">
        <f>OTCHET!$G150</f>
        <v>0</v>
      </c>
      <c r="H47" s="786">
        <f>OTCHET!$H150</f>
        <v>0</v>
      </c>
      <c r="I47" s="927">
        <v>1</v>
      </c>
      <c r="J47" s="787"/>
    </row>
    <row r="48" spans="2:10" s="753" customFormat="1" ht="9" customHeight="1" hidden="1">
      <c r="B48" s="788"/>
      <c r="C48" s="789"/>
      <c r="D48" s="790"/>
      <c r="E48" s="791"/>
      <c r="F48" s="791"/>
      <c r="G48" s="737"/>
      <c r="H48" s="787"/>
      <c r="I48" s="927">
        <v>1</v>
      </c>
      <c r="J48" s="787"/>
    </row>
    <row r="49" spans="2:10" s="753" customFormat="1" ht="7.5" customHeight="1" hidden="1">
      <c r="B49" s="788"/>
      <c r="C49" s="789"/>
      <c r="D49" s="790"/>
      <c r="E49" s="791"/>
      <c r="F49" s="791"/>
      <c r="G49" s="737"/>
      <c r="H49" s="787"/>
      <c r="I49" s="927">
        <v>1</v>
      </c>
      <c r="J49" s="787"/>
    </row>
    <row r="50" spans="2:10" s="753" customFormat="1" ht="21" hidden="1">
      <c r="B50" s="738"/>
      <c r="C50" s="738"/>
      <c r="D50" s="739"/>
      <c r="E50" s="792"/>
      <c r="F50" s="792"/>
      <c r="G50" s="737"/>
      <c r="H50" s="787"/>
      <c r="I50" s="927">
        <v>1</v>
      </c>
      <c r="J50" s="787"/>
    </row>
    <row r="51" spans="2:10" s="753" customFormat="1" ht="21" hidden="1">
      <c r="B51" s="738"/>
      <c r="C51" s="743"/>
      <c r="D51" s="744"/>
      <c r="E51" s="792"/>
      <c r="F51" s="792"/>
      <c r="G51" s="737"/>
      <c r="H51" s="787"/>
      <c r="I51" s="927">
        <v>1</v>
      </c>
      <c r="J51" s="787"/>
    </row>
    <row r="52" spans="2:10" s="753" customFormat="1" ht="44.25" customHeight="1" hidden="1">
      <c r="B52" s="1060" t="str">
        <f>$B$7</f>
        <v>ОТЧЕТ  ЗА  КАСОВОТО  ИЗПЪЛНЕНИЕ  НА  БЮДЖЕТА / ИБСФ
ПО ПЪЛНА ЕДИННА БЮДЖЕТНА КЛАСИФИКАЦИЯ</v>
      </c>
      <c r="C52" s="1061"/>
      <c r="D52" s="1061"/>
      <c r="E52" s="792"/>
      <c r="F52" s="792"/>
      <c r="G52" s="737"/>
      <c r="H52" s="787"/>
      <c r="I52" s="927">
        <v>1</v>
      </c>
      <c r="J52" s="787"/>
    </row>
    <row r="53" spans="2:10" s="753" customFormat="1" ht="21" hidden="1">
      <c r="B53" s="738"/>
      <c r="C53" s="743"/>
      <c r="D53" s="744"/>
      <c r="E53" s="793" t="s">
        <v>321</v>
      </c>
      <c r="F53" s="793" t="s">
        <v>167</v>
      </c>
      <c r="G53" s="737"/>
      <c r="H53" s="787"/>
      <c r="I53" s="927">
        <v>1</v>
      </c>
      <c r="J53" s="787"/>
    </row>
    <row r="54" spans="2:10" s="753" customFormat="1" ht="38.25" customHeight="1" hidden="1" thickBot="1">
      <c r="B54" s="1062">
        <f>$B$9</f>
        <v>0</v>
      </c>
      <c r="C54" s="1063"/>
      <c r="D54" s="1063"/>
      <c r="E54" s="795">
        <f>$E$9</f>
        <v>41275</v>
      </c>
      <c r="F54" s="796">
        <f>$F$9</f>
        <v>41305</v>
      </c>
      <c r="G54" s="737"/>
      <c r="H54" s="787"/>
      <c r="I54" s="927">
        <v>1</v>
      </c>
      <c r="J54" s="787"/>
    </row>
    <row r="55" spans="2:10" s="753" customFormat="1" ht="21.75" hidden="1" thickBot="1">
      <c r="B55" s="748" t="s">
        <v>322</v>
      </c>
      <c r="C55" s="738"/>
      <c r="D55" s="739"/>
      <c r="E55" s="792"/>
      <c r="F55" s="797">
        <f>$F$10</f>
        <v>0</v>
      </c>
      <c r="G55" s="737"/>
      <c r="H55" s="787"/>
      <c r="I55" s="927">
        <v>1</v>
      </c>
      <c r="J55" s="787"/>
    </row>
    <row r="56" spans="2:10" s="753" customFormat="1" ht="12.75" customHeight="1" hidden="1" thickBot="1">
      <c r="B56" s="748"/>
      <c r="C56" s="738"/>
      <c r="D56" s="739"/>
      <c r="E56" s="798"/>
      <c r="F56" s="792"/>
      <c r="G56" s="737"/>
      <c r="H56" s="787"/>
      <c r="I56" s="927">
        <v>1</v>
      </c>
      <c r="J56" s="787"/>
    </row>
    <row r="57" spans="2:10" s="753" customFormat="1" ht="38.25" customHeight="1" hidden="1" thickBot="1" thickTop="1">
      <c r="B57" s="1062">
        <f>$B$12</f>
        <v>0</v>
      </c>
      <c r="C57" s="1063"/>
      <c r="D57" s="1063"/>
      <c r="E57" s="792" t="s">
        <v>323</v>
      </c>
      <c r="F57" s="799">
        <f>$F$12</f>
        <v>0</v>
      </c>
      <c r="G57" s="737"/>
      <c r="H57" s="787"/>
      <c r="I57" s="927">
        <v>1</v>
      </c>
      <c r="J57" s="787"/>
    </row>
    <row r="58" spans="2:10" s="753" customFormat="1" ht="21.75" hidden="1" thickTop="1">
      <c r="B58" s="748" t="s">
        <v>324</v>
      </c>
      <c r="C58" s="738"/>
      <c r="D58" s="739"/>
      <c r="E58" s="798" t="s">
        <v>325</v>
      </c>
      <c r="F58" s="792"/>
      <c r="G58" s="737"/>
      <c r="H58" s="787"/>
      <c r="I58" s="927">
        <v>1</v>
      </c>
      <c r="J58" s="787"/>
    </row>
    <row r="59" spans="2:10" s="753" customFormat="1" ht="13.5" customHeight="1" hidden="1">
      <c r="B59" s="788"/>
      <c r="C59" s="789"/>
      <c r="D59" s="790"/>
      <c r="E59" s="791"/>
      <c r="F59" s="791"/>
      <c r="G59" s="737"/>
      <c r="H59" s="787"/>
      <c r="I59" s="927">
        <v>1</v>
      </c>
      <c r="J59" s="787"/>
    </row>
    <row r="60" spans="2:10" s="753" customFormat="1" ht="21.75" hidden="1" thickBot="1">
      <c r="B60" s="738"/>
      <c r="C60" s="743"/>
      <c r="D60" s="744"/>
      <c r="E60" s="792"/>
      <c r="F60" s="798" t="s">
        <v>326</v>
      </c>
      <c r="G60" s="737"/>
      <c r="H60" s="787"/>
      <c r="I60" s="927">
        <v>1</v>
      </c>
      <c r="J60" s="787"/>
    </row>
    <row r="61" spans="2:13" s="753" customFormat="1" ht="21" customHeight="1" hidden="1">
      <c r="B61" s="800" t="s">
        <v>225</v>
      </c>
      <c r="C61" s="1064" t="s">
        <v>205</v>
      </c>
      <c r="D61" s="1065"/>
      <c r="E61" s="801" t="s">
        <v>328</v>
      </c>
      <c r="F61" s="802" t="s">
        <v>329</v>
      </c>
      <c r="G61" s="802" t="s">
        <v>329</v>
      </c>
      <c r="H61" s="802" t="s">
        <v>329</v>
      </c>
      <c r="I61" s="927">
        <v>1</v>
      </c>
      <c r="J61" s="1066" t="s">
        <v>822</v>
      </c>
      <c r="K61" s="1066" t="s">
        <v>823</v>
      </c>
      <c r="L61" s="1066" t="s">
        <v>824</v>
      </c>
      <c r="M61" s="1066" t="s">
        <v>825</v>
      </c>
    </row>
    <row r="62" spans="2:13" s="753" customFormat="1" ht="49.5" customHeight="1" hidden="1" thickBot="1">
      <c r="B62" s="803"/>
      <c r="C62" s="1071" t="s">
        <v>782</v>
      </c>
      <c r="D62" s="1072"/>
      <c r="E62" s="804">
        <f>+E20</f>
        <v>2013</v>
      </c>
      <c r="F62" s="918" t="s">
        <v>820</v>
      </c>
      <c r="G62" s="918" t="s">
        <v>821</v>
      </c>
      <c r="H62" s="392" t="s">
        <v>740</v>
      </c>
      <c r="I62" s="927">
        <v>1</v>
      </c>
      <c r="J62" s="1067"/>
      <c r="K62" s="1067"/>
      <c r="L62" s="1069"/>
      <c r="M62" s="1069"/>
    </row>
    <row r="63" spans="2:13" s="753" customFormat="1" ht="39" customHeight="1" hidden="1" thickBot="1">
      <c r="B63" s="805"/>
      <c r="C63" s="1073" t="s">
        <v>472</v>
      </c>
      <c r="D63" s="1074"/>
      <c r="E63" s="806"/>
      <c r="F63" s="806"/>
      <c r="G63" s="806"/>
      <c r="H63" s="806"/>
      <c r="I63" s="927">
        <v>1</v>
      </c>
      <c r="J63" s="1068"/>
      <c r="K63" s="1068"/>
      <c r="L63" s="1070"/>
      <c r="M63" s="1070"/>
    </row>
    <row r="64" spans="1:13" s="768" customFormat="1" ht="34.5" customHeight="1" hidden="1">
      <c r="A64" s="775">
        <v>5</v>
      </c>
      <c r="B64" s="766">
        <v>100</v>
      </c>
      <c r="C64" s="1075" t="s">
        <v>476</v>
      </c>
      <c r="D64" s="1076"/>
      <c r="E64" s="932">
        <f>OTCHET!$E170</f>
        <v>0</v>
      </c>
      <c r="F64" s="932">
        <f>OTCHET!$F170</f>
        <v>0</v>
      </c>
      <c r="G64" s="767">
        <f>OTCHET!$G170</f>
        <v>0</v>
      </c>
      <c r="H64" s="767">
        <f>OTCHET!$H170</f>
        <v>0</v>
      </c>
      <c r="I64" s="921">
        <f aca="true" t="shared" si="1" ref="I64:I92">(IF(E64&lt;&gt;0,$I$2,IF(H64&lt;&gt;0,$I$2,"")))</f>
      </c>
      <c r="J64" s="807"/>
      <c r="K64" s="956"/>
      <c r="L64" s="807"/>
      <c r="M64" s="808"/>
    </row>
    <row r="65" spans="1:13" s="768" customFormat="1" ht="21" hidden="1">
      <c r="A65" s="775">
        <v>35</v>
      </c>
      <c r="B65" s="769">
        <v>200</v>
      </c>
      <c r="C65" s="1056" t="s">
        <v>479</v>
      </c>
      <c r="D65" s="1057"/>
      <c r="E65" s="933">
        <f>OTCHET!$E173</f>
        <v>0</v>
      </c>
      <c r="F65" s="933">
        <f>OTCHET!$F173</f>
        <v>0</v>
      </c>
      <c r="G65" s="770">
        <f>OTCHET!$G173</f>
        <v>0</v>
      </c>
      <c r="H65" s="770">
        <f>OTCHET!$H173</f>
        <v>0</v>
      </c>
      <c r="I65" s="921">
        <f t="shared" si="1"/>
      </c>
      <c r="J65" s="809"/>
      <c r="K65" s="957"/>
      <c r="L65" s="809"/>
      <c r="M65" s="810"/>
    </row>
    <row r="66" spans="1:13" s="768" customFormat="1" ht="21" hidden="1">
      <c r="A66" s="775">
        <v>65</v>
      </c>
      <c r="B66" s="769">
        <v>500</v>
      </c>
      <c r="C66" s="1052" t="s">
        <v>485</v>
      </c>
      <c r="D66" s="1053"/>
      <c r="E66" s="933">
        <f>OTCHET!$E179</f>
        <v>0</v>
      </c>
      <c r="F66" s="933">
        <f>OTCHET!$F179</f>
        <v>0</v>
      </c>
      <c r="G66" s="770">
        <f>OTCHET!$G179</f>
        <v>0</v>
      </c>
      <c r="H66" s="770">
        <f>OTCHET!$H179</f>
        <v>0</v>
      </c>
      <c r="I66" s="921">
        <f t="shared" si="1"/>
      </c>
      <c r="J66" s="809"/>
      <c r="K66" s="957"/>
      <c r="L66" s="809"/>
      <c r="M66" s="810"/>
    </row>
    <row r="67" spans="1:13" s="768" customFormat="1" ht="24" customHeight="1" hidden="1">
      <c r="A67" s="775">
        <v>115</v>
      </c>
      <c r="B67" s="769">
        <v>800</v>
      </c>
      <c r="C67" s="1054" t="s">
        <v>491</v>
      </c>
      <c r="D67" s="1077"/>
      <c r="E67" s="933">
        <f>OTCHET!$E185</f>
        <v>0</v>
      </c>
      <c r="F67" s="933">
        <f>OTCHET!$F185</f>
        <v>0</v>
      </c>
      <c r="G67" s="770">
        <f>OTCHET!$G185</f>
        <v>0</v>
      </c>
      <c r="H67" s="770">
        <f>OTCHET!$H185</f>
        <v>0</v>
      </c>
      <c r="I67" s="921">
        <f t="shared" si="1"/>
      </c>
      <c r="J67" s="809"/>
      <c r="K67" s="957"/>
      <c r="L67" s="809"/>
      <c r="M67" s="810"/>
    </row>
    <row r="68" spans="1:13" s="768" customFormat="1" ht="21" hidden="1">
      <c r="A68" s="775">
        <v>125</v>
      </c>
      <c r="B68" s="769">
        <v>1000</v>
      </c>
      <c r="C68" s="1056" t="s">
        <v>492</v>
      </c>
      <c r="D68" s="1057"/>
      <c r="E68" s="933">
        <f>OTCHET!$E186</f>
        <v>0</v>
      </c>
      <c r="F68" s="933">
        <f>OTCHET!$F186</f>
        <v>0</v>
      </c>
      <c r="G68" s="770">
        <f>OTCHET!$G186</f>
        <v>0</v>
      </c>
      <c r="H68" s="770">
        <f>OTCHET!$H186</f>
        <v>0</v>
      </c>
      <c r="I68" s="921">
        <f t="shared" si="1"/>
      </c>
      <c r="J68" s="809"/>
      <c r="K68" s="957"/>
      <c r="L68" s="809"/>
      <c r="M68" s="810"/>
    </row>
    <row r="69" spans="1:13" s="768" customFormat="1" ht="21" hidden="1">
      <c r="A69" s="775">
        <v>220</v>
      </c>
      <c r="B69" s="769">
        <v>2100</v>
      </c>
      <c r="C69" s="1078" t="s">
        <v>837</v>
      </c>
      <c r="D69" s="1079"/>
      <c r="E69" s="933">
        <f>OTCHET!$E205</f>
        <v>0</v>
      </c>
      <c r="F69" s="933">
        <f>OTCHET!$F205</f>
        <v>0</v>
      </c>
      <c r="G69" s="770">
        <f>OTCHET!$G205</f>
        <v>0</v>
      </c>
      <c r="H69" s="770">
        <f>OTCHET!$H205</f>
        <v>0</v>
      </c>
      <c r="I69" s="921">
        <f t="shared" si="1"/>
      </c>
      <c r="J69" s="809"/>
      <c r="K69" s="957"/>
      <c r="L69" s="809"/>
      <c r="M69" s="810"/>
    </row>
    <row r="70" spans="1:13" s="768" customFormat="1" ht="21" hidden="1">
      <c r="A70" s="775">
        <v>250</v>
      </c>
      <c r="B70" s="769">
        <v>2200</v>
      </c>
      <c r="C70" s="1078" t="s">
        <v>516</v>
      </c>
      <c r="D70" s="1079"/>
      <c r="E70" s="933">
        <f>OTCHET!$E211</f>
        <v>0</v>
      </c>
      <c r="F70" s="933">
        <f>OTCHET!$F211</f>
        <v>0</v>
      </c>
      <c r="G70" s="770">
        <f>OTCHET!$G211</f>
        <v>0</v>
      </c>
      <c r="H70" s="770">
        <f>OTCHET!$H211</f>
        <v>0</v>
      </c>
      <c r="I70" s="921">
        <f t="shared" si="1"/>
      </c>
      <c r="J70" s="809"/>
      <c r="K70" s="957"/>
      <c r="L70" s="809"/>
      <c r="M70" s="810"/>
    </row>
    <row r="71" spans="1:13" s="768" customFormat="1" ht="21" hidden="1">
      <c r="A71" s="775">
        <v>270</v>
      </c>
      <c r="B71" s="769">
        <v>2500</v>
      </c>
      <c r="C71" s="1078" t="s">
        <v>520</v>
      </c>
      <c r="D71" s="1079"/>
      <c r="E71" s="933">
        <f>OTCHET!$E215</f>
        <v>0</v>
      </c>
      <c r="F71" s="933">
        <f>OTCHET!$F215</f>
        <v>0</v>
      </c>
      <c r="G71" s="770">
        <f>OTCHET!$G215</f>
        <v>0</v>
      </c>
      <c r="H71" s="770">
        <f>OTCHET!$H215</f>
        <v>0</v>
      </c>
      <c r="I71" s="921">
        <f t="shared" si="1"/>
      </c>
      <c r="J71" s="809"/>
      <c r="K71" s="957"/>
      <c r="L71" s="809"/>
      <c r="M71" s="810"/>
    </row>
    <row r="72" spans="1:13" s="768" customFormat="1" ht="20.25" customHeight="1" hidden="1">
      <c r="A72" s="775">
        <v>290</v>
      </c>
      <c r="B72" s="769">
        <v>2600</v>
      </c>
      <c r="C72" s="1080" t="s">
        <v>521</v>
      </c>
      <c r="D72" s="1081"/>
      <c r="E72" s="933">
        <f>OTCHET!$E216</f>
        <v>0</v>
      </c>
      <c r="F72" s="933">
        <f>OTCHET!$F216</f>
        <v>0</v>
      </c>
      <c r="G72" s="770">
        <f>OTCHET!$G216</f>
        <v>0</v>
      </c>
      <c r="H72" s="770">
        <f>OTCHET!$H216</f>
        <v>0</v>
      </c>
      <c r="I72" s="921">
        <f t="shared" si="1"/>
      </c>
      <c r="J72" s="809"/>
      <c r="K72" s="957"/>
      <c r="L72" s="809"/>
      <c r="M72" s="810"/>
    </row>
    <row r="73" spans="1:13" s="768" customFormat="1" ht="24" customHeight="1" hidden="1">
      <c r="A73" s="811">
        <v>320</v>
      </c>
      <c r="B73" s="769">
        <v>2700</v>
      </c>
      <c r="C73" s="1080" t="s">
        <v>522</v>
      </c>
      <c r="D73" s="1081"/>
      <c r="E73" s="933">
        <f>OTCHET!$E217</f>
        <v>0</v>
      </c>
      <c r="F73" s="933">
        <f>OTCHET!$F217</f>
        <v>0</v>
      </c>
      <c r="G73" s="770">
        <f>OTCHET!$G217</f>
        <v>0</v>
      </c>
      <c r="H73" s="770">
        <f>OTCHET!$H217</f>
        <v>0</v>
      </c>
      <c r="I73" s="921">
        <f t="shared" si="1"/>
      </c>
      <c r="J73" s="809"/>
      <c r="K73" s="957"/>
      <c r="L73" s="809"/>
      <c r="M73" s="810"/>
    </row>
    <row r="74" spans="1:13" s="768" customFormat="1" ht="33.75" customHeight="1" hidden="1">
      <c r="A74" s="775">
        <v>330</v>
      </c>
      <c r="B74" s="769">
        <v>2800</v>
      </c>
      <c r="C74" s="1080" t="s">
        <v>523</v>
      </c>
      <c r="D74" s="1081"/>
      <c r="E74" s="933">
        <f>OTCHET!$E218</f>
        <v>0</v>
      </c>
      <c r="F74" s="933">
        <f>OTCHET!$F218</f>
        <v>0</v>
      </c>
      <c r="G74" s="770">
        <f>OTCHET!$G218</f>
        <v>0</v>
      </c>
      <c r="H74" s="770">
        <f>OTCHET!$H218</f>
        <v>0</v>
      </c>
      <c r="I74" s="921">
        <f t="shared" si="1"/>
      </c>
      <c r="J74" s="809"/>
      <c r="K74" s="957"/>
      <c r="L74" s="809"/>
      <c r="M74" s="810"/>
    </row>
    <row r="75" spans="1:13" s="768" customFormat="1" ht="21" hidden="1">
      <c r="A75" s="775">
        <v>350</v>
      </c>
      <c r="B75" s="769">
        <v>2900</v>
      </c>
      <c r="C75" s="1078" t="s">
        <v>524</v>
      </c>
      <c r="D75" s="1079"/>
      <c r="E75" s="933">
        <f>OTCHET!$E219</f>
        <v>0</v>
      </c>
      <c r="F75" s="933">
        <f>OTCHET!$F219</f>
        <v>0</v>
      </c>
      <c r="G75" s="770">
        <f>OTCHET!$G219</f>
        <v>0</v>
      </c>
      <c r="H75" s="770">
        <f>OTCHET!$H219</f>
        <v>0</v>
      </c>
      <c r="I75" s="921">
        <f t="shared" si="1"/>
      </c>
      <c r="J75" s="809"/>
      <c r="K75" s="957"/>
      <c r="L75" s="809"/>
      <c r="M75" s="810"/>
    </row>
    <row r="76" spans="1:13" s="768" customFormat="1" ht="21" hidden="1">
      <c r="A76" s="772">
        <v>397</v>
      </c>
      <c r="B76" s="769">
        <v>3300</v>
      </c>
      <c r="C76" s="812" t="s">
        <v>532</v>
      </c>
      <c r="D76" s="937"/>
      <c r="E76" s="933">
        <f>OTCHET!$E227</f>
        <v>0</v>
      </c>
      <c r="F76" s="933">
        <f>OTCHET!$F227</f>
        <v>0</v>
      </c>
      <c r="G76" s="770">
        <f>OTCHET!$G227</f>
        <v>0</v>
      </c>
      <c r="H76" s="770">
        <f>OTCHET!$H227</f>
        <v>0</v>
      </c>
      <c r="I76" s="921">
        <f t="shared" si="1"/>
      </c>
      <c r="J76" s="809"/>
      <c r="K76" s="957"/>
      <c r="L76" s="809"/>
      <c r="M76" s="810"/>
    </row>
    <row r="77" spans="1:13" s="768" customFormat="1" ht="21" hidden="1">
      <c r="A77" s="813">
        <v>404</v>
      </c>
      <c r="B77" s="769">
        <v>3900</v>
      </c>
      <c r="C77" s="1078" t="s">
        <v>539</v>
      </c>
      <c r="D77" s="1079"/>
      <c r="E77" s="933">
        <f>OTCHET!$E234</f>
        <v>0</v>
      </c>
      <c r="F77" s="933">
        <f>OTCHET!$F234</f>
        <v>0</v>
      </c>
      <c r="G77" s="770">
        <f>OTCHET!$G234</f>
        <v>0</v>
      </c>
      <c r="H77" s="770">
        <f>OTCHET!$H234</f>
        <v>0</v>
      </c>
      <c r="I77" s="921">
        <f t="shared" si="1"/>
      </c>
      <c r="J77" s="809"/>
      <c r="K77" s="957"/>
      <c r="L77" s="809"/>
      <c r="M77" s="810"/>
    </row>
    <row r="78" spans="1:13" s="768" customFormat="1" ht="21" hidden="1">
      <c r="A78" s="775">
        <v>440</v>
      </c>
      <c r="B78" s="769">
        <v>4000</v>
      </c>
      <c r="C78" s="1078" t="s">
        <v>540</v>
      </c>
      <c r="D78" s="1079"/>
      <c r="E78" s="933">
        <f>OTCHET!$E235</f>
        <v>0</v>
      </c>
      <c r="F78" s="933">
        <f>OTCHET!$F235</f>
        <v>0</v>
      </c>
      <c r="G78" s="770">
        <f>OTCHET!$G235</f>
        <v>0</v>
      </c>
      <c r="H78" s="770">
        <f>OTCHET!$H235</f>
        <v>0</v>
      </c>
      <c r="I78" s="921">
        <f t="shared" si="1"/>
      </c>
      <c r="J78" s="809"/>
      <c r="K78" s="957"/>
      <c r="L78" s="809"/>
      <c r="M78" s="810"/>
    </row>
    <row r="79" spans="1:13" s="768" customFormat="1" ht="21" hidden="1">
      <c r="A79" s="775">
        <v>450</v>
      </c>
      <c r="B79" s="769">
        <v>4100</v>
      </c>
      <c r="C79" s="1078" t="s">
        <v>541</v>
      </c>
      <c r="D79" s="1079"/>
      <c r="E79" s="933">
        <f>OTCHET!$E236</f>
        <v>0</v>
      </c>
      <c r="F79" s="933">
        <f>OTCHET!$F236</f>
        <v>0</v>
      </c>
      <c r="G79" s="770">
        <f>OTCHET!$G236</f>
        <v>0</v>
      </c>
      <c r="H79" s="770">
        <f>OTCHET!$H236</f>
        <v>0</v>
      </c>
      <c r="I79" s="921">
        <f t="shared" si="1"/>
      </c>
      <c r="J79" s="809"/>
      <c r="K79" s="957"/>
      <c r="L79" s="809"/>
      <c r="M79" s="810"/>
    </row>
    <row r="80" spans="1:13" s="768" customFormat="1" ht="21" hidden="1">
      <c r="A80" s="775">
        <v>495</v>
      </c>
      <c r="B80" s="769">
        <v>4200</v>
      </c>
      <c r="C80" s="1078" t="s">
        <v>542</v>
      </c>
      <c r="D80" s="1079"/>
      <c r="E80" s="933">
        <f>OTCHET!$E237</f>
        <v>0</v>
      </c>
      <c r="F80" s="933">
        <f>OTCHET!$F237</f>
        <v>0</v>
      </c>
      <c r="G80" s="770">
        <f>OTCHET!$G237</f>
        <v>0</v>
      </c>
      <c r="H80" s="770">
        <f>OTCHET!$H237</f>
        <v>0</v>
      </c>
      <c r="I80" s="921">
        <f t="shared" si="1"/>
      </c>
      <c r="J80" s="809"/>
      <c r="K80" s="957"/>
      <c r="L80" s="809"/>
      <c r="M80" s="810"/>
    </row>
    <row r="81" spans="1:13" s="768" customFormat="1" ht="21" hidden="1">
      <c r="A81" s="775">
        <v>635</v>
      </c>
      <c r="B81" s="769">
        <v>4300</v>
      </c>
      <c r="C81" s="1078" t="s">
        <v>549</v>
      </c>
      <c r="D81" s="1079"/>
      <c r="E81" s="933">
        <f>OTCHET!$E244</f>
        <v>0</v>
      </c>
      <c r="F81" s="933">
        <f>OTCHET!$F244</f>
        <v>0</v>
      </c>
      <c r="G81" s="770">
        <f>OTCHET!$G244</f>
        <v>0</v>
      </c>
      <c r="H81" s="770">
        <f>OTCHET!$H244</f>
        <v>0</v>
      </c>
      <c r="I81" s="921">
        <f t="shared" si="1"/>
      </c>
      <c r="J81" s="809"/>
      <c r="K81" s="957"/>
      <c r="L81" s="809"/>
      <c r="M81" s="810"/>
    </row>
    <row r="82" spans="1:13" s="768" customFormat="1" ht="21" hidden="1">
      <c r="A82" s="775">
        <v>655</v>
      </c>
      <c r="B82" s="769">
        <v>4400</v>
      </c>
      <c r="C82" s="1078" t="s">
        <v>553</v>
      </c>
      <c r="D82" s="1079"/>
      <c r="E82" s="933">
        <f>OTCHET!$E248</f>
        <v>0</v>
      </c>
      <c r="F82" s="933">
        <f>OTCHET!$F248</f>
        <v>0</v>
      </c>
      <c r="G82" s="770">
        <f>OTCHET!$G248</f>
        <v>0</v>
      </c>
      <c r="H82" s="770">
        <f>OTCHET!$H248</f>
        <v>0</v>
      </c>
      <c r="I82" s="921">
        <f t="shared" si="1"/>
      </c>
      <c r="J82" s="809"/>
      <c r="K82" s="957"/>
      <c r="L82" s="809"/>
      <c r="M82" s="810"/>
    </row>
    <row r="83" spans="1:13" s="768" customFormat="1" ht="21" hidden="1">
      <c r="A83" s="775">
        <v>665</v>
      </c>
      <c r="B83" s="769">
        <v>4500</v>
      </c>
      <c r="C83" s="1078" t="s">
        <v>714</v>
      </c>
      <c r="D83" s="1079"/>
      <c r="E83" s="933">
        <f>OTCHET!$E249</f>
        <v>0</v>
      </c>
      <c r="F83" s="933">
        <f>OTCHET!$F249</f>
        <v>0</v>
      </c>
      <c r="G83" s="770">
        <f>OTCHET!$G249</f>
        <v>0</v>
      </c>
      <c r="H83" s="770">
        <f>OTCHET!$H249</f>
        <v>0</v>
      </c>
      <c r="I83" s="921">
        <f t="shared" si="1"/>
      </c>
      <c r="J83" s="809"/>
      <c r="K83" s="957"/>
      <c r="L83" s="809"/>
      <c r="M83" s="810"/>
    </row>
    <row r="84" spans="1:13" s="768" customFormat="1" ht="18.75" customHeight="1" hidden="1">
      <c r="A84" s="775">
        <v>675</v>
      </c>
      <c r="B84" s="769">
        <v>4600</v>
      </c>
      <c r="C84" s="1080" t="s">
        <v>554</v>
      </c>
      <c r="D84" s="1081"/>
      <c r="E84" s="933">
        <f>OTCHET!$E250</f>
        <v>0</v>
      </c>
      <c r="F84" s="933">
        <f>OTCHET!$F250</f>
        <v>0</v>
      </c>
      <c r="G84" s="770">
        <f>OTCHET!$G250</f>
        <v>0</v>
      </c>
      <c r="H84" s="770">
        <f>OTCHET!$H250</f>
        <v>0</v>
      </c>
      <c r="I84" s="921">
        <f t="shared" si="1"/>
      </c>
      <c r="J84" s="809"/>
      <c r="K84" s="957"/>
      <c r="L84" s="809"/>
      <c r="M84" s="810"/>
    </row>
    <row r="85" spans="1:13" s="768" customFormat="1" ht="21" hidden="1">
      <c r="A85" s="775">
        <v>685</v>
      </c>
      <c r="B85" s="769">
        <v>4900</v>
      </c>
      <c r="C85" s="1078" t="s">
        <v>555</v>
      </c>
      <c r="D85" s="1079"/>
      <c r="E85" s="933">
        <f>OTCHET!$E251</f>
        <v>0</v>
      </c>
      <c r="F85" s="933">
        <f>OTCHET!$F251</f>
        <v>0</v>
      </c>
      <c r="G85" s="770">
        <f>OTCHET!$G251</f>
        <v>0</v>
      </c>
      <c r="H85" s="770">
        <f>OTCHET!$H251</f>
        <v>0</v>
      </c>
      <c r="I85" s="921">
        <f t="shared" si="1"/>
      </c>
      <c r="J85" s="809"/>
      <c r="K85" s="957"/>
      <c r="L85" s="809"/>
      <c r="M85" s="810"/>
    </row>
    <row r="86" spans="1:13" s="815" customFormat="1" ht="21" hidden="1">
      <c r="A86" s="775">
        <v>700</v>
      </c>
      <c r="B86" s="814">
        <v>5100</v>
      </c>
      <c r="C86" s="1082" t="s">
        <v>558</v>
      </c>
      <c r="D86" s="1083"/>
      <c r="E86" s="933">
        <f>OTCHET!$E254</f>
        <v>0</v>
      </c>
      <c r="F86" s="933">
        <f>OTCHET!$F254</f>
        <v>0</v>
      </c>
      <c r="G86" s="770">
        <f>OTCHET!$G254</f>
        <v>0</v>
      </c>
      <c r="H86" s="770">
        <f>OTCHET!$H254</f>
        <v>0</v>
      </c>
      <c r="I86" s="921">
        <f t="shared" si="1"/>
      </c>
      <c r="J86" s="809"/>
      <c r="K86" s="957"/>
      <c r="L86" s="809"/>
      <c r="M86" s="810"/>
    </row>
    <row r="87" spans="1:13" s="815" customFormat="1" ht="21" hidden="1">
      <c r="A87" s="775">
        <v>710</v>
      </c>
      <c r="B87" s="814">
        <v>5200</v>
      </c>
      <c r="C87" s="1082" t="s">
        <v>559</v>
      </c>
      <c r="D87" s="1083"/>
      <c r="E87" s="933">
        <f>OTCHET!$E255</f>
        <v>0</v>
      </c>
      <c r="F87" s="933">
        <f>OTCHET!$F255</f>
        <v>0</v>
      </c>
      <c r="G87" s="770">
        <f>OTCHET!$G255</f>
        <v>0</v>
      </c>
      <c r="H87" s="770">
        <f>OTCHET!$H255</f>
        <v>0</v>
      </c>
      <c r="I87" s="921">
        <f t="shared" si="1"/>
      </c>
      <c r="J87" s="809"/>
      <c r="K87" s="957"/>
      <c r="L87" s="809"/>
      <c r="M87" s="810"/>
    </row>
    <row r="88" spans="1:13" s="815" customFormat="1" ht="21" hidden="1">
      <c r="A88" s="775">
        <v>750</v>
      </c>
      <c r="B88" s="814">
        <v>5300</v>
      </c>
      <c r="C88" s="1082" t="s">
        <v>567</v>
      </c>
      <c r="D88" s="1083"/>
      <c r="E88" s="933">
        <f>OTCHET!$E263</f>
        <v>0</v>
      </c>
      <c r="F88" s="933">
        <f>OTCHET!$F263</f>
        <v>0</v>
      </c>
      <c r="G88" s="770">
        <f>OTCHET!$G263</f>
        <v>0</v>
      </c>
      <c r="H88" s="770">
        <f>OTCHET!$H263</f>
        <v>0</v>
      </c>
      <c r="I88" s="921">
        <f t="shared" si="1"/>
      </c>
      <c r="J88" s="809"/>
      <c r="K88" s="957"/>
      <c r="L88" s="809"/>
      <c r="M88" s="810"/>
    </row>
    <row r="89" spans="1:13" s="815" customFormat="1" ht="21" hidden="1">
      <c r="A89" s="775">
        <v>765</v>
      </c>
      <c r="B89" s="814">
        <v>5400</v>
      </c>
      <c r="C89" s="1082" t="s">
        <v>570</v>
      </c>
      <c r="D89" s="1083"/>
      <c r="E89" s="933">
        <f>OTCHET!$E266</f>
        <v>0</v>
      </c>
      <c r="F89" s="933">
        <f>OTCHET!$F266</f>
        <v>0</v>
      </c>
      <c r="G89" s="770">
        <f>OTCHET!$G266</f>
        <v>0</v>
      </c>
      <c r="H89" s="770">
        <f>OTCHET!$H266</f>
        <v>0</v>
      </c>
      <c r="I89" s="921">
        <f t="shared" si="1"/>
      </c>
      <c r="J89" s="809"/>
      <c r="K89" s="957"/>
      <c r="L89" s="809"/>
      <c r="M89" s="810"/>
    </row>
    <row r="90" spans="1:13" s="768" customFormat="1" ht="21" hidden="1">
      <c r="A90" s="775">
        <v>775</v>
      </c>
      <c r="B90" s="769">
        <v>5500</v>
      </c>
      <c r="C90" s="1078" t="s">
        <v>571</v>
      </c>
      <c r="D90" s="1079"/>
      <c r="E90" s="933">
        <f>OTCHET!$E267</f>
        <v>0</v>
      </c>
      <c r="F90" s="933">
        <f>OTCHET!$F267</f>
        <v>0</v>
      </c>
      <c r="G90" s="770">
        <f>OTCHET!$G267</f>
        <v>0</v>
      </c>
      <c r="H90" s="770">
        <f>OTCHET!$H267</f>
        <v>0</v>
      </c>
      <c r="I90" s="921">
        <f t="shared" si="1"/>
      </c>
      <c r="J90" s="809"/>
      <c r="K90" s="957"/>
      <c r="L90" s="809"/>
      <c r="M90" s="810"/>
    </row>
    <row r="91" spans="1:13" s="815" customFormat="1" ht="36.75" customHeight="1" hidden="1">
      <c r="A91" s="775">
        <v>805</v>
      </c>
      <c r="B91" s="814">
        <v>5700</v>
      </c>
      <c r="C91" s="1084" t="s">
        <v>576</v>
      </c>
      <c r="D91" s="1085"/>
      <c r="E91" s="933">
        <f>OTCHET!$E272</f>
        <v>0</v>
      </c>
      <c r="F91" s="933">
        <f>OTCHET!$F272</f>
        <v>0</v>
      </c>
      <c r="G91" s="770">
        <f>OTCHET!$G272</f>
        <v>0</v>
      </c>
      <c r="H91" s="770">
        <f>OTCHET!$H272</f>
        <v>0</v>
      </c>
      <c r="I91" s="921">
        <f t="shared" si="1"/>
      </c>
      <c r="J91" s="809"/>
      <c r="K91" s="957"/>
      <c r="L91" s="809"/>
      <c r="M91" s="810"/>
    </row>
    <row r="92" spans="1:13" s="768" customFormat="1" ht="21.75" hidden="1" thickBot="1">
      <c r="A92" s="775">
        <v>820</v>
      </c>
      <c r="B92" s="816" t="s">
        <v>783</v>
      </c>
      <c r="C92" s="1086" t="s">
        <v>581</v>
      </c>
      <c r="D92" s="1087"/>
      <c r="E92" s="938">
        <f>OTCHET!$E277</f>
        <v>0</v>
      </c>
      <c r="F92" s="938">
        <f>OTCHET!$F277</f>
        <v>0</v>
      </c>
      <c r="G92" s="817">
        <f>OTCHET!$G277</f>
        <v>0</v>
      </c>
      <c r="H92" s="817">
        <f>OTCHET!$H277</f>
        <v>0</v>
      </c>
      <c r="I92" s="921">
        <f t="shared" si="1"/>
      </c>
      <c r="J92" s="818"/>
      <c r="K92" s="958"/>
      <c r="L92" s="819"/>
      <c r="M92" s="820"/>
    </row>
    <row r="93" spans="1:13" ht="21.75" hidden="1" thickBot="1">
      <c r="A93" s="821">
        <v>825</v>
      </c>
      <c r="B93" s="822"/>
      <c r="C93" s="1088" t="s">
        <v>585</v>
      </c>
      <c r="D93" s="1088"/>
      <c r="E93" s="786">
        <f>OTCHET!$E281</f>
        <v>0</v>
      </c>
      <c r="F93" s="786">
        <f>OTCHET!$F281</f>
        <v>0</v>
      </c>
      <c r="G93" s="786">
        <f>OTCHET!$G281</f>
        <v>0</v>
      </c>
      <c r="H93" s="786">
        <f>OTCHET!$H281</f>
        <v>0</v>
      </c>
      <c r="I93" s="925">
        <v>1</v>
      </c>
      <c r="J93" s="823">
        <f>SUM(J64:J92)</f>
        <v>0</v>
      </c>
      <c r="K93" s="959">
        <f>SUM(K64:K92)</f>
        <v>0</v>
      </c>
      <c r="L93" s="823">
        <f>SUM(L64:L92)</f>
        <v>0</v>
      </c>
      <c r="M93" s="823">
        <f>SUM(M64:M92)</f>
        <v>0</v>
      </c>
    </row>
    <row r="94" spans="1:9" ht="13.5" customHeight="1" hidden="1">
      <c r="A94" s="821"/>
      <c r="B94" s="788"/>
      <c r="C94" s="824"/>
      <c r="D94" s="794"/>
      <c r="I94" s="925">
        <v>1</v>
      </c>
    </row>
    <row r="95" spans="1:9" ht="19.5" customHeight="1" hidden="1">
      <c r="A95" s="783"/>
      <c r="C95" s="743"/>
      <c r="D95" s="744"/>
      <c r="E95" s="792"/>
      <c r="F95" s="792"/>
      <c r="I95" s="925">
        <v>1</v>
      </c>
    </row>
    <row r="96" spans="1:9" ht="40.5" customHeight="1" hidden="1">
      <c r="A96" s="783"/>
      <c r="B96" s="1060" t="str">
        <f>$B$7</f>
        <v>ОТЧЕТ  ЗА  КАСОВОТО  ИЗПЪЛНЕНИЕ  НА  БЮДЖЕТА / ИБСФ
ПО ПЪЛНА ЕДИННА БЮДЖЕТНА КЛАСИФИКАЦИЯ</v>
      </c>
      <c r="C96" s="1061"/>
      <c r="D96" s="1061"/>
      <c r="E96" s="792"/>
      <c r="F96" s="792"/>
      <c r="I96" s="925">
        <v>1</v>
      </c>
    </row>
    <row r="97" spans="1:9" ht="21" hidden="1">
      <c r="A97" s="783"/>
      <c r="C97" s="743"/>
      <c r="D97" s="744"/>
      <c r="E97" s="793" t="s">
        <v>321</v>
      </c>
      <c r="F97" s="793" t="s">
        <v>167</v>
      </c>
      <c r="I97" s="925">
        <v>1</v>
      </c>
    </row>
    <row r="98" spans="1:9" ht="38.25" customHeight="1" hidden="1" thickBot="1">
      <c r="A98" s="783"/>
      <c r="B98" s="1062">
        <f>$B$9</f>
        <v>0</v>
      </c>
      <c r="C98" s="1063"/>
      <c r="D98" s="1063"/>
      <c r="E98" s="795">
        <f>$E$9</f>
        <v>41275</v>
      </c>
      <c r="F98" s="796">
        <f>$F$9</f>
        <v>41305</v>
      </c>
      <c r="I98" s="925">
        <v>1</v>
      </c>
    </row>
    <row r="99" spans="1:9" ht="21.75" hidden="1" thickBot="1">
      <c r="A99" s="783"/>
      <c r="B99" s="748" t="s">
        <v>322</v>
      </c>
      <c r="E99" s="792"/>
      <c r="F99" s="797">
        <f>$F$10</f>
        <v>0</v>
      </c>
      <c r="I99" s="925">
        <v>1</v>
      </c>
    </row>
    <row r="100" spans="1:9" ht="21.75" hidden="1" thickBot="1">
      <c r="A100" s="783"/>
      <c r="B100" s="748"/>
      <c r="E100" s="798"/>
      <c r="F100" s="792"/>
      <c r="I100" s="925">
        <v>1</v>
      </c>
    </row>
    <row r="101" spans="1:9" ht="39.75" customHeight="1" hidden="1" thickBot="1" thickTop="1">
      <c r="A101" s="783"/>
      <c r="B101" s="1062">
        <f>$B$12</f>
        <v>0</v>
      </c>
      <c r="C101" s="1063"/>
      <c r="D101" s="1063"/>
      <c r="E101" s="792" t="s">
        <v>323</v>
      </c>
      <c r="F101" s="799">
        <f>$F$12</f>
        <v>0</v>
      </c>
      <c r="I101" s="925">
        <v>1</v>
      </c>
    </row>
    <row r="102" spans="1:9" ht="21.75" hidden="1" thickTop="1">
      <c r="A102" s="783"/>
      <c r="B102" s="748" t="s">
        <v>324</v>
      </c>
      <c r="E102" s="798" t="s">
        <v>325</v>
      </c>
      <c r="F102" s="792"/>
      <c r="I102" s="925">
        <v>1</v>
      </c>
    </row>
    <row r="103" spans="1:9" ht="15" customHeight="1" hidden="1">
      <c r="A103" s="783"/>
      <c r="B103" s="748"/>
      <c r="E103" s="792"/>
      <c r="F103" s="792"/>
      <c r="I103" s="925">
        <v>1</v>
      </c>
    </row>
    <row r="104" spans="1:9" ht="21.75" hidden="1" thickBot="1">
      <c r="A104" s="783"/>
      <c r="C104" s="743"/>
      <c r="D104" s="744"/>
      <c r="E104" s="792"/>
      <c r="F104" s="798" t="s">
        <v>326</v>
      </c>
      <c r="I104" s="925">
        <v>1</v>
      </c>
    </row>
    <row r="105" spans="1:9" ht="21" hidden="1">
      <c r="A105" s="783"/>
      <c r="B105" s="825"/>
      <c r="C105" s="1089"/>
      <c r="D105" s="1090"/>
      <c r="E105" s="801"/>
      <c r="F105" s="801"/>
      <c r="G105" s="801"/>
      <c r="H105" s="801"/>
      <c r="I105" s="925">
        <v>1</v>
      </c>
    </row>
    <row r="106" spans="1:9" ht="21" hidden="1">
      <c r="A106" s="783"/>
      <c r="B106" s="827" t="s">
        <v>225</v>
      </c>
      <c r="C106" s="1091" t="s">
        <v>633</v>
      </c>
      <c r="D106" s="1092"/>
      <c r="E106" s="828" t="s">
        <v>715</v>
      </c>
      <c r="F106" s="828" t="s">
        <v>329</v>
      </c>
      <c r="G106" s="828" t="s">
        <v>329</v>
      </c>
      <c r="H106" s="828" t="s">
        <v>329</v>
      </c>
      <c r="I106" s="925">
        <v>1</v>
      </c>
    </row>
    <row r="107" spans="1:9" ht="42.75" customHeight="1" hidden="1">
      <c r="A107" s="783"/>
      <c r="B107" s="827"/>
      <c r="C107" s="1091" t="s">
        <v>782</v>
      </c>
      <c r="D107" s="1092"/>
      <c r="E107" s="828" t="s">
        <v>141</v>
      </c>
      <c r="F107" s="918" t="s">
        <v>820</v>
      </c>
      <c r="G107" s="918" t="s">
        <v>821</v>
      </c>
      <c r="H107" s="392" t="s">
        <v>740</v>
      </c>
      <c r="I107" s="925">
        <v>1</v>
      </c>
    </row>
    <row r="108" spans="1:9" ht="21.75" hidden="1" thickBot="1">
      <c r="A108" s="783"/>
      <c r="B108" s="829"/>
      <c r="C108" s="1093"/>
      <c r="D108" s="1094"/>
      <c r="E108" s="804">
        <f>+E20</f>
        <v>2013</v>
      </c>
      <c r="F108" s="804"/>
      <c r="G108" s="804"/>
      <c r="H108" s="804"/>
      <c r="I108" s="925">
        <v>1</v>
      </c>
    </row>
    <row r="109" spans="1:9" ht="42.75" customHeight="1" hidden="1" thickBot="1">
      <c r="A109" s="783">
        <v>1</v>
      </c>
      <c r="B109" s="830"/>
      <c r="C109" s="1095" t="s">
        <v>635</v>
      </c>
      <c r="D109" s="1096"/>
      <c r="E109" s="831"/>
      <c r="F109" s="929"/>
      <c r="G109" s="929"/>
      <c r="H109" s="832"/>
      <c r="I109" s="925">
        <v>1</v>
      </c>
    </row>
    <row r="110" spans="1:9" ht="21.75" hidden="1" thickBot="1">
      <c r="A110" s="783">
        <v>2</v>
      </c>
      <c r="B110" s="833"/>
      <c r="C110" s="1097" t="s">
        <v>636</v>
      </c>
      <c r="D110" s="1098"/>
      <c r="E110" s="929"/>
      <c r="F110" s="929"/>
      <c r="G110" s="929"/>
      <c r="H110" s="832"/>
      <c r="I110" s="925">
        <v>1</v>
      </c>
    </row>
    <row r="111" spans="1:9" s="768" customFormat="1" ht="32.25" customHeight="1" hidden="1">
      <c r="A111" s="811">
        <v>5</v>
      </c>
      <c r="B111" s="766">
        <v>3000</v>
      </c>
      <c r="C111" s="1099" t="s">
        <v>784</v>
      </c>
      <c r="D111" s="1100"/>
      <c r="E111" s="939">
        <f>OTCHET!$E337</f>
        <v>0</v>
      </c>
      <c r="F111" s="940">
        <f>OTCHET!$F337</f>
        <v>0</v>
      </c>
      <c r="G111" s="834">
        <f>OTCHET!$G337</f>
        <v>0</v>
      </c>
      <c r="H111" s="834">
        <f>OTCHET!$H337</f>
        <v>0</v>
      </c>
      <c r="I111" s="922">
        <f>(IF(E111&lt;&gt;0,$I$2,IF(H111&lt;&gt;0,$I$2,"")))</f>
      </c>
    </row>
    <row r="112" spans="1:9" s="768" customFormat="1" ht="21" hidden="1">
      <c r="A112" s="811">
        <v>70</v>
      </c>
      <c r="B112" s="769">
        <v>3100</v>
      </c>
      <c r="C112" s="1052" t="s">
        <v>640</v>
      </c>
      <c r="D112" s="1053"/>
      <c r="E112" s="941">
        <f>OTCHET!$E351</f>
        <v>0</v>
      </c>
      <c r="F112" s="942">
        <f>OTCHET!$F351</f>
        <v>0</v>
      </c>
      <c r="G112" s="835">
        <f>OTCHET!$G351</f>
        <v>0</v>
      </c>
      <c r="H112" s="835">
        <f>OTCHET!$H351</f>
        <v>0</v>
      </c>
      <c r="I112" s="922">
        <f>(IF(E112&lt;&gt;0,$I$2,IF(H112&lt;&gt;0,$I$2,"")))</f>
      </c>
    </row>
    <row r="113" spans="1:9" s="768" customFormat="1" ht="32.25" customHeight="1" hidden="1" thickBot="1">
      <c r="A113" s="775">
        <v>115</v>
      </c>
      <c r="B113" s="836">
        <v>3200</v>
      </c>
      <c r="C113" s="1101" t="s">
        <v>649</v>
      </c>
      <c r="D113" s="1102"/>
      <c r="E113" s="943">
        <f>OTCHET!$E361</f>
        <v>0</v>
      </c>
      <c r="F113" s="944">
        <f>OTCHET!$F361</f>
        <v>0</v>
      </c>
      <c r="G113" s="837">
        <f>OTCHET!$G361</f>
        <v>0</v>
      </c>
      <c r="H113" s="837">
        <f>OTCHET!$H361</f>
        <v>0</v>
      </c>
      <c r="I113" s="922">
        <f>(IF(E113&lt;&gt;0,$I$2,IF(H113&lt;&gt;0,$I$2,"")))</f>
      </c>
    </row>
    <row r="114" spans="1:9" ht="21.75" hidden="1" thickBot="1">
      <c r="A114" s="783">
        <v>140</v>
      </c>
      <c r="B114" s="784"/>
      <c r="C114" s="1103" t="s">
        <v>652</v>
      </c>
      <c r="D114" s="1104"/>
      <c r="E114" s="786">
        <f>OTCHET!$E366</f>
        <v>0</v>
      </c>
      <c r="F114" s="786">
        <f>OTCHET!$F366</f>
        <v>0</v>
      </c>
      <c r="G114" s="786">
        <f>OTCHET!$G366</f>
        <v>0</v>
      </c>
      <c r="H114" s="786">
        <f>OTCHET!$H366</f>
        <v>0</v>
      </c>
      <c r="I114" s="925">
        <v>1</v>
      </c>
    </row>
    <row r="115" spans="1:9" ht="43.5" customHeight="1" hidden="1" thickBot="1">
      <c r="A115" s="783">
        <v>141</v>
      </c>
      <c r="B115" s="838" t="s">
        <v>225</v>
      </c>
      <c r="C115" s="1105" t="s">
        <v>653</v>
      </c>
      <c r="D115" s="1106"/>
      <c r="E115" s="839"/>
      <c r="F115" s="928"/>
      <c r="G115" s="928"/>
      <c r="H115" s="840"/>
      <c r="I115" s="925">
        <v>1</v>
      </c>
    </row>
    <row r="116" spans="1:9" ht="21.75" hidden="1" thickBot="1">
      <c r="A116" s="783">
        <v>142</v>
      </c>
      <c r="B116" s="841"/>
      <c r="C116" s="1097" t="s">
        <v>654</v>
      </c>
      <c r="D116" s="1098"/>
      <c r="E116" s="948"/>
      <c r="F116" s="949"/>
      <c r="G116" s="949"/>
      <c r="H116" s="842"/>
      <c r="I116" s="925">
        <v>1</v>
      </c>
    </row>
    <row r="117" spans="1:9" s="768" customFormat="1" ht="32.25" customHeight="1" hidden="1">
      <c r="A117" s="811">
        <v>145</v>
      </c>
      <c r="B117" s="769">
        <v>6000</v>
      </c>
      <c r="C117" s="1075" t="s">
        <v>655</v>
      </c>
      <c r="D117" s="1076"/>
      <c r="E117" s="939">
        <f>OTCHET!$E369</f>
        <v>0</v>
      </c>
      <c r="F117" s="940">
        <f>OTCHET!$F369</f>
        <v>0</v>
      </c>
      <c r="G117" s="834">
        <f>OTCHET!$G369</f>
        <v>0</v>
      </c>
      <c r="H117" s="834">
        <f>OTCHET!$H369</f>
        <v>0</v>
      </c>
      <c r="I117" s="922">
        <f aca="true" t="shared" si="2" ref="I117:I125">(IF(E117&lt;&gt;0,$I$2,IF(H117&lt;&gt;0,$I$2,"")))</f>
      </c>
    </row>
    <row r="118" spans="1:9" s="768" customFormat="1" ht="21" hidden="1">
      <c r="A118" s="811">
        <v>160</v>
      </c>
      <c r="B118" s="769">
        <v>6100</v>
      </c>
      <c r="C118" s="1056" t="s">
        <v>656</v>
      </c>
      <c r="D118" s="1057"/>
      <c r="E118" s="941">
        <f>OTCHET!$E372</f>
        <v>0</v>
      </c>
      <c r="F118" s="942">
        <f>OTCHET!$F372</f>
        <v>0</v>
      </c>
      <c r="G118" s="835">
        <f>OTCHET!$G372</f>
        <v>0</v>
      </c>
      <c r="H118" s="835">
        <f>OTCHET!$H372</f>
        <v>0</v>
      </c>
      <c r="I118" s="922">
        <f t="shared" si="2"/>
      </c>
    </row>
    <row r="119" spans="1:9" s="768" customFormat="1" ht="32.25" customHeight="1" hidden="1">
      <c r="A119" s="775">
        <v>185</v>
      </c>
      <c r="B119" s="769">
        <v>6200</v>
      </c>
      <c r="C119" s="1107" t="s">
        <v>659</v>
      </c>
      <c r="D119" s="1081"/>
      <c r="E119" s="941">
        <f>OTCHET!$E377</f>
        <v>0</v>
      </c>
      <c r="F119" s="946">
        <f>OTCHET!$F377</f>
        <v>0</v>
      </c>
      <c r="G119" s="843">
        <f>OTCHET!$G377</f>
        <v>0</v>
      </c>
      <c r="H119" s="843">
        <f>OTCHET!$H377</f>
        <v>0</v>
      </c>
      <c r="I119" s="922">
        <f t="shared" si="2"/>
      </c>
    </row>
    <row r="120" spans="1:9" s="768" customFormat="1" ht="21.75" customHeight="1" hidden="1">
      <c r="A120" s="775">
        <v>200</v>
      </c>
      <c r="B120" s="769">
        <v>6300</v>
      </c>
      <c r="C120" s="1107" t="s">
        <v>660</v>
      </c>
      <c r="D120" s="1081"/>
      <c r="E120" s="941">
        <f>OTCHET!$E380</f>
        <v>0</v>
      </c>
      <c r="F120" s="946">
        <f>OTCHET!$F380</f>
        <v>0</v>
      </c>
      <c r="G120" s="843">
        <f>OTCHET!$G380</f>
        <v>0</v>
      </c>
      <c r="H120" s="843">
        <f>OTCHET!$H380</f>
        <v>0</v>
      </c>
      <c r="I120" s="922">
        <f t="shared" si="2"/>
      </c>
    </row>
    <row r="121" spans="1:18" s="844" customFormat="1" ht="34.5" customHeight="1" hidden="1">
      <c r="A121" s="776">
        <v>210</v>
      </c>
      <c r="B121" s="769">
        <v>6400</v>
      </c>
      <c r="C121" s="1108" t="s">
        <v>661</v>
      </c>
      <c r="D121" s="1109"/>
      <c r="E121" s="941">
        <f>OTCHET!$E383</f>
        <v>0</v>
      </c>
      <c r="F121" s="946">
        <f>OTCHET!$F383</f>
        <v>0</v>
      </c>
      <c r="G121" s="843">
        <f>OTCHET!$G383</f>
        <v>0</v>
      </c>
      <c r="H121" s="843">
        <f>OTCHET!$H383</f>
        <v>0</v>
      </c>
      <c r="I121" s="922">
        <f t="shared" si="2"/>
      </c>
      <c r="J121" s="779"/>
      <c r="K121" s="779"/>
      <c r="L121" s="779"/>
      <c r="M121" s="779"/>
      <c r="N121" s="779"/>
      <c r="O121" s="779"/>
      <c r="P121" s="779"/>
      <c r="Q121" s="779"/>
      <c r="R121" s="779"/>
    </row>
    <row r="122" spans="1:18" s="844" customFormat="1" ht="21" hidden="1">
      <c r="A122" s="845">
        <v>213</v>
      </c>
      <c r="B122" s="769">
        <v>6500</v>
      </c>
      <c r="C122" s="846" t="s">
        <v>785</v>
      </c>
      <c r="D122" s="945"/>
      <c r="E122" s="947">
        <f>OTCHET!$E386</f>
        <v>0</v>
      </c>
      <c r="F122" s="947">
        <f>OTCHET!$F386</f>
        <v>0</v>
      </c>
      <c r="G122" s="847">
        <f>OTCHET!$G386</f>
        <v>0</v>
      </c>
      <c r="H122" s="847">
        <f>OTCHET!$H386</f>
        <v>0</v>
      </c>
      <c r="I122" s="922">
        <f t="shared" si="2"/>
      </c>
      <c r="J122" s="779"/>
      <c r="K122" s="779"/>
      <c r="L122" s="779"/>
      <c r="M122" s="779"/>
      <c r="N122" s="779"/>
      <c r="O122" s="779"/>
      <c r="P122" s="779"/>
      <c r="Q122" s="779"/>
      <c r="R122" s="779"/>
    </row>
    <row r="123" spans="1:9" s="768" customFormat="1" ht="21.75" customHeight="1" hidden="1">
      <c r="A123" s="775">
        <v>215</v>
      </c>
      <c r="B123" s="769">
        <v>6600</v>
      </c>
      <c r="C123" s="1107" t="s">
        <v>663</v>
      </c>
      <c r="D123" s="1081"/>
      <c r="E123" s="941">
        <f>OTCHET!$E387</f>
        <v>0</v>
      </c>
      <c r="F123" s="942">
        <f>OTCHET!$F387</f>
        <v>0</v>
      </c>
      <c r="G123" s="835">
        <f>OTCHET!$G387</f>
        <v>0</v>
      </c>
      <c r="H123" s="835">
        <f>OTCHET!$H387</f>
        <v>0</v>
      </c>
      <c r="I123" s="922">
        <f t="shared" si="2"/>
      </c>
    </row>
    <row r="124" spans="1:9" s="768" customFormat="1" ht="21.75" customHeight="1" hidden="1">
      <c r="A124" s="775">
        <v>215</v>
      </c>
      <c r="B124" s="769">
        <v>6700</v>
      </c>
      <c r="C124" s="1107" t="s">
        <v>719</v>
      </c>
      <c r="D124" s="1081"/>
      <c r="E124" s="941">
        <f>OTCHET!$E390</f>
        <v>0</v>
      </c>
      <c r="F124" s="942">
        <f>OTCHET!$F390</f>
        <v>0</v>
      </c>
      <c r="G124" s="835">
        <f>OTCHET!$G390</f>
        <v>0</v>
      </c>
      <c r="H124" s="835">
        <f>OTCHET!$H390</f>
        <v>0</v>
      </c>
      <c r="I124" s="922">
        <f t="shared" si="2"/>
      </c>
    </row>
    <row r="125" spans="1:9" s="768" customFormat="1" ht="22.5" customHeight="1" hidden="1" thickBot="1">
      <c r="A125" s="775">
        <v>230</v>
      </c>
      <c r="B125" s="769">
        <v>6900</v>
      </c>
      <c r="C125" s="1110" t="s">
        <v>829</v>
      </c>
      <c r="D125" s="1111"/>
      <c r="E125" s="943">
        <f>OTCHET!$E394</f>
        <v>0</v>
      </c>
      <c r="F125" s="944">
        <f>OTCHET!$F394</f>
        <v>0</v>
      </c>
      <c r="G125" s="837">
        <f>OTCHET!$G394</f>
        <v>0</v>
      </c>
      <c r="H125" s="837">
        <f>OTCHET!$H394</f>
        <v>0</v>
      </c>
      <c r="I125" s="922">
        <f t="shared" si="2"/>
      </c>
    </row>
    <row r="126" spans="1:9" ht="21.75" hidden="1" thickBot="1">
      <c r="A126" s="783">
        <v>260</v>
      </c>
      <c r="B126" s="784"/>
      <c r="C126" s="1103" t="s">
        <v>1</v>
      </c>
      <c r="D126" s="1104"/>
      <c r="E126" s="786">
        <f>OTCHET!$E401</f>
        <v>0</v>
      </c>
      <c r="F126" s="786">
        <f>OTCHET!$F401</f>
        <v>0</v>
      </c>
      <c r="G126" s="786">
        <f>OTCHET!$G401</f>
        <v>0</v>
      </c>
      <c r="H126" s="786">
        <f>OTCHET!$H401</f>
        <v>0</v>
      </c>
      <c r="I126" s="925">
        <v>1</v>
      </c>
    </row>
    <row r="127" spans="1:9" ht="54" customHeight="1" hidden="1" thickBot="1">
      <c r="A127" s="783">
        <v>261</v>
      </c>
      <c r="B127" s="838" t="s">
        <v>225</v>
      </c>
      <c r="C127" s="1112" t="s">
        <v>2</v>
      </c>
      <c r="D127" s="1113"/>
      <c r="E127" s="839"/>
      <c r="F127" s="928"/>
      <c r="G127" s="928"/>
      <c r="H127" s="840"/>
      <c r="I127" s="925">
        <v>1</v>
      </c>
    </row>
    <row r="128" spans="1:9" ht="21.75" hidden="1" thickBot="1">
      <c r="A128" s="783">
        <v>262</v>
      </c>
      <c r="B128" s="848"/>
      <c r="C128" s="1097" t="s">
        <v>3</v>
      </c>
      <c r="D128" s="1098"/>
      <c r="E128" s="928"/>
      <c r="F128" s="928"/>
      <c r="G128" s="928"/>
      <c r="H128" s="840"/>
      <c r="I128" s="925">
        <v>1</v>
      </c>
    </row>
    <row r="129" spans="1:9" s="768" customFormat="1" ht="24" customHeight="1" hidden="1">
      <c r="A129" s="811">
        <v>265</v>
      </c>
      <c r="B129" s="769">
        <v>7400</v>
      </c>
      <c r="C129" s="1099" t="s">
        <v>4</v>
      </c>
      <c r="D129" s="1100"/>
      <c r="E129" s="939">
        <f>OTCHET!$E404</f>
        <v>0</v>
      </c>
      <c r="F129" s="939">
        <f>OTCHET!$F404</f>
        <v>0</v>
      </c>
      <c r="G129" s="849">
        <f>OTCHET!$G404</f>
        <v>0</v>
      </c>
      <c r="H129" s="849">
        <f>OTCHET!$H404</f>
        <v>0</v>
      </c>
      <c r="I129" s="922">
        <f>(IF(E129&lt;&gt;0,$I$2,IF(H129&lt;&gt;0,$I$2,"")))</f>
      </c>
    </row>
    <row r="130" spans="1:9" s="768" customFormat="1" ht="21" hidden="1">
      <c r="A130" s="811">
        <v>275</v>
      </c>
      <c r="B130" s="769">
        <v>7500</v>
      </c>
      <c r="C130" s="1052" t="s">
        <v>786</v>
      </c>
      <c r="D130" s="1053"/>
      <c r="E130" s="941">
        <f>OTCHET!$E405</f>
        <v>0</v>
      </c>
      <c r="F130" s="941">
        <f>OTCHET!$F405</f>
        <v>0</v>
      </c>
      <c r="G130" s="850">
        <f>OTCHET!$G405</f>
        <v>0</v>
      </c>
      <c r="H130" s="850">
        <f>OTCHET!$H405</f>
        <v>0</v>
      </c>
      <c r="I130" s="922">
        <f>(IF(E130&lt;&gt;0,$I$2,IF(H130&lt;&gt;0,$I$2,"")))</f>
      </c>
    </row>
    <row r="131" spans="1:9" s="768" customFormat="1" ht="30" customHeight="1" hidden="1">
      <c r="A131" s="775">
        <v>285</v>
      </c>
      <c r="B131" s="769">
        <v>7600</v>
      </c>
      <c r="C131" s="1054" t="s">
        <v>787</v>
      </c>
      <c r="D131" s="1055"/>
      <c r="E131" s="941">
        <f>OTCHET!$E406</f>
        <v>0</v>
      </c>
      <c r="F131" s="941">
        <f>OTCHET!$F406</f>
        <v>0</v>
      </c>
      <c r="G131" s="850">
        <f>OTCHET!$G406</f>
        <v>0</v>
      </c>
      <c r="H131" s="850">
        <f>OTCHET!$H406</f>
        <v>0</v>
      </c>
      <c r="I131" s="922">
        <f>(IF(E131&lt;&gt;0,$I$2,IF(H131&lt;&gt;0,$I$2,"")))</f>
      </c>
    </row>
    <row r="132" spans="1:9" s="768" customFormat="1" ht="24" customHeight="1" hidden="1">
      <c r="A132" s="775">
        <v>295</v>
      </c>
      <c r="B132" s="769">
        <v>7700</v>
      </c>
      <c r="C132" s="1054" t="s">
        <v>5</v>
      </c>
      <c r="D132" s="1077"/>
      <c r="E132" s="941">
        <f>OTCHET!$E407</f>
        <v>0</v>
      </c>
      <c r="F132" s="941">
        <f>OTCHET!$F407</f>
        <v>0</v>
      </c>
      <c r="G132" s="850">
        <f>OTCHET!$G407</f>
        <v>0</v>
      </c>
      <c r="H132" s="850">
        <f>OTCHET!$H407</f>
        <v>0</v>
      </c>
      <c r="I132" s="922">
        <f>(IF(E132&lt;&gt;0,$I$2,IF(H132&lt;&gt;0,$I$2,"")))</f>
      </c>
    </row>
    <row r="133" spans="1:9" s="815" customFormat="1" ht="39.75" customHeight="1" hidden="1" thickBot="1">
      <c r="A133" s="775">
        <v>305</v>
      </c>
      <c r="B133" s="814">
        <v>7800</v>
      </c>
      <c r="C133" s="1114" t="s">
        <v>857</v>
      </c>
      <c r="D133" s="1115"/>
      <c r="E133" s="941">
        <f>OTCHET!$E408</f>
        <v>0</v>
      </c>
      <c r="F133" s="941">
        <f>OTCHET!$F408</f>
        <v>0</v>
      </c>
      <c r="G133" s="850">
        <f>OTCHET!$G408</f>
        <v>0</v>
      </c>
      <c r="H133" s="850">
        <f>OTCHET!$H408</f>
        <v>0</v>
      </c>
      <c r="I133" s="922">
        <f>(IF(E133&lt;&gt;0,$I$2,IF(H133&lt;&gt;0,$I$2,"")))</f>
      </c>
    </row>
    <row r="134" spans="1:9" ht="21.75" hidden="1" thickBot="1">
      <c r="A134" s="821">
        <v>315</v>
      </c>
      <c r="B134" s="784"/>
      <c r="C134" s="1103" t="s">
        <v>6</v>
      </c>
      <c r="D134" s="1104"/>
      <c r="E134" s="786">
        <f>OTCHET!$E411</f>
        <v>0</v>
      </c>
      <c r="F134" s="786">
        <f>OTCHET!$F411</f>
        <v>0</v>
      </c>
      <c r="G134" s="786">
        <f>OTCHET!$G411</f>
        <v>0</v>
      </c>
      <c r="H134" s="786">
        <f>OTCHET!$H411</f>
        <v>0</v>
      </c>
      <c r="I134" s="925">
        <v>1</v>
      </c>
    </row>
    <row r="135" spans="1:9" ht="15" customHeight="1" hidden="1">
      <c r="A135" s="821"/>
      <c r="B135" s="851"/>
      <c r="C135" s="851"/>
      <c r="D135" s="794"/>
      <c r="I135" s="925">
        <v>1</v>
      </c>
    </row>
    <row r="136" spans="1:9" ht="21" hidden="1">
      <c r="A136" s="821"/>
      <c r="E136" s="792"/>
      <c r="F136" s="792"/>
      <c r="I136" s="925">
        <v>1</v>
      </c>
    </row>
    <row r="137" spans="1:9" ht="21" hidden="1">
      <c r="A137" s="821"/>
      <c r="C137" s="743"/>
      <c r="D137" s="744"/>
      <c r="E137" s="792"/>
      <c r="F137" s="792"/>
      <c r="I137" s="925">
        <v>1</v>
      </c>
    </row>
    <row r="138" spans="1:9" ht="42" customHeight="1" hidden="1">
      <c r="A138" s="821"/>
      <c r="B138" s="1060" t="str">
        <f>$B$7</f>
        <v>ОТЧЕТ  ЗА  КАСОВОТО  ИЗПЪЛНЕНИЕ  НА  БЮДЖЕТА / ИБСФ
ПО ПЪЛНА ЕДИННА БЮДЖЕТНА КЛАСИФИКАЦИЯ</v>
      </c>
      <c r="C138" s="1061"/>
      <c r="D138" s="1061"/>
      <c r="E138" s="792"/>
      <c r="F138" s="792"/>
      <c r="I138" s="925">
        <v>1</v>
      </c>
    </row>
    <row r="139" spans="1:9" ht="21" hidden="1">
      <c r="A139" s="821"/>
      <c r="C139" s="743"/>
      <c r="D139" s="744"/>
      <c r="E139" s="793" t="s">
        <v>321</v>
      </c>
      <c r="F139" s="793" t="s">
        <v>167</v>
      </c>
      <c r="I139" s="925">
        <v>1</v>
      </c>
    </row>
    <row r="140" spans="1:9" ht="38.25" customHeight="1" hidden="1" thickBot="1">
      <c r="A140" s="821"/>
      <c r="B140" s="1062">
        <f>$B$9</f>
        <v>0</v>
      </c>
      <c r="C140" s="1063"/>
      <c r="D140" s="1063"/>
      <c r="E140" s="795">
        <f>$E$9</f>
        <v>41275</v>
      </c>
      <c r="F140" s="796">
        <f>$F$9</f>
        <v>41305</v>
      </c>
      <c r="I140" s="925">
        <v>1</v>
      </c>
    </row>
    <row r="141" spans="1:9" ht="21.75" hidden="1" thickBot="1">
      <c r="A141" s="821"/>
      <c r="B141" s="748" t="s">
        <v>322</v>
      </c>
      <c r="E141" s="792"/>
      <c r="F141" s="797">
        <f>$F$10</f>
        <v>0</v>
      </c>
      <c r="I141" s="925">
        <v>1</v>
      </c>
    </row>
    <row r="142" spans="1:9" ht="21.75" hidden="1" thickBot="1">
      <c r="A142" s="821"/>
      <c r="B142" s="748"/>
      <c r="E142" s="798"/>
      <c r="F142" s="792"/>
      <c r="I142" s="925">
        <v>1</v>
      </c>
    </row>
    <row r="143" spans="1:9" ht="39.75" customHeight="1" hidden="1" thickBot="1" thickTop="1">
      <c r="A143" s="821"/>
      <c r="B143" s="1062">
        <f>$B$12</f>
        <v>0</v>
      </c>
      <c r="C143" s="1063"/>
      <c r="D143" s="1063"/>
      <c r="E143" s="792" t="s">
        <v>323</v>
      </c>
      <c r="F143" s="799">
        <f>$F$12</f>
        <v>0</v>
      </c>
      <c r="I143" s="925">
        <v>1</v>
      </c>
    </row>
    <row r="144" spans="1:9" ht="21.75" hidden="1" thickTop="1">
      <c r="A144" s="821"/>
      <c r="B144" s="748" t="s">
        <v>324</v>
      </c>
      <c r="E144" s="798" t="s">
        <v>325</v>
      </c>
      <c r="F144" s="792"/>
      <c r="I144" s="925">
        <v>1</v>
      </c>
    </row>
    <row r="145" spans="1:9" ht="21" hidden="1">
      <c r="A145" s="821"/>
      <c r="B145" s="748"/>
      <c r="E145" s="792"/>
      <c r="F145" s="792"/>
      <c r="I145" s="925">
        <v>1</v>
      </c>
    </row>
    <row r="146" spans="1:9" ht="21.75" hidden="1" thickBot="1">
      <c r="A146" s="821"/>
      <c r="C146" s="743"/>
      <c r="D146" s="744"/>
      <c r="E146" s="792"/>
      <c r="F146" s="798" t="s">
        <v>326</v>
      </c>
      <c r="I146" s="925">
        <v>1</v>
      </c>
    </row>
    <row r="147" spans="1:9" ht="21.75" hidden="1" thickBot="1">
      <c r="A147" s="821"/>
      <c r="B147" s="852"/>
      <c r="C147" s="853"/>
      <c r="D147" s="854" t="s">
        <v>788</v>
      </c>
      <c r="E147" s="855" t="s">
        <v>730</v>
      </c>
      <c r="F147" s="856" t="s">
        <v>329</v>
      </c>
      <c r="G147" s="856" t="s">
        <v>329</v>
      </c>
      <c r="H147" s="856" t="s">
        <v>329</v>
      </c>
      <c r="I147" s="925">
        <v>1</v>
      </c>
    </row>
    <row r="148" spans="1:9" ht="38.25" hidden="1" thickBot="1">
      <c r="A148" s="821"/>
      <c r="B148" s="857"/>
      <c r="C148" s="857"/>
      <c r="D148" s="858" t="s">
        <v>8</v>
      </c>
      <c r="E148" s="856">
        <f>+E20</f>
        <v>2013</v>
      </c>
      <c r="F148" s="918" t="s">
        <v>820</v>
      </c>
      <c r="G148" s="918" t="s">
        <v>821</v>
      </c>
      <c r="H148" s="392" t="s">
        <v>740</v>
      </c>
      <c r="I148" s="925">
        <v>1</v>
      </c>
    </row>
    <row r="149" spans="1:9" ht="21.75" hidden="1" thickBot="1">
      <c r="A149" s="821"/>
      <c r="B149" s="859"/>
      <c r="C149" s="860"/>
      <c r="D149" s="861" t="s">
        <v>9</v>
      </c>
      <c r="E149" s="862"/>
      <c r="F149" s="862"/>
      <c r="G149" s="862"/>
      <c r="H149" s="862"/>
      <c r="I149" s="925">
        <v>1</v>
      </c>
    </row>
    <row r="150" spans="1:9" ht="21.75" hidden="1" thickBot="1">
      <c r="A150" s="821"/>
      <c r="B150" s="863"/>
      <c r="C150" s="864"/>
      <c r="D150" s="865"/>
      <c r="E150" s="866">
        <f>+E47-E93+E114+E126+E134</f>
        <v>0</v>
      </c>
      <c r="F150" s="866">
        <f>+F47-F93+F114+F126+F134</f>
        <v>0</v>
      </c>
      <c r="G150" s="866">
        <f>+G47-G93+G114+G126+G134</f>
        <v>0</v>
      </c>
      <c r="H150" s="866">
        <f>+H47-H93+H114+H126+H134</f>
        <v>0</v>
      </c>
      <c r="I150" s="925">
        <v>1</v>
      </c>
    </row>
    <row r="151" spans="1:9" ht="21" hidden="1">
      <c r="A151" s="821"/>
      <c r="B151" s="743"/>
      <c r="C151" s="867"/>
      <c r="D151" s="868"/>
      <c r="E151" s="869"/>
      <c r="F151" s="869"/>
      <c r="I151" s="925">
        <v>1</v>
      </c>
    </row>
    <row r="152" spans="1:9" ht="21" hidden="1">
      <c r="A152" s="821"/>
      <c r="E152" s="792"/>
      <c r="F152" s="792"/>
      <c r="I152" s="925">
        <v>1</v>
      </c>
    </row>
    <row r="153" spans="1:9" ht="21" hidden="1">
      <c r="A153" s="821"/>
      <c r="C153" s="743"/>
      <c r="D153" s="744"/>
      <c r="E153" s="792"/>
      <c r="F153" s="792"/>
      <c r="I153" s="925">
        <v>1</v>
      </c>
    </row>
    <row r="154" spans="1:9" ht="44.25" customHeight="1" hidden="1">
      <c r="A154" s="821"/>
      <c r="B154" s="1060" t="str">
        <f>$B$7</f>
        <v>ОТЧЕТ  ЗА  КАСОВОТО  ИЗПЪЛНЕНИЕ  НА  БЮДЖЕТА / ИБСФ
ПО ПЪЛНА ЕДИННА БЮДЖЕТНА КЛАСИФИКАЦИЯ</v>
      </c>
      <c r="C154" s="1061"/>
      <c r="D154" s="1061"/>
      <c r="E154" s="792"/>
      <c r="F154" s="792"/>
      <c r="I154" s="925">
        <v>1</v>
      </c>
    </row>
    <row r="155" spans="1:9" ht="21" hidden="1">
      <c r="A155" s="821"/>
      <c r="C155" s="743"/>
      <c r="D155" s="744"/>
      <c r="E155" s="793" t="s">
        <v>321</v>
      </c>
      <c r="F155" s="793" t="s">
        <v>167</v>
      </c>
      <c r="I155" s="925">
        <v>1</v>
      </c>
    </row>
    <row r="156" spans="1:9" ht="38.25" customHeight="1" hidden="1" thickBot="1">
      <c r="A156" s="821"/>
      <c r="B156" s="1062">
        <f>$B$9</f>
        <v>0</v>
      </c>
      <c r="C156" s="1063"/>
      <c r="D156" s="1063"/>
      <c r="E156" s="795">
        <f>$E$9</f>
        <v>41275</v>
      </c>
      <c r="F156" s="796">
        <f>$F$9</f>
        <v>41305</v>
      </c>
      <c r="I156" s="925">
        <v>1</v>
      </c>
    </row>
    <row r="157" spans="1:9" ht="21.75" hidden="1" thickBot="1">
      <c r="A157" s="821"/>
      <c r="B157" s="748" t="s">
        <v>322</v>
      </c>
      <c r="E157" s="792"/>
      <c r="F157" s="797">
        <f>$F$10</f>
        <v>0</v>
      </c>
      <c r="I157" s="925">
        <v>1</v>
      </c>
    </row>
    <row r="158" spans="1:9" ht="21.75" hidden="1" thickBot="1">
      <c r="A158" s="821"/>
      <c r="B158" s="748"/>
      <c r="E158" s="798"/>
      <c r="F158" s="792"/>
      <c r="I158" s="925">
        <v>1</v>
      </c>
    </row>
    <row r="159" spans="1:9" ht="38.25" customHeight="1" hidden="1" thickBot="1" thickTop="1">
      <c r="A159" s="821"/>
      <c r="B159" s="1062">
        <f>$B$12</f>
        <v>0</v>
      </c>
      <c r="C159" s="1063"/>
      <c r="D159" s="1063"/>
      <c r="E159" s="792" t="s">
        <v>323</v>
      </c>
      <c r="F159" s="799">
        <f>$F$12</f>
        <v>0</v>
      </c>
      <c r="I159" s="925">
        <v>1</v>
      </c>
    </row>
    <row r="160" spans="1:9" ht="21.75" hidden="1" thickTop="1">
      <c r="A160" s="821"/>
      <c r="B160" s="748" t="s">
        <v>324</v>
      </c>
      <c r="E160" s="798" t="s">
        <v>325</v>
      </c>
      <c r="F160" s="792"/>
      <c r="I160" s="925">
        <v>1</v>
      </c>
    </row>
    <row r="161" spans="1:9" ht="21" hidden="1">
      <c r="A161" s="821"/>
      <c r="B161" s="748"/>
      <c r="E161" s="792"/>
      <c r="F161" s="792"/>
      <c r="I161" s="925">
        <v>1</v>
      </c>
    </row>
    <row r="162" spans="1:9" ht="21.75" hidden="1" thickBot="1">
      <c r="A162" s="821"/>
      <c r="C162" s="743"/>
      <c r="D162" s="744"/>
      <c r="E162" s="792"/>
      <c r="F162" s="798" t="s">
        <v>326</v>
      </c>
      <c r="I162" s="925">
        <v>1</v>
      </c>
    </row>
    <row r="163" spans="1:9" ht="21.75" hidden="1" thickBot="1">
      <c r="A163" s="821"/>
      <c r="B163" s="870"/>
      <c r="C163" s="871"/>
      <c r="D163" s="872"/>
      <c r="E163" s="801"/>
      <c r="F163" s="801"/>
      <c r="G163" s="801"/>
      <c r="H163" s="801"/>
      <c r="I163" s="925">
        <v>1</v>
      </c>
    </row>
    <row r="164" spans="1:9" ht="38.25" hidden="1" thickBot="1">
      <c r="A164" s="821"/>
      <c r="B164" s="838" t="s">
        <v>225</v>
      </c>
      <c r="C164" s="873"/>
      <c r="D164" s="803" t="s">
        <v>10</v>
      </c>
      <c r="E164" s="828" t="s">
        <v>328</v>
      </c>
      <c r="F164" s="828" t="s">
        <v>329</v>
      </c>
      <c r="G164" s="828" t="s">
        <v>329</v>
      </c>
      <c r="H164" s="828" t="s">
        <v>329</v>
      </c>
      <c r="I164" s="925">
        <v>1</v>
      </c>
    </row>
    <row r="165" spans="1:9" ht="32.25" hidden="1" thickBot="1">
      <c r="A165" s="821"/>
      <c r="B165" s="874"/>
      <c r="C165" s="826"/>
      <c r="D165" s="760" t="s">
        <v>782</v>
      </c>
      <c r="E165" s="804">
        <f>+E20</f>
        <v>2013</v>
      </c>
      <c r="F165" s="918" t="s">
        <v>820</v>
      </c>
      <c r="G165" s="930" t="s">
        <v>821</v>
      </c>
      <c r="H165" s="931" t="s">
        <v>740</v>
      </c>
      <c r="I165" s="925">
        <v>1</v>
      </c>
    </row>
    <row r="166" spans="1:9" ht="21.75" hidden="1" thickBot="1">
      <c r="A166" s="821">
        <v>1</v>
      </c>
      <c r="B166" s="875"/>
      <c r="C166" s="876"/>
      <c r="D166" s="877" t="s">
        <v>11</v>
      </c>
      <c r="E166" s="875"/>
      <c r="F166" s="876"/>
      <c r="I166" s="925">
        <v>1</v>
      </c>
    </row>
    <row r="167" spans="1:9" s="768" customFormat="1" ht="18.75" customHeight="1" hidden="1">
      <c r="A167" s="775">
        <v>5</v>
      </c>
      <c r="B167" s="766">
        <v>7000</v>
      </c>
      <c r="C167" s="1116" t="s">
        <v>12</v>
      </c>
      <c r="D167" s="1076"/>
      <c r="E167" s="939">
        <f>OTCHET!$E445</f>
        <v>0</v>
      </c>
      <c r="F167" s="940">
        <f>OTCHET!$F445</f>
        <v>0</v>
      </c>
      <c r="G167" s="834">
        <f>OTCHET!$G445</f>
        <v>0</v>
      </c>
      <c r="H167" s="834">
        <f>OTCHET!$H445</f>
        <v>0</v>
      </c>
      <c r="I167" s="922">
        <f aca="true" t="shared" si="3" ref="I167:I187">(IF(E167&lt;&gt;0,$I$2,IF(H167&lt;&gt;0,$I$2,"")))</f>
      </c>
    </row>
    <row r="168" spans="1:9" s="768" customFormat="1" ht="21" hidden="1">
      <c r="A168" s="775">
        <v>30</v>
      </c>
      <c r="B168" s="769">
        <v>7100</v>
      </c>
      <c r="C168" s="1078" t="s">
        <v>16</v>
      </c>
      <c r="D168" s="1079"/>
      <c r="E168" s="941">
        <f>OTCHET!$E449</f>
        <v>0</v>
      </c>
      <c r="F168" s="942">
        <f>OTCHET!$F449</f>
        <v>0</v>
      </c>
      <c r="G168" s="835">
        <f>OTCHET!$G449</f>
        <v>0</v>
      </c>
      <c r="H168" s="835">
        <f>OTCHET!$H449</f>
        <v>0</v>
      </c>
      <c r="I168" s="922">
        <f t="shared" si="3"/>
      </c>
    </row>
    <row r="169" spans="1:9" s="768" customFormat="1" ht="21" hidden="1">
      <c r="A169" s="775">
        <v>45</v>
      </c>
      <c r="B169" s="769">
        <v>7200</v>
      </c>
      <c r="C169" s="1078" t="s">
        <v>19</v>
      </c>
      <c r="D169" s="1079"/>
      <c r="E169" s="941">
        <f>OTCHET!$E452</f>
        <v>0</v>
      </c>
      <c r="F169" s="942">
        <f>OTCHET!$F452</f>
        <v>0</v>
      </c>
      <c r="G169" s="835">
        <f>OTCHET!$G452</f>
        <v>0</v>
      </c>
      <c r="H169" s="835">
        <f>OTCHET!$H452</f>
        <v>0</v>
      </c>
      <c r="I169" s="922">
        <f t="shared" si="3"/>
      </c>
    </row>
    <row r="170" spans="1:9" s="768" customFormat="1" ht="33" customHeight="1" hidden="1">
      <c r="A170" s="775">
        <v>60</v>
      </c>
      <c r="B170" s="769">
        <v>7300</v>
      </c>
      <c r="C170" s="1080" t="s">
        <v>22</v>
      </c>
      <c r="D170" s="1081"/>
      <c r="E170" s="941">
        <f>OTCHET!$E455</f>
        <v>0</v>
      </c>
      <c r="F170" s="942">
        <f>OTCHET!$F455</f>
        <v>0</v>
      </c>
      <c r="G170" s="835">
        <f>OTCHET!$G455</f>
        <v>0</v>
      </c>
      <c r="H170" s="835">
        <f>OTCHET!$H455</f>
        <v>0</v>
      </c>
      <c r="I170" s="922">
        <f t="shared" si="3"/>
      </c>
    </row>
    <row r="171" spans="1:63" s="844" customFormat="1" ht="33.75" customHeight="1" hidden="1">
      <c r="A171" s="776">
        <v>110</v>
      </c>
      <c r="B171" s="769">
        <v>7900</v>
      </c>
      <c r="C171" s="1117" t="s">
        <v>29</v>
      </c>
      <c r="D171" s="1118"/>
      <c r="E171" s="947">
        <f>OTCHET!$E462</f>
        <v>0</v>
      </c>
      <c r="F171" s="951">
        <f>OTCHET!$F462</f>
        <v>0</v>
      </c>
      <c r="G171" s="878">
        <f>OTCHET!$G462</f>
        <v>0</v>
      </c>
      <c r="H171" s="878">
        <f>OTCHET!$H462</f>
        <v>0</v>
      </c>
      <c r="I171" s="922">
        <f t="shared" si="3"/>
      </c>
      <c r="J171" s="778"/>
      <c r="K171" s="879"/>
      <c r="L171" s="879"/>
      <c r="M171" s="880"/>
      <c r="N171" s="879"/>
      <c r="O171" s="879"/>
      <c r="P171" s="778"/>
      <c r="Q171" s="879"/>
      <c r="R171" s="879"/>
      <c r="S171" s="880"/>
      <c r="T171" s="879"/>
      <c r="U171" s="879"/>
      <c r="V171" s="880"/>
      <c r="W171" s="879"/>
      <c r="X171" s="879"/>
      <c r="Y171" s="880"/>
      <c r="Z171" s="879"/>
      <c r="AA171" s="879"/>
      <c r="AB171" s="880"/>
      <c r="AC171" s="879"/>
      <c r="AD171" s="879"/>
      <c r="AE171" s="778"/>
      <c r="AF171" s="879"/>
      <c r="AG171" s="879"/>
      <c r="AH171" s="880"/>
      <c r="AI171" s="879"/>
      <c r="AJ171" s="879"/>
      <c r="AK171" s="880"/>
      <c r="AL171" s="881"/>
      <c r="AM171" s="881"/>
      <c r="AN171" s="882"/>
      <c r="AO171" s="881"/>
      <c r="AP171" s="881"/>
      <c r="AQ171" s="882"/>
      <c r="AR171" s="881"/>
      <c r="AS171" s="881"/>
      <c r="AT171" s="883"/>
      <c r="AU171" s="881"/>
      <c r="AV171" s="881"/>
      <c r="AW171" s="882"/>
      <c r="AX171" s="881"/>
      <c r="AY171" s="881"/>
      <c r="AZ171" s="882"/>
      <c r="BA171" s="881"/>
      <c r="BB171" s="882"/>
      <c r="BC171" s="883"/>
      <c r="BD171" s="882"/>
      <c r="BE171" s="882"/>
      <c r="BF171" s="881"/>
      <c r="BG171" s="881"/>
      <c r="BH171" s="882"/>
      <c r="BI171" s="881"/>
      <c r="BK171" s="881"/>
    </row>
    <row r="172" spans="1:9" s="768" customFormat="1" ht="21" hidden="1">
      <c r="A172" s="775">
        <v>125</v>
      </c>
      <c r="B172" s="769">
        <v>8000</v>
      </c>
      <c r="C172" s="1056" t="s">
        <v>789</v>
      </c>
      <c r="D172" s="1057"/>
      <c r="E172" s="941">
        <f>OTCHET!$E465</f>
        <v>0</v>
      </c>
      <c r="F172" s="942">
        <f>OTCHET!$F465</f>
        <v>0</v>
      </c>
      <c r="G172" s="835">
        <f>OTCHET!$G465</f>
        <v>0</v>
      </c>
      <c r="H172" s="835">
        <f>OTCHET!$H465</f>
        <v>0</v>
      </c>
      <c r="I172" s="922">
        <f t="shared" si="3"/>
      </c>
    </row>
    <row r="173" spans="1:9" s="768" customFormat="1" ht="33" customHeight="1" hidden="1">
      <c r="A173" s="775">
        <v>220</v>
      </c>
      <c r="B173" s="769">
        <v>8100</v>
      </c>
      <c r="C173" s="1054" t="s">
        <v>790</v>
      </c>
      <c r="D173" s="1077"/>
      <c r="E173" s="941">
        <f>OTCHET!$E481</f>
        <v>0</v>
      </c>
      <c r="F173" s="942">
        <f>OTCHET!$F481</f>
        <v>0</v>
      </c>
      <c r="G173" s="835">
        <f>OTCHET!$G481</f>
        <v>0</v>
      </c>
      <c r="H173" s="835">
        <f>OTCHET!$H481</f>
        <v>0</v>
      </c>
      <c r="I173" s="922">
        <f t="shared" si="3"/>
      </c>
    </row>
    <row r="174" spans="1:9" s="768" customFormat="1" ht="23.25" customHeight="1" hidden="1">
      <c r="A174" s="775">
        <v>245</v>
      </c>
      <c r="B174" s="769">
        <v>8200</v>
      </c>
      <c r="C174" s="1054" t="s">
        <v>53</v>
      </c>
      <c r="D174" s="1077"/>
      <c r="E174" s="947">
        <f>OTCHET!$E486</f>
        <v>0</v>
      </c>
      <c r="F174" s="947">
        <f>OTCHET!$F486</f>
        <v>0</v>
      </c>
      <c r="G174" s="847">
        <f>OTCHET!$G486</f>
        <v>0</v>
      </c>
      <c r="H174" s="847">
        <f>OTCHET!$H486</f>
        <v>0</v>
      </c>
      <c r="I174" s="922">
        <f t="shared" si="3"/>
      </c>
    </row>
    <row r="175" spans="1:9" s="768" customFormat="1" ht="21" hidden="1">
      <c r="A175" s="775">
        <v>255</v>
      </c>
      <c r="B175" s="769">
        <v>8300</v>
      </c>
      <c r="C175" s="1052" t="s">
        <v>791</v>
      </c>
      <c r="D175" s="1053"/>
      <c r="E175" s="941">
        <f>OTCHET!$E487</f>
        <v>0</v>
      </c>
      <c r="F175" s="942">
        <f>OTCHET!$F487</f>
        <v>0</v>
      </c>
      <c r="G175" s="835">
        <f>OTCHET!$G487</f>
        <v>0</v>
      </c>
      <c r="H175" s="835">
        <f>OTCHET!$H487</f>
        <v>0</v>
      </c>
      <c r="I175" s="922">
        <f t="shared" si="3"/>
      </c>
    </row>
    <row r="176" spans="1:9" s="768" customFormat="1" ht="21" hidden="1">
      <c r="A176" s="775">
        <v>280</v>
      </c>
      <c r="B176" s="769">
        <v>8400</v>
      </c>
      <c r="C176" s="1052" t="s">
        <v>792</v>
      </c>
      <c r="D176" s="1053"/>
      <c r="E176" s="941">
        <f>OTCHET!$E496</f>
        <v>0</v>
      </c>
      <c r="F176" s="946">
        <f>OTCHET!$F496</f>
        <v>0</v>
      </c>
      <c r="G176" s="843">
        <f>OTCHET!$G496</f>
        <v>0</v>
      </c>
      <c r="H176" s="843">
        <f>OTCHET!$H496</f>
        <v>0</v>
      </c>
      <c r="I176" s="922">
        <f t="shared" si="3"/>
      </c>
    </row>
    <row r="177" spans="1:9" s="768" customFormat="1" ht="21" hidden="1">
      <c r="A177" s="775">
        <v>295</v>
      </c>
      <c r="B177" s="769">
        <v>8500</v>
      </c>
      <c r="C177" s="1056" t="s">
        <v>66</v>
      </c>
      <c r="D177" s="1057"/>
      <c r="E177" s="941">
        <f>OTCHET!$E499</f>
        <v>0</v>
      </c>
      <c r="F177" s="942">
        <f>OTCHET!$F499</f>
        <v>0</v>
      </c>
      <c r="G177" s="835">
        <f>OTCHET!$G499</f>
        <v>0</v>
      </c>
      <c r="H177" s="835">
        <f>OTCHET!$H499</f>
        <v>0</v>
      </c>
      <c r="I177" s="922">
        <f t="shared" si="3"/>
      </c>
    </row>
    <row r="178" spans="1:9" s="768" customFormat="1" ht="21" hidden="1">
      <c r="A178" s="775">
        <v>315</v>
      </c>
      <c r="B178" s="769">
        <v>8600</v>
      </c>
      <c r="C178" s="1056" t="s">
        <v>70</v>
      </c>
      <c r="D178" s="1057"/>
      <c r="E178" s="941">
        <f>OTCHET!$E503</f>
        <v>0</v>
      </c>
      <c r="F178" s="942">
        <f>OTCHET!$F503</f>
        <v>0</v>
      </c>
      <c r="G178" s="835">
        <f>OTCHET!$G503</f>
        <v>0</v>
      </c>
      <c r="H178" s="835">
        <f>OTCHET!$H503</f>
        <v>0</v>
      </c>
      <c r="I178" s="922">
        <f t="shared" si="3"/>
      </c>
    </row>
    <row r="179" spans="1:9" s="768" customFormat="1" ht="18" customHeight="1" hidden="1">
      <c r="A179" s="775">
        <v>355</v>
      </c>
      <c r="B179" s="769">
        <v>8800</v>
      </c>
      <c r="C179" s="1054" t="s">
        <v>793</v>
      </c>
      <c r="D179" s="1077"/>
      <c r="E179" s="941">
        <f>OTCHET!$E508</f>
        <v>0</v>
      </c>
      <c r="F179" s="942">
        <f>OTCHET!$F508</f>
        <v>0</v>
      </c>
      <c r="G179" s="835">
        <f>OTCHET!$G508</f>
        <v>0</v>
      </c>
      <c r="H179" s="835">
        <f>OTCHET!$H508</f>
        <v>0</v>
      </c>
      <c r="I179" s="922">
        <f t="shared" si="3"/>
      </c>
    </row>
    <row r="180" spans="1:9" s="768" customFormat="1" ht="33.75" customHeight="1" hidden="1">
      <c r="A180" s="775">
        <v>375</v>
      </c>
      <c r="B180" s="769">
        <v>8900</v>
      </c>
      <c r="C180" s="1107" t="s">
        <v>832</v>
      </c>
      <c r="D180" s="1081"/>
      <c r="E180" s="941">
        <f>OTCHET!$E512</f>
        <v>0</v>
      </c>
      <c r="F180" s="942">
        <f>OTCHET!$F512</f>
        <v>0</v>
      </c>
      <c r="G180" s="835">
        <f>OTCHET!$G512</f>
        <v>0</v>
      </c>
      <c r="H180" s="835">
        <f>OTCHET!$H512</f>
        <v>0</v>
      </c>
      <c r="I180" s="922">
        <f t="shared" si="3"/>
      </c>
    </row>
    <row r="181" spans="1:9" s="768" customFormat="1" ht="21" hidden="1">
      <c r="A181" s="775">
        <v>395</v>
      </c>
      <c r="B181" s="769">
        <v>9000</v>
      </c>
      <c r="C181" s="1056" t="s">
        <v>83</v>
      </c>
      <c r="D181" s="1057"/>
      <c r="E181" s="947">
        <f>OTCHET!$E516</f>
        <v>0</v>
      </c>
      <c r="F181" s="947">
        <f>OTCHET!$F516</f>
        <v>0</v>
      </c>
      <c r="G181" s="847">
        <f>OTCHET!$G516</f>
        <v>0</v>
      </c>
      <c r="H181" s="847">
        <f>OTCHET!$H516</f>
        <v>0</v>
      </c>
      <c r="I181" s="922">
        <f t="shared" si="3"/>
      </c>
    </row>
    <row r="182" spans="1:9" s="768" customFormat="1" ht="33" customHeight="1" hidden="1">
      <c r="A182" s="775">
        <v>405</v>
      </c>
      <c r="B182" s="769">
        <v>9100</v>
      </c>
      <c r="C182" s="1107" t="s">
        <v>794</v>
      </c>
      <c r="D182" s="1119"/>
      <c r="E182" s="941">
        <f>OTCHET!$E517</f>
        <v>0</v>
      </c>
      <c r="F182" s="942">
        <f>OTCHET!$F517</f>
        <v>0</v>
      </c>
      <c r="G182" s="835">
        <f>OTCHET!$G517</f>
        <v>0</v>
      </c>
      <c r="H182" s="835">
        <f>OTCHET!$H517</f>
        <v>0</v>
      </c>
      <c r="I182" s="922">
        <f t="shared" si="3"/>
      </c>
    </row>
    <row r="183" spans="1:9" s="768" customFormat="1" ht="31.5" customHeight="1" hidden="1">
      <c r="A183" s="775">
        <v>430</v>
      </c>
      <c r="B183" s="769">
        <v>9200</v>
      </c>
      <c r="C183" s="1120" t="s">
        <v>795</v>
      </c>
      <c r="D183" s="1077"/>
      <c r="E183" s="941">
        <f>OTCHET!$E522</f>
        <v>0</v>
      </c>
      <c r="F183" s="942">
        <f>OTCHET!$F522</f>
        <v>0</v>
      </c>
      <c r="G183" s="835">
        <f>OTCHET!$G522</f>
        <v>0</v>
      </c>
      <c r="H183" s="835">
        <f>OTCHET!$H522</f>
        <v>0</v>
      </c>
      <c r="I183" s="922">
        <f t="shared" si="3"/>
      </c>
    </row>
    <row r="184" spans="1:9" s="768" customFormat="1" ht="21" hidden="1">
      <c r="A184" s="811">
        <v>445</v>
      </c>
      <c r="B184" s="769">
        <v>9300</v>
      </c>
      <c r="C184" s="1056" t="s">
        <v>796</v>
      </c>
      <c r="D184" s="1057"/>
      <c r="E184" s="941">
        <f>OTCHET!$E525</f>
        <v>0</v>
      </c>
      <c r="F184" s="942">
        <f>OTCHET!$F525</f>
        <v>0</v>
      </c>
      <c r="G184" s="835">
        <f>OTCHET!$G525</f>
        <v>0</v>
      </c>
      <c r="H184" s="835">
        <f>OTCHET!$H525</f>
        <v>0</v>
      </c>
      <c r="I184" s="922">
        <f t="shared" si="3"/>
      </c>
    </row>
    <row r="185" spans="1:9" s="768" customFormat="1" ht="31.5" customHeight="1" hidden="1">
      <c r="A185" s="811">
        <v>470</v>
      </c>
      <c r="B185" s="769">
        <v>9500</v>
      </c>
      <c r="C185" s="1120" t="s">
        <v>797</v>
      </c>
      <c r="D185" s="1121"/>
      <c r="E185" s="941">
        <f>OTCHET!$E540</f>
        <v>0</v>
      </c>
      <c r="F185" s="942">
        <f>OTCHET!$F540</f>
        <v>0</v>
      </c>
      <c r="G185" s="835">
        <f>OTCHET!$G540</f>
        <v>0</v>
      </c>
      <c r="H185" s="835">
        <f>OTCHET!$H540</f>
        <v>0</v>
      </c>
      <c r="I185" s="922">
        <f t="shared" si="3"/>
      </c>
    </row>
    <row r="186" spans="1:9" s="768" customFormat="1" ht="35.25" customHeight="1" hidden="1">
      <c r="A186" s="811">
        <v>565</v>
      </c>
      <c r="B186" s="769">
        <v>9600</v>
      </c>
      <c r="C186" s="1120" t="s">
        <v>798</v>
      </c>
      <c r="D186" s="1077"/>
      <c r="E186" s="941">
        <f>OTCHET!$E560</f>
        <v>0</v>
      </c>
      <c r="F186" s="942">
        <f>OTCHET!$F560</f>
        <v>0</v>
      </c>
      <c r="G186" s="835">
        <f>OTCHET!$G560</f>
        <v>0</v>
      </c>
      <c r="H186" s="835">
        <f>OTCHET!$H560</f>
        <v>0</v>
      </c>
      <c r="I186" s="922">
        <f t="shared" si="3"/>
      </c>
    </row>
    <row r="187" spans="1:9" s="768" customFormat="1" ht="35.25" customHeight="1" hidden="1" thickBot="1">
      <c r="A187" s="811">
        <v>575</v>
      </c>
      <c r="B187" s="769">
        <v>9800</v>
      </c>
      <c r="C187" s="1122" t="s">
        <v>130</v>
      </c>
      <c r="D187" s="1102"/>
      <c r="E187" s="943">
        <f>OTCHET!$E565</f>
        <v>0</v>
      </c>
      <c r="F187" s="944">
        <f>OTCHET!$F565</f>
        <v>0</v>
      </c>
      <c r="G187" s="837">
        <f>OTCHET!$G565</f>
        <v>0</v>
      </c>
      <c r="H187" s="837">
        <f>OTCHET!$H565</f>
        <v>0</v>
      </c>
      <c r="I187" s="922">
        <f t="shared" si="3"/>
      </c>
    </row>
    <row r="188" spans="1:9" ht="21.75" hidden="1" thickBot="1">
      <c r="A188" s="821">
        <v>610</v>
      </c>
      <c r="B188" s="884"/>
      <c r="C188" s="885"/>
      <c r="D188" s="950" t="s">
        <v>136</v>
      </c>
      <c r="E188" s="786">
        <f>OTCHET!$E571</f>
        <v>0</v>
      </c>
      <c r="F188" s="786">
        <f>OTCHET!$F571</f>
        <v>0</v>
      </c>
      <c r="G188" s="786">
        <f>OTCHET!$G571</f>
        <v>0</v>
      </c>
      <c r="H188" s="786">
        <f>OTCHET!$H571</f>
        <v>0</v>
      </c>
      <c r="I188" s="925">
        <v>1</v>
      </c>
    </row>
    <row r="189" spans="1:9" ht="21" hidden="1">
      <c r="A189" s="821"/>
      <c r="B189" s="851"/>
      <c r="C189" s="851"/>
      <c r="D189" s="794"/>
      <c r="E189" s="851"/>
      <c r="F189" s="851"/>
      <c r="I189" s="925">
        <v>1</v>
      </c>
    </row>
    <row r="190" spans="1:9" ht="21" hidden="1">
      <c r="A190" s="821"/>
      <c r="B190" s="851"/>
      <c r="C190" s="851"/>
      <c r="D190" s="794"/>
      <c r="E190" s="851"/>
      <c r="F190" s="851"/>
      <c r="I190" s="925">
        <v>1</v>
      </c>
    </row>
    <row r="191" spans="2:9" ht="21" hidden="1">
      <c r="B191" s="886"/>
      <c r="C191" s="886"/>
      <c r="D191" s="887"/>
      <c r="E191" s="886"/>
      <c r="F191" s="886"/>
      <c r="G191" s="768"/>
      <c r="I191" s="924">
        <v>1</v>
      </c>
    </row>
    <row r="192" spans="2:9" ht="42" customHeight="1" hidden="1">
      <c r="B192" s="1060" t="str">
        <f>$B$7</f>
        <v>ОТЧЕТ  ЗА  КАСОВОТО  ИЗПЪЛНЕНИЕ  НА  БЮДЖЕТА / ИБСФ
ПО ПЪЛНА ЕДИННА БЮДЖЕТНА КЛАСИФИКАЦИЯ</v>
      </c>
      <c r="C192" s="1061"/>
      <c r="D192" s="1061"/>
      <c r="E192" s="792"/>
      <c r="F192" s="792"/>
      <c r="G192" s="768"/>
      <c r="I192" s="924">
        <v>1</v>
      </c>
    </row>
    <row r="193" spans="3:9" ht="21" hidden="1">
      <c r="C193" s="743"/>
      <c r="D193" s="744"/>
      <c r="E193" s="793" t="s">
        <v>321</v>
      </c>
      <c r="F193" s="793" t="s">
        <v>167</v>
      </c>
      <c r="G193" s="768"/>
      <c r="I193" s="924">
        <v>1</v>
      </c>
    </row>
    <row r="194" spans="2:9" ht="21.75" hidden="1" thickBot="1">
      <c r="B194" s="1062">
        <f>$B$9</f>
        <v>0</v>
      </c>
      <c r="C194" s="1063"/>
      <c r="D194" s="1063"/>
      <c r="E194" s="795">
        <f>$E$9</f>
        <v>41275</v>
      </c>
      <c r="F194" s="796">
        <f>$F$9</f>
        <v>41305</v>
      </c>
      <c r="G194" s="768"/>
      <c r="I194" s="924">
        <v>1</v>
      </c>
    </row>
    <row r="195" spans="2:9" ht="21.75" hidden="1" thickBot="1">
      <c r="B195" s="748" t="s">
        <v>322</v>
      </c>
      <c r="E195" s="792"/>
      <c r="F195" s="797">
        <f>$F$10</f>
        <v>0</v>
      </c>
      <c r="G195" s="768"/>
      <c r="I195" s="924">
        <v>1</v>
      </c>
    </row>
    <row r="196" spans="2:9" ht="21.75" hidden="1" thickBot="1">
      <c r="B196" s="748"/>
      <c r="E196" s="798"/>
      <c r="F196" s="792"/>
      <c r="G196" s="768"/>
      <c r="I196" s="924">
        <v>1</v>
      </c>
    </row>
    <row r="197" spans="2:9" ht="22.5" hidden="1" thickBot="1" thickTop="1">
      <c r="B197" s="1062">
        <f>$B$12</f>
        <v>0</v>
      </c>
      <c r="C197" s="1063"/>
      <c r="D197" s="1063"/>
      <c r="E197" s="792" t="s">
        <v>323</v>
      </c>
      <c r="F197" s="799">
        <f>$F$12</f>
        <v>0</v>
      </c>
      <c r="G197" s="768"/>
      <c r="I197" s="924">
        <v>1</v>
      </c>
    </row>
    <row r="198" spans="2:9" ht="21.75" hidden="1" thickTop="1">
      <c r="B198" s="748" t="s">
        <v>324</v>
      </c>
      <c r="E198" s="798" t="s">
        <v>325</v>
      </c>
      <c r="F198" s="792"/>
      <c r="G198" s="768"/>
      <c r="I198" s="924">
        <v>1</v>
      </c>
    </row>
    <row r="199" spans="2:9" ht="21" hidden="1">
      <c r="B199" s="888"/>
      <c r="C199" s="886"/>
      <c r="D199" s="887"/>
      <c r="E199" s="889"/>
      <c r="F199" s="889"/>
      <c r="G199" s="768"/>
      <c r="I199" s="924">
        <v>1</v>
      </c>
    </row>
    <row r="200" spans="2:9" ht="21.75" hidden="1" thickBot="1">
      <c r="B200" s="886"/>
      <c r="C200" s="890"/>
      <c r="D200" s="891"/>
      <c r="E200" s="889"/>
      <c r="F200" s="892" t="s">
        <v>326</v>
      </c>
      <c r="G200" s="768"/>
      <c r="I200" s="924">
        <v>1</v>
      </c>
    </row>
    <row r="201" spans="2:9" ht="21.75" hidden="1" thickBot="1">
      <c r="B201" s="893" t="s">
        <v>225</v>
      </c>
      <c r="C201" s="894"/>
      <c r="D201" s="895" t="s">
        <v>799</v>
      </c>
      <c r="E201" s="896" t="s">
        <v>328</v>
      </c>
      <c r="F201" s="896" t="s">
        <v>329</v>
      </c>
      <c r="G201" s="896" t="s">
        <v>329</v>
      </c>
      <c r="H201" s="896" t="s">
        <v>329</v>
      </c>
      <c r="I201" s="924">
        <v>1</v>
      </c>
    </row>
    <row r="202" spans="2:9" ht="43.5" customHeight="1" hidden="1" thickBot="1">
      <c r="B202" s="897"/>
      <c r="C202" s="898"/>
      <c r="D202" s="899"/>
      <c r="E202" s="900">
        <f>+E20</f>
        <v>2013</v>
      </c>
      <c r="F202" s="919" t="s">
        <v>820</v>
      </c>
      <c r="G202" s="919" t="s">
        <v>821</v>
      </c>
      <c r="H202" s="900" t="s">
        <v>740</v>
      </c>
      <c r="I202" s="924">
        <v>1</v>
      </c>
    </row>
    <row r="203" spans="2:9" ht="21" hidden="1">
      <c r="B203" s="901" t="s">
        <v>800</v>
      </c>
      <c r="C203" s="1128" t="s">
        <v>801</v>
      </c>
      <c r="D203" s="1129"/>
      <c r="E203" s="952">
        <f>SUMIF(OTCHET!J:J,1,OTCHET!E:E)</f>
        <v>0</v>
      </c>
      <c r="F203" s="952">
        <f>SUMIF(OTCHET!J:J,1,OTCHET!F:F)</f>
        <v>0</v>
      </c>
      <c r="G203" s="952">
        <f>SUMIF(OTCHET!J:J,1,OTCHET!G:G)</f>
        <v>0</v>
      </c>
      <c r="H203" s="952">
        <f>SUMIF(OTCHET!J:J,1,OTCHET!H:H)</f>
        <v>0</v>
      </c>
      <c r="I203" s="924">
        <v>1</v>
      </c>
    </row>
    <row r="204" spans="2:9" ht="21" hidden="1">
      <c r="B204" s="902" t="s">
        <v>802</v>
      </c>
      <c r="C204" s="1130" t="s">
        <v>803</v>
      </c>
      <c r="D204" s="1131"/>
      <c r="E204" s="953">
        <f>SUMIF(OTCHET!J:J,2,OTCHET!E:E)</f>
        <v>0</v>
      </c>
      <c r="F204" s="953">
        <f>SUMIF(OTCHET!J:J,2,OTCHET!F:F)</f>
        <v>0</v>
      </c>
      <c r="G204" s="953">
        <f>SUMIF(OTCHET!J:J,2,OTCHET!G:G)</f>
        <v>0</v>
      </c>
      <c r="H204" s="953">
        <f>SUMIF(OTCHET!J:J,2,OTCHET!H:H)</f>
        <v>0</v>
      </c>
      <c r="I204" s="924">
        <v>1</v>
      </c>
    </row>
    <row r="205" spans="2:9" ht="21" hidden="1">
      <c r="B205" s="902" t="s">
        <v>804</v>
      </c>
      <c r="C205" s="1130" t="s">
        <v>805</v>
      </c>
      <c r="D205" s="1131"/>
      <c r="E205" s="953">
        <f>SUMIF(OTCHET!J:J,3,OTCHET!E:E)</f>
        <v>0</v>
      </c>
      <c r="F205" s="953">
        <f>SUMIF(OTCHET!J:J,3,OTCHET!F:F)</f>
        <v>0</v>
      </c>
      <c r="G205" s="953">
        <f>SUMIF(OTCHET!J:J,3,OTCHET!G:G)</f>
        <v>0</v>
      </c>
      <c r="H205" s="953">
        <f>SUMIF(OTCHET!J:J,3,OTCHET!H:H)</f>
        <v>0</v>
      </c>
      <c r="I205" s="924">
        <v>1</v>
      </c>
    </row>
    <row r="206" spans="2:9" ht="21" hidden="1">
      <c r="B206" s="902" t="s">
        <v>806</v>
      </c>
      <c r="C206" s="1132" t="s">
        <v>807</v>
      </c>
      <c r="D206" s="1133"/>
      <c r="E206" s="953">
        <f>SUMIF(OTCHET!J:J,4,OTCHET!E:E)</f>
        <v>0</v>
      </c>
      <c r="F206" s="953">
        <f>SUMIF(OTCHET!J:J,4,OTCHET!F:F)</f>
        <v>0</v>
      </c>
      <c r="G206" s="953">
        <f>SUMIF(OTCHET!J:J,4,OTCHET!G:G)</f>
        <v>0</v>
      </c>
      <c r="H206" s="953">
        <f>SUMIF(OTCHET!J:J,4,OTCHET!H:H)</f>
        <v>0</v>
      </c>
      <c r="I206" s="924">
        <v>1</v>
      </c>
    </row>
    <row r="207" spans="2:9" ht="21" hidden="1">
      <c r="B207" s="902" t="s">
        <v>808</v>
      </c>
      <c r="C207" s="1134" t="s">
        <v>809</v>
      </c>
      <c r="D207" s="1135"/>
      <c r="E207" s="953">
        <f>SUMIF(OTCHET!J:J,5,OTCHET!E:E)</f>
        <v>0</v>
      </c>
      <c r="F207" s="953">
        <f>SUMIF(OTCHET!J:J,5,OTCHET!F:F)</f>
        <v>0</v>
      </c>
      <c r="G207" s="953">
        <f>SUMIF(OTCHET!J:J,5,OTCHET!G:G)</f>
        <v>0</v>
      </c>
      <c r="H207" s="953">
        <f>SUMIF(OTCHET!J:J,5,OTCHET!H:H)</f>
        <v>0</v>
      </c>
      <c r="I207" s="924">
        <v>1</v>
      </c>
    </row>
    <row r="208" spans="2:9" ht="42" customHeight="1" hidden="1">
      <c r="B208" s="902" t="s">
        <v>810</v>
      </c>
      <c r="C208" s="1123" t="s">
        <v>811</v>
      </c>
      <c r="D208" s="1123"/>
      <c r="E208" s="953">
        <f>SUMIF(OTCHET!J:J,6,OTCHET!E:E)</f>
        <v>0</v>
      </c>
      <c r="F208" s="953">
        <f>SUMIF(OTCHET!J:J,6,OTCHET!F:F)</f>
        <v>0</v>
      </c>
      <c r="G208" s="953">
        <f>SUMIF(OTCHET!J:J,6,OTCHET!G:G)</f>
        <v>0</v>
      </c>
      <c r="H208" s="953">
        <f>SUMIF(OTCHET!J:J,6,OTCHET!H:H)</f>
        <v>0</v>
      </c>
      <c r="I208" s="924">
        <v>1</v>
      </c>
    </row>
    <row r="209" spans="2:9" ht="21" hidden="1">
      <c r="B209" s="902" t="s">
        <v>812</v>
      </c>
      <c r="C209" s="1124" t="s">
        <v>813</v>
      </c>
      <c r="D209" s="1125"/>
      <c r="E209" s="953">
        <f>SUMIF(OTCHET!J:J,7,OTCHET!E:E)</f>
        <v>0</v>
      </c>
      <c r="F209" s="953">
        <f>SUMIF(OTCHET!J:J,7,OTCHET!F:F)</f>
        <v>0</v>
      </c>
      <c r="G209" s="953">
        <f>SUMIF(OTCHET!J:J,7,OTCHET!G:G)</f>
        <v>0</v>
      </c>
      <c r="H209" s="953">
        <f>SUMIF(OTCHET!J:J,7,OTCHET!H:H)</f>
        <v>0</v>
      </c>
      <c r="I209" s="924">
        <v>1</v>
      </c>
    </row>
    <row r="210" spans="2:9" ht="21" hidden="1">
      <c r="B210" s="902" t="s">
        <v>814</v>
      </c>
      <c r="C210" s="1124" t="s">
        <v>815</v>
      </c>
      <c r="D210" s="1125"/>
      <c r="E210" s="953">
        <f>SUMIF(OTCHET!J:J,8,OTCHET!E:E)</f>
        <v>0</v>
      </c>
      <c r="F210" s="953">
        <f>SUMIF(OTCHET!J:J,8,OTCHET!F:F)</f>
        <v>0</v>
      </c>
      <c r="G210" s="953">
        <f>SUMIF(OTCHET!J:J,8,OTCHET!G:G)</f>
        <v>0</v>
      </c>
      <c r="H210" s="953">
        <f>SUMIF(OTCHET!J:J,8,OTCHET!H:H)</f>
        <v>0</v>
      </c>
      <c r="I210" s="924">
        <v>1</v>
      </c>
    </row>
    <row r="211" spans="2:9" ht="21.75" hidden="1" thickBot="1">
      <c r="B211" s="902" t="s">
        <v>816</v>
      </c>
      <c r="C211" s="1126" t="s">
        <v>817</v>
      </c>
      <c r="D211" s="1127"/>
      <c r="E211" s="954">
        <f>SUMIF(OTCHET!J:J,9,OTCHET!E:E)</f>
        <v>0</v>
      </c>
      <c r="F211" s="954">
        <f>SUMIF(OTCHET!J:J,9,OTCHET!F:F)</f>
        <v>0</v>
      </c>
      <c r="G211" s="954">
        <f>SUMIF(OTCHET!J:J,9,OTCHET!G:G)</f>
        <v>0</v>
      </c>
      <c r="H211" s="954">
        <f>SUMIF(OTCHET!J:J,9,OTCHET!H:H)</f>
        <v>0</v>
      </c>
      <c r="I211" s="924">
        <v>1</v>
      </c>
    </row>
    <row r="212" spans="2:9" ht="21.75" hidden="1" thickBot="1">
      <c r="B212" s="903"/>
      <c r="C212" s="904"/>
      <c r="D212" s="905" t="s">
        <v>818</v>
      </c>
      <c r="E212" s="906">
        <f>SUM(E203:E211)</f>
        <v>0</v>
      </c>
      <c r="F212" s="906">
        <f>SUM(F203:F211)</f>
        <v>0</v>
      </c>
      <c r="G212" s="906">
        <f>SUM(G203:G211)</f>
        <v>0</v>
      </c>
      <c r="H212" s="906">
        <f>SUM(H203:H211)</f>
        <v>0</v>
      </c>
      <c r="I212" s="924">
        <v>1</v>
      </c>
    </row>
    <row r="213" ht="21" hidden="1"/>
    <row r="563" spans="1:9" s="908" customFormat="1" ht="21">
      <c r="A563" s="737"/>
      <c r="B563" s="907"/>
      <c r="C563" s="907"/>
      <c r="D563" s="907"/>
      <c r="E563" s="907"/>
      <c r="F563" s="907"/>
      <c r="I563" s="923"/>
    </row>
    <row r="564" spans="1:9" s="908" customFormat="1" ht="21">
      <c r="A564" s="737"/>
      <c r="B564" s="907"/>
      <c r="C564" s="907"/>
      <c r="D564" s="907"/>
      <c r="E564" s="907"/>
      <c r="F564" s="907"/>
      <c r="I564" s="923"/>
    </row>
    <row r="565" spans="1:9" s="908" customFormat="1" ht="21">
      <c r="A565" s="737"/>
      <c r="B565" s="907"/>
      <c r="C565" s="907"/>
      <c r="D565" s="907"/>
      <c r="E565" s="907"/>
      <c r="F565" s="907"/>
      <c r="I565" s="923"/>
    </row>
    <row r="566" spans="1:9" s="908" customFormat="1" ht="21">
      <c r="A566" s="737"/>
      <c r="B566" s="907"/>
      <c r="C566" s="907"/>
      <c r="D566" s="907"/>
      <c r="E566" s="907"/>
      <c r="F566" s="907"/>
      <c r="I566" s="923"/>
    </row>
    <row r="567" spans="1:9" s="908" customFormat="1" ht="21">
      <c r="A567" s="737"/>
      <c r="B567" s="907"/>
      <c r="C567" s="907"/>
      <c r="D567" s="907"/>
      <c r="E567" s="907"/>
      <c r="F567" s="907"/>
      <c r="I567" s="923"/>
    </row>
    <row r="568" spans="1:9" s="908" customFormat="1" ht="21">
      <c r="A568" s="737"/>
      <c r="B568" s="907"/>
      <c r="C568" s="907"/>
      <c r="D568" s="907"/>
      <c r="E568" s="907"/>
      <c r="F568" s="907"/>
      <c r="I568" s="923"/>
    </row>
    <row r="569" spans="1:9" s="908" customFormat="1" ht="21">
      <c r="A569" s="737"/>
      <c r="B569" s="907"/>
      <c r="C569" s="907"/>
      <c r="D569" s="907"/>
      <c r="E569" s="907"/>
      <c r="F569" s="907"/>
      <c r="I569" s="923"/>
    </row>
    <row r="570" spans="1:9" s="908" customFormat="1" ht="21">
      <c r="A570" s="737"/>
      <c r="B570" s="907"/>
      <c r="C570" s="907"/>
      <c r="D570" s="907"/>
      <c r="E570" s="907"/>
      <c r="F570" s="907"/>
      <c r="I570" s="923"/>
    </row>
    <row r="571" spans="1:9" s="908" customFormat="1" ht="21">
      <c r="A571" s="737"/>
      <c r="B571" s="907"/>
      <c r="C571" s="907"/>
      <c r="D571" s="907"/>
      <c r="E571" s="907"/>
      <c r="F571" s="907"/>
      <c r="I571" s="923"/>
    </row>
    <row r="572" spans="1:9" s="908" customFormat="1" ht="21">
      <c r="A572" s="737"/>
      <c r="B572" s="907"/>
      <c r="C572" s="907"/>
      <c r="D572" s="907"/>
      <c r="E572" s="907"/>
      <c r="F572" s="907"/>
      <c r="I572" s="923"/>
    </row>
    <row r="573" spans="1:9" s="908" customFormat="1" ht="21">
      <c r="A573" s="737"/>
      <c r="B573" s="907"/>
      <c r="C573" s="907"/>
      <c r="D573" s="907"/>
      <c r="E573" s="907"/>
      <c r="F573" s="907"/>
      <c r="I573" s="923"/>
    </row>
    <row r="574" spans="1:9" s="908" customFormat="1" ht="21">
      <c r="A574" s="737"/>
      <c r="B574" s="907"/>
      <c r="C574" s="907"/>
      <c r="D574" s="907"/>
      <c r="E574" s="907"/>
      <c r="F574" s="907"/>
      <c r="I574" s="923"/>
    </row>
    <row r="575" spans="1:9" s="908" customFormat="1" ht="21">
      <c r="A575" s="737"/>
      <c r="B575" s="907"/>
      <c r="C575" s="907"/>
      <c r="D575" s="907"/>
      <c r="E575" s="907"/>
      <c r="F575" s="907"/>
      <c r="I575" s="923"/>
    </row>
    <row r="576" spans="1:9" s="908" customFormat="1" ht="21">
      <c r="A576" s="737"/>
      <c r="B576" s="907"/>
      <c r="C576" s="907"/>
      <c r="D576" s="907"/>
      <c r="E576" s="907"/>
      <c r="F576" s="907"/>
      <c r="I576" s="923"/>
    </row>
    <row r="577" spans="1:9" s="908" customFormat="1" ht="21">
      <c r="A577" s="737"/>
      <c r="B577" s="907"/>
      <c r="C577" s="907"/>
      <c r="D577" s="907"/>
      <c r="E577" s="907"/>
      <c r="F577" s="907"/>
      <c r="I577" s="923"/>
    </row>
    <row r="578" spans="1:9" s="908" customFormat="1" ht="21">
      <c r="A578" s="737"/>
      <c r="B578" s="907"/>
      <c r="C578" s="907"/>
      <c r="D578" s="907"/>
      <c r="E578" s="907"/>
      <c r="F578" s="907"/>
      <c r="I578" s="923"/>
    </row>
    <row r="579" spans="1:9" s="908" customFormat="1" ht="21">
      <c r="A579" s="737"/>
      <c r="B579" s="907"/>
      <c r="C579" s="907"/>
      <c r="D579" s="907"/>
      <c r="E579" s="907"/>
      <c r="F579" s="907"/>
      <c r="I579" s="923"/>
    </row>
    <row r="580" spans="1:9" s="908" customFormat="1" ht="21">
      <c r="A580" s="737"/>
      <c r="B580" s="907"/>
      <c r="C580" s="907"/>
      <c r="D580" s="907"/>
      <c r="E580" s="907"/>
      <c r="F580" s="907"/>
      <c r="I580" s="923"/>
    </row>
    <row r="581" spans="1:9" s="908" customFormat="1" ht="21">
      <c r="A581" s="737"/>
      <c r="B581" s="907"/>
      <c r="C581" s="907"/>
      <c r="D581" s="907"/>
      <c r="E581" s="907"/>
      <c r="F581" s="907"/>
      <c r="I581" s="923"/>
    </row>
    <row r="582" spans="1:9" s="908" customFormat="1" ht="21">
      <c r="A582" s="737"/>
      <c r="B582" s="907"/>
      <c r="C582" s="907"/>
      <c r="D582" s="907"/>
      <c r="E582" s="907"/>
      <c r="F582" s="907"/>
      <c r="I582" s="923"/>
    </row>
    <row r="583" spans="1:9" s="908" customFormat="1" ht="31.5" customHeight="1">
      <c r="A583" s="737"/>
      <c r="B583" s="907"/>
      <c r="C583" s="907"/>
      <c r="D583" s="907"/>
      <c r="E583" s="907"/>
      <c r="F583" s="907"/>
      <c r="I583" s="923"/>
    </row>
    <row r="584" spans="1:9" s="908" customFormat="1" ht="21">
      <c r="A584" s="737"/>
      <c r="B584" s="907"/>
      <c r="C584" s="907"/>
      <c r="D584" s="907"/>
      <c r="E584" s="907"/>
      <c r="F584" s="907"/>
      <c r="I584" s="923"/>
    </row>
    <row r="585" spans="1:9" s="908" customFormat="1" ht="21">
      <c r="A585" s="737"/>
      <c r="B585" s="907"/>
      <c r="C585" s="907"/>
      <c r="D585" s="907"/>
      <c r="E585" s="907"/>
      <c r="F585" s="907"/>
      <c r="I585" s="923"/>
    </row>
    <row r="586" spans="1:9" s="908" customFormat="1" ht="21">
      <c r="A586" s="737"/>
      <c r="B586" s="907"/>
      <c r="C586" s="907"/>
      <c r="D586" s="907"/>
      <c r="E586" s="907"/>
      <c r="F586" s="907"/>
      <c r="I586" s="923"/>
    </row>
    <row r="587" spans="1:9" s="908" customFormat="1" ht="21">
      <c r="A587" s="737"/>
      <c r="B587" s="907"/>
      <c r="C587" s="907"/>
      <c r="D587" s="907"/>
      <c r="E587" s="907"/>
      <c r="F587" s="907"/>
      <c r="I587" s="923"/>
    </row>
    <row r="588" spans="1:9" s="908" customFormat="1" ht="21">
      <c r="A588" s="737"/>
      <c r="B588" s="907"/>
      <c r="C588" s="907"/>
      <c r="D588" s="907"/>
      <c r="E588" s="907"/>
      <c r="F588" s="907"/>
      <c r="I588" s="923"/>
    </row>
    <row r="589" spans="1:9" s="908" customFormat="1" ht="21">
      <c r="A589" s="737"/>
      <c r="B589" s="907"/>
      <c r="C589" s="907"/>
      <c r="D589" s="907"/>
      <c r="E589" s="907"/>
      <c r="F589" s="907"/>
      <c r="I589" s="923"/>
    </row>
    <row r="590" spans="1:9" s="908" customFormat="1" ht="21">
      <c r="A590" s="737"/>
      <c r="B590" s="907"/>
      <c r="C590" s="907"/>
      <c r="D590" s="907"/>
      <c r="E590" s="907"/>
      <c r="F590" s="907"/>
      <c r="I590" s="923"/>
    </row>
    <row r="591" spans="1:9" s="908" customFormat="1" ht="21">
      <c r="A591" s="737"/>
      <c r="B591" s="907"/>
      <c r="C591" s="907"/>
      <c r="D591" s="907"/>
      <c r="E591" s="907"/>
      <c r="F591" s="907"/>
      <c r="I591" s="923"/>
    </row>
    <row r="592" spans="1:9" s="908" customFormat="1" ht="21">
      <c r="A592" s="737"/>
      <c r="B592" s="907"/>
      <c r="C592" s="907"/>
      <c r="D592" s="907"/>
      <c r="E592" s="907"/>
      <c r="F592" s="907"/>
      <c r="I592" s="923"/>
    </row>
    <row r="593" spans="1:9" s="908" customFormat="1" ht="21">
      <c r="A593" s="737"/>
      <c r="B593" s="907"/>
      <c r="C593" s="907"/>
      <c r="D593" s="907"/>
      <c r="E593" s="907"/>
      <c r="F593" s="907"/>
      <c r="I593" s="923"/>
    </row>
    <row r="594" spans="1:9" s="908" customFormat="1" ht="21">
      <c r="A594" s="737"/>
      <c r="B594" s="907"/>
      <c r="C594" s="907"/>
      <c r="D594" s="907"/>
      <c r="E594" s="907"/>
      <c r="F594" s="907"/>
      <c r="I594" s="923"/>
    </row>
    <row r="595" spans="1:9" s="908" customFormat="1" ht="21">
      <c r="A595" s="737"/>
      <c r="B595" s="907"/>
      <c r="C595" s="907"/>
      <c r="D595" s="907"/>
      <c r="E595" s="907"/>
      <c r="F595" s="907"/>
      <c r="I595" s="923"/>
    </row>
    <row r="596" spans="1:9" s="908" customFormat="1" ht="21">
      <c r="A596" s="737"/>
      <c r="B596" s="907"/>
      <c r="C596" s="907"/>
      <c r="D596" s="907"/>
      <c r="E596" s="907"/>
      <c r="F596" s="907"/>
      <c r="I596" s="923"/>
    </row>
    <row r="597" spans="1:9" s="908" customFormat="1" ht="21">
      <c r="A597" s="737"/>
      <c r="B597" s="907"/>
      <c r="C597" s="907"/>
      <c r="D597" s="907"/>
      <c r="E597" s="907"/>
      <c r="F597" s="907"/>
      <c r="I597" s="923"/>
    </row>
    <row r="598" spans="1:9" s="908" customFormat="1" ht="21">
      <c r="A598" s="737"/>
      <c r="B598" s="907"/>
      <c r="C598" s="907"/>
      <c r="D598" s="907"/>
      <c r="E598" s="907"/>
      <c r="F598" s="907"/>
      <c r="I598" s="923"/>
    </row>
    <row r="599" spans="1:9" s="908" customFormat="1" ht="21">
      <c r="A599" s="737"/>
      <c r="B599" s="907"/>
      <c r="C599" s="907"/>
      <c r="D599" s="907"/>
      <c r="E599" s="907"/>
      <c r="F599" s="907"/>
      <c r="I599" s="923"/>
    </row>
    <row r="600" spans="1:9" s="908" customFormat="1" ht="21">
      <c r="A600" s="737"/>
      <c r="B600" s="907"/>
      <c r="C600" s="907"/>
      <c r="D600" s="907"/>
      <c r="E600" s="907"/>
      <c r="F600" s="907"/>
      <c r="I600" s="923"/>
    </row>
    <row r="601" spans="1:9" s="908" customFormat="1" ht="33.75" customHeight="1">
      <c r="A601" s="737"/>
      <c r="B601" s="907"/>
      <c r="C601" s="907"/>
      <c r="D601" s="907"/>
      <c r="E601" s="907"/>
      <c r="F601" s="907"/>
      <c r="I601" s="923"/>
    </row>
    <row r="602" spans="1:9" s="908" customFormat="1" ht="21">
      <c r="A602" s="737"/>
      <c r="B602" s="907"/>
      <c r="C602" s="907"/>
      <c r="D602" s="907"/>
      <c r="E602" s="907"/>
      <c r="F602" s="907"/>
      <c r="I602" s="923"/>
    </row>
    <row r="603" spans="1:9" s="908" customFormat="1" ht="21">
      <c r="A603" s="737"/>
      <c r="B603" s="907"/>
      <c r="C603" s="907"/>
      <c r="D603" s="907"/>
      <c r="E603" s="907"/>
      <c r="F603" s="907"/>
      <c r="I603" s="923"/>
    </row>
    <row r="604" spans="1:9" s="908" customFormat="1" ht="21">
      <c r="A604" s="737"/>
      <c r="B604" s="907"/>
      <c r="C604" s="907"/>
      <c r="D604" s="907"/>
      <c r="E604" s="907"/>
      <c r="F604" s="907"/>
      <c r="I604" s="923"/>
    </row>
    <row r="605" spans="1:9" s="908" customFormat="1" ht="21">
      <c r="A605" s="737"/>
      <c r="B605" s="907"/>
      <c r="C605" s="907"/>
      <c r="D605" s="907"/>
      <c r="E605" s="907"/>
      <c r="F605" s="907"/>
      <c r="I605" s="923"/>
    </row>
    <row r="606" spans="1:9" s="908" customFormat="1" ht="21">
      <c r="A606" s="737"/>
      <c r="B606" s="907"/>
      <c r="C606" s="907"/>
      <c r="D606" s="907"/>
      <c r="E606" s="907"/>
      <c r="F606" s="907"/>
      <c r="I606" s="923"/>
    </row>
    <row r="607" spans="1:9" s="908" customFormat="1" ht="21">
      <c r="A607" s="737"/>
      <c r="B607" s="907"/>
      <c r="C607" s="907"/>
      <c r="D607" s="907"/>
      <c r="E607" s="907"/>
      <c r="F607" s="907"/>
      <c r="I607" s="923"/>
    </row>
    <row r="608" spans="1:9" s="908" customFormat="1" ht="21">
      <c r="A608" s="737"/>
      <c r="B608" s="907"/>
      <c r="C608" s="907"/>
      <c r="D608" s="907"/>
      <c r="E608" s="907"/>
      <c r="F608" s="907"/>
      <c r="I608" s="923"/>
    </row>
    <row r="609" spans="1:9" s="908" customFormat="1" ht="21">
      <c r="A609" s="737"/>
      <c r="B609" s="907"/>
      <c r="C609" s="907"/>
      <c r="D609" s="907"/>
      <c r="E609" s="907"/>
      <c r="F609" s="907"/>
      <c r="I609" s="923"/>
    </row>
    <row r="610" spans="1:9" s="908" customFormat="1" ht="21">
      <c r="A610" s="737"/>
      <c r="B610" s="907"/>
      <c r="C610" s="907"/>
      <c r="D610" s="907"/>
      <c r="E610" s="907"/>
      <c r="F610" s="907"/>
      <c r="I610" s="923"/>
    </row>
    <row r="611" spans="1:9" s="908" customFormat="1" ht="21">
      <c r="A611" s="737"/>
      <c r="B611" s="907"/>
      <c r="C611" s="907"/>
      <c r="D611" s="907"/>
      <c r="E611" s="907"/>
      <c r="F611" s="907"/>
      <c r="I611" s="923"/>
    </row>
    <row r="612" spans="1:9" s="908" customFormat="1" ht="21">
      <c r="A612" s="737"/>
      <c r="B612" s="907"/>
      <c r="C612" s="907"/>
      <c r="D612" s="907"/>
      <c r="E612" s="907"/>
      <c r="F612" s="907"/>
      <c r="I612" s="923"/>
    </row>
    <row r="613" spans="1:9" s="908" customFormat="1" ht="21">
      <c r="A613" s="737"/>
      <c r="B613" s="907"/>
      <c r="C613" s="907"/>
      <c r="D613" s="907"/>
      <c r="E613" s="907"/>
      <c r="F613" s="907"/>
      <c r="I613" s="923"/>
    </row>
    <row r="614" spans="1:9" s="908" customFormat="1" ht="21">
      <c r="A614" s="737"/>
      <c r="B614" s="907"/>
      <c r="C614" s="907"/>
      <c r="D614" s="907"/>
      <c r="E614" s="907"/>
      <c r="F614" s="907"/>
      <c r="I614" s="923"/>
    </row>
    <row r="615" spans="1:9" s="908" customFormat="1" ht="21">
      <c r="A615" s="737"/>
      <c r="B615" s="907"/>
      <c r="C615" s="907"/>
      <c r="D615" s="907"/>
      <c r="E615" s="907"/>
      <c r="F615" s="907"/>
      <c r="I615" s="923"/>
    </row>
    <row r="616" spans="1:9" s="908" customFormat="1" ht="21">
      <c r="A616" s="737"/>
      <c r="B616" s="907"/>
      <c r="C616" s="907"/>
      <c r="D616" s="907"/>
      <c r="E616" s="907"/>
      <c r="F616" s="907"/>
      <c r="I616" s="923"/>
    </row>
    <row r="617" spans="1:9" s="908" customFormat="1" ht="21">
      <c r="A617" s="737"/>
      <c r="B617" s="907"/>
      <c r="C617" s="907"/>
      <c r="D617" s="907"/>
      <c r="E617" s="907"/>
      <c r="F617" s="907"/>
      <c r="I617" s="923"/>
    </row>
    <row r="618" spans="1:9" s="908" customFormat="1" ht="21">
      <c r="A618" s="737"/>
      <c r="B618" s="907"/>
      <c r="C618" s="907"/>
      <c r="D618" s="907"/>
      <c r="E618" s="907"/>
      <c r="F618" s="907"/>
      <c r="I618" s="923"/>
    </row>
    <row r="619" spans="1:9" s="908" customFormat="1" ht="21">
      <c r="A619" s="737"/>
      <c r="B619" s="907"/>
      <c r="C619" s="907"/>
      <c r="D619" s="907"/>
      <c r="E619" s="907"/>
      <c r="F619" s="907"/>
      <c r="I619" s="923"/>
    </row>
    <row r="620" spans="1:9" s="908" customFormat="1" ht="21">
      <c r="A620" s="737"/>
      <c r="B620" s="907"/>
      <c r="C620" s="907"/>
      <c r="D620" s="907"/>
      <c r="E620" s="907"/>
      <c r="F620" s="907"/>
      <c r="I620" s="923"/>
    </row>
    <row r="621" spans="1:9" s="908" customFormat="1" ht="21">
      <c r="A621" s="737"/>
      <c r="B621" s="907"/>
      <c r="C621" s="907"/>
      <c r="D621" s="907"/>
      <c r="E621" s="907"/>
      <c r="F621" s="907"/>
      <c r="I621" s="923"/>
    </row>
    <row r="622" spans="1:9" s="908" customFormat="1" ht="21">
      <c r="A622" s="737"/>
      <c r="B622" s="907"/>
      <c r="C622" s="907"/>
      <c r="D622" s="907"/>
      <c r="E622" s="907"/>
      <c r="F622" s="907"/>
      <c r="I622" s="923"/>
    </row>
    <row r="623" spans="1:9" s="908" customFormat="1" ht="21">
      <c r="A623" s="737"/>
      <c r="B623" s="907"/>
      <c r="C623" s="907"/>
      <c r="D623" s="907"/>
      <c r="E623" s="907"/>
      <c r="F623" s="907"/>
      <c r="I623" s="923"/>
    </row>
    <row r="624" spans="1:9" s="908" customFormat="1" ht="21">
      <c r="A624" s="737"/>
      <c r="B624" s="907"/>
      <c r="C624" s="907"/>
      <c r="D624" s="907"/>
      <c r="E624" s="907"/>
      <c r="F624" s="907"/>
      <c r="I624" s="923"/>
    </row>
    <row r="625" spans="1:9" s="908" customFormat="1" ht="21">
      <c r="A625" s="737"/>
      <c r="B625" s="907"/>
      <c r="C625" s="907"/>
      <c r="D625" s="907"/>
      <c r="E625" s="907"/>
      <c r="F625" s="907"/>
      <c r="I625" s="923"/>
    </row>
    <row r="626" spans="1:9" s="908" customFormat="1" ht="21">
      <c r="A626" s="737"/>
      <c r="B626" s="907"/>
      <c r="C626" s="907"/>
      <c r="D626" s="907"/>
      <c r="E626" s="907"/>
      <c r="F626" s="907"/>
      <c r="I626" s="923"/>
    </row>
    <row r="627" spans="1:9" s="908" customFormat="1" ht="21">
      <c r="A627" s="737"/>
      <c r="B627" s="907"/>
      <c r="C627" s="907"/>
      <c r="D627" s="907"/>
      <c r="E627" s="907"/>
      <c r="F627" s="907"/>
      <c r="I627" s="923"/>
    </row>
    <row r="628" spans="1:9" s="908" customFormat="1" ht="21">
      <c r="A628" s="737"/>
      <c r="B628" s="907"/>
      <c r="C628" s="907"/>
      <c r="D628" s="907"/>
      <c r="E628" s="907"/>
      <c r="F628" s="907"/>
      <c r="I628" s="923"/>
    </row>
    <row r="629" spans="1:9" s="908" customFormat="1" ht="21">
      <c r="A629" s="737"/>
      <c r="B629" s="907"/>
      <c r="C629" s="907"/>
      <c r="D629" s="907"/>
      <c r="E629" s="907"/>
      <c r="F629" s="907"/>
      <c r="I629" s="923"/>
    </row>
    <row r="630" spans="1:9" s="908" customFormat="1" ht="21">
      <c r="A630" s="737"/>
      <c r="B630" s="907"/>
      <c r="C630" s="907"/>
      <c r="D630" s="907"/>
      <c r="E630" s="907"/>
      <c r="F630" s="907"/>
      <c r="I630" s="923"/>
    </row>
    <row r="631" spans="1:9" s="908" customFormat="1" ht="21">
      <c r="A631" s="737"/>
      <c r="B631" s="907"/>
      <c r="C631" s="907"/>
      <c r="D631" s="907"/>
      <c r="E631" s="907"/>
      <c r="F631" s="907"/>
      <c r="I631" s="923"/>
    </row>
    <row r="632" spans="1:9" s="908" customFormat="1" ht="21">
      <c r="A632" s="737"/>
      <c r="B632" s="907"/>
      <c r="C632" s="907"/>
      <c r="D632" s="907"/>
      <c r="E632" s="907"/>
      <c r="F632" s="907"/>
      <c r="I632" s="923"/>
    </row>
    <row r="633" spans="1:9" s="908" customFormat="1" ht="21">
      <c r="A633" s="737"/>
      <c r="B633" s="907"/>
      <c r="C633" s="907"/>
      <c r="D633" s="907"/>
      <c r="E633" s="907"/>
      <c r="F633" s="907"/>
      <c r="I633" s="923"/>
    </row>
    <row r="634" spans="1:9" s="908" customFormat="1" ht="21">
      <c r="A634" s="737"/>
      <c r="B634" s="907"/>
      <c r="C634" s="907"/>
      <c r="D634" s="907"/>
      <c r="E634" s="907"/>
      <c r="F634" s="907"/>
      <c r="I634" s="923"/>
    </row>
    <row r="635" spans="1:9" s="908" customFormat="1" ht="27" customHeight="1">
      <c r="A635" s="737"/>
      <c r="B635" s="907"/>
      <c r="C635" s="907"/>
      <c r="D635" s="907"/>
      <c r="E635" s="907"/>
      <c r="F635" s="907"/>
      <c r="I635" s="923"/>
    </row>
    <row r="636" spans="1:9" s="908" customFormat="1" ht="21">
      <c r="A636" s="737"/>
      <c r="B636" s="907"/>
      <c r="C636" s="907"/>
      <c r="D636" s="907"/>
      <c r="E636" s="907"/>
      <c r="F636" s="907"/>
      <c r="I636" s="923"/>
    </row>
    <row r="637" spans="1:9" s="908" customFormat="1" ht="21">
      <c r="A637" s="737"/>
      <c r="B637" s="907"/>
      <c r="C637" s="907"/>
      <c r="D637" s="907"/>
      <c r="E637" s="907"/>
      <c r="F637" s="907"/>
      <c r="I637" s="923"/>
    </row>
    <row r="638" spans="1:9" s="908" customFormat="1" ht="21">
      <c r="A638" s="737"/>
      <c r="B638" s="907"/>
      <c r="C638" s="907"/>
      <c r="D638" s="907"/>
      <c r="E638" s="907"/>
      <c r="F638" s="907"/>
      <c r="I638" s="923"/>
    </row>
    <row r="639" spans="1:9" s="908" customFormat="1" ht="21">
      <c r="A639" s="737"/>
      <c r="B639" s="907"/>
      <c r="C639" s="907"/>
      <c r="D639" s="907"/>
      <c r="E639" s="907"/>
      <c r="F639" s="907"/>
      <c r="I639" s="923"/>
    </row>
    <row r="640" spans="1:9" s="908" customFormat="1" ht="21">
      <c r="A640" s="737"/>
      <c r="B640" s="907"/>
      <c r="C640" s="907"/>
      <c r="D640" s="907"/>
      <c r="E640" s="907"/>
      <c r="F640" s="907"/>
      <c r="I640" s="923"/>
    </row>
    <row r="641" spans="1:9" s="908" customFormat="1" ht="21">
      <c r="A641" s="737"/>
      <c r="B641" s="907"/>
      <c r="C641" s="907"/>
      <c r="D641" s="907"/>
      <c r="E641" s="907"/>
      <c r="F641" s="907"/>
      <c r="I641" s="923"/>
    </row>
    <row r="642" spans="1:9" s="908" customFormat="1" ht="21">
      <c r="A642" s="737"/>
      <c r="B642" s="907"/>
      <c r="C642" s="907"/>
      <c r="D642" s="907"/>
      <c r="E642" s="907"/>
      <c r="F642" s="907"/>
      <c r="I642" s="923"/>
    </row>
    <row r="643" spans="1:9" s="908" customFormat="1" ht="21">
      <c r="A643" s="737"/>
      <c r="B643" s="907"/>
      <c r="C643" s="907"/>
      <c r="D643" s="907"/>
      <c r="E643" s="907"/>
      <c r="F643" s="907"/>
      <c r="I643" s="923"/>
    </row>
    <row r="644" spans="1:9" s="908" customFormat="1" ht="21">
      <c r="A644" s="737"/>
      <c r="B644" s="907"/>
      <c r="C644" s="907"/>
      <c r="D644" s="907"/>
      <c r="E644" s="907"/>
      <c r="F644" s="907"/>
      <c r="I644" s="923"/>
    </row>
    <row r="645" spans="1:9" s="908" customFormat="1" ht="21">
      <c r="A645" s="737"/>
      <c r="B645" s="907"/>
      <c r="C645" s="907"/>
      <c r="D645" s="907"/>
      <c r="E645" s="907"/>
      <c r="F645" s="907"/>
      <c r="I645" s="923"/>
    </row>
    <row r="646" spans="1:9" s="908" customFormat="1" ht="21">
      <c r="A646" s="737"/>
      <c r="B646" s="907"/>
      <c r="C646" s="907"/>
      <c r="D646" s="907"/>
      <c r="E646" s="907"/>
      <c r="F646" s="907"/>
      <c r="I646" s="923"/>
    </row>
    <row r="647" spans="1:9" s="908" customFormat="1" ht="21">
      <c r="A647" s="737"/>
      <c r="B647" s="907"/>
      <c r="C647" s="907"/>
      <c r="D647" s="907"/>
      <c r="E647" s="907"/>
      <c r="F647" s="907"/>
      <c r="I647" s="923"/>
    </row>
    <row r="648" spans="1:9" s="908" customFormat="1" ht="21">
      <c r="A648" s="737"/>
      <c r="B648" s="907"/>
      <c r="C648" s="907"/>
      <c r="D648" s="907"/>
      <c r="E648" s="907"/>
      <c r="F648" s="907"/>
      <c r="I648" s="923"/>
    </row>
    <row r="649" spans="1:9" s="908" customFormat="1" ht="21">
      <c r="A649" s="737"/>
      <c r="B649" s="907"/>
      <c r="C649" s="907"/>
      <c r="D649" s="907"/>
      <c r="E649" s="907"/>
      <c r="F649" s="907"/>
      <c r="I649" s="923"/>
    </row>
    <row r="650" spans="1:9" s="908" customFormat="1" ht="21">
      <c r="A650" s="737"/>
      <c r="B650" s="907"/>
      <c r="C650" s="907"/>
      <c r="D650" s="907"/>
      <c r="E650" s="907"/>
      <c r="F650" s="907"/>
      <c r="I650" s="923"/>
    </row>
    <row r="651" spans="1:9" s="908" customFormat="1" ht="21">
      <c r="A651" s="737"/>
      <c r="B651" s="907"/>
      <c r="C651" s="907"/>
      <c r="D651" s="907"/>
      <c r="E651" s="907"/>
      <c r="F651" s="907"/>
      <c r="I651" s="923"/>
    </row>
    <row r="652" spans="1:9" s="908" customFormat="1" ht="21">
      <c r="A652" s="737"/>
      <c r="B652" s="907"/>
      <c r="C652" s="907"/>
      <c r="D652" s="907"/>
      <c r="E652" s="907"/>
      <c r="F652" s="907"/>
      <c r="I652" s="923"/>
    </row>
    <row r="653" spans="1:9" s="908" customFormat="1" ht="21">
      <c r="A653" s="737"/>
      <c r="B653" s="907"/>
      <c r="C653" s="907"/>
      <c r="D653" s="907"/>
      <c r="E653" s="907"/>
      <c r="F653" s="907"/>
      <c r="I653" s="923"/>
    </row>
    <row r="654" spans="1:9" s="908" customFormat="1" ht="21">
      <c r="A654" s="737"/>
      <c r="B654" s="907"/>
      <c r="C654" s="907"/>
      <c r="D654" s="907"/>
      <c r="E654" s="907"/>
      <c r="F654" s="907"/>
      <c r="I654" s="923"/>
    </row>
    <row r="655" spans="1:9" s="908" customFormat="1" ht="21">
      <c r="A655" s="737"/>
      <c r="B655" s="907"/>
      <c r="C655" s="907"/>
      <c r="D655" s="907"/>
      <c r="E655" s="907"/>
      <c r="F655" s="907"/>
      <c r="I655" s="923"/>
    </row>
    <row r="656" spans="1:9" s="908" customFormat="1" ht="21">
      <c r="A656" s="737"/>
      <c r="B656" s="907"/>
      <c r="C656" s="907"/>
      <c r="D656" s="907"/>
      <c r="E656" s="907"/>
      <c r="F656" s="907"/>
      <c r="I656" s="923"/>
    </row>
    <row r="657" spans="1:9" s="908" customFormat="1" ht="21">
      <c r="A657" s="737"/>
      <c r="B657" s="907"/>
      <c r="C657" s="907"/>
      <c r="D657" s="907"/>
      <c r="E657" s="907"/>
      <c r="F657" s="907"/>
      <c r="I657" s="923"/>
    </row>
    <row r="658" spans="1:9" s="908" customFormat="1" ht="21">
      <c r="A658" s="737"/>
      <c r="B658" s="907"/>
      <c r="C658" s="907"/>
      <c r="D658" s="907"/>
      <c r="E658" s="907"/>
      <c r="F658" s="907"/>
      <c r="I658" s="923"/>
    </row>
    <row r="659" spans="1:9" s="908" customFormat="1" ht="21">
      <c r="A659" s="737"/>
      <c r="B659" s="907"/>
      <c r="C659" s="907"/>
      <c r="D659" s="907"/>
      <c r="E659" s="907"/>
      <c r="F659" s="907"/>
      <c r="I659" s="923"/>
    </row>
    <row r="660" spans="1:9" s="908" customFormat="1" ht="21">
      <c r="A660" s="737"/>
      <c r="B660" s="907"/>
      <c r="C660" s="907"/>
      <c r="D660" s="907"/>
      <c r="E660" s="907"/>
      <c r="F660" s="907"/>
      <c r="I660" s="923"/>
    </row>
    <row r="661" spans="1:9" s="908" customFormat="1" ht="21">
      <c r="A661" s="737"/>
      <c r="B661" s="907"/>
      <c r="C661" s="907"/>
      <c r="D661" s="907"/>
      <c r="E661" s="907"/>
      <c r="F661" s="907"/>
      <c r="I661" s="923"/>
    </row>
    <row r="662" spans="1:9" s="908" customFormat="1" ht="21">
      <c r="A662" s="737"/>
      <c r="B662" s="907"/>
      <c r="C662" s="907"/>
      <c r="D662" s="907"/>
      <c r="E662" s="907"/>
      <c r="F662" s="907"/>
      <c r="I662" s="923"/>
    </row>
    <row r="663" spans="1:9" s="908" customFormat="1" ht="21">
      <c r="A663" s="737"/>
      <c r="B663" s="907"/>
      <c r="C663" s="907"/>
      <c r="D663" s="907"/>
      <c r="E663" s="907"/>
      <c r="F663" s="907"/>
      <c r="I663" s="923"/>
    </row>
    <row r="664" spans="1:9" s="908" customFormat="1" ht="21">
      <c r="A664" s="737"/>
      <c r="B664" s="907"/>
      <c r="C664" s="907"/>
      <c r="D664" s="907"/>
      <c r="E664" s="907"/>
      <c r="F664" s="907"/>
      <c r="I664" s="923"/>
    </row>
    <row r="665" spans="1:9" s="908" customFormat="1" ht="21">
      <c r="A665" s="737"/>
      <c r="B665" s="907"/>
      <c r="C665" s="907"/>
      <c r="D665" s="907"/>
      <c r="E665" s="907"/>
      <c r="F665" s="907"/>
      <c r="I665" s="923"/>
    </row>
    <row r="666" spans="1:9" s="908" customFormat="1" ht="21">
      <c r="A666" s="737"/>
      <c r="B666" s="907"/>
      <c r="C666" s="907"/>
      <c r="D666" s="907"/>
      <c r="E666" s="907"/>
      <c r="F666" s="907"/>
      <c r="I666" s="923"/>
    </row>
    <row r="667" spans="1:9" s="908" customFormat="1" ht="21">
      <c r="A667" s="737"/>
      <c r="B667" s="907"/>
      <c r="C667" s="907"/>
      <c r="D667" s="907"/>
      <c r="E667" s="907"/>
      <c r="F667" s="907"/>
      <c r="I667" s="923"/>
    </row>
    <row r="668" spans="1:9" s="908" customFormat="1" ht="21">
      <c r="A668" s="737"/>
      <c r="B668" s="907"/>
      <c r="C668" s="907"/>
      <c r="D668" s="907"/>
      <c r="E668" s="907"/>
      <c r="F668" s="907"/>
      <c r="I668" s="923"/>
    </row>
    <row r="669" spans="1:9" s="908" customFormat="1" ht="21">
      <c r="A669" s="737"/>
      <c r="B669" s="907"/>
      <c r="C669" s="907"/>
      <c r="D669" s="907"/>
      <c r="E669" s="907"/>
      <c r="F669" s="907"/>
      <c r="I669" s="923"/>
    </row>
    <row r="670" spans="1:9" s="908" customFormat="1" ht="21">
      <c r="A670" s="737"/>
      <c r="B670" s="907"/>
      <c r="C670" s="907"/>
      <c r="D670" s="907"/>
      <c r="E670" s="907"/>
      <c r="F670" s="907"/>
      <c r="I670" s="923"/>
    </row>
    <row r="671" spans="1:9" s="908" customFormat="1" ht="21">
      <c r="A671" s="737"/>
      <c r="B671" s="907"/>
      <c r="C671" s="907"/>
      <c r="D671" s="907"/>
      <c r="E671" s="907"/>
      <c r="F671" s="907"/>
      <c r="I671" s="923"/>
    </row>
    <row r="672" spans="1:9" s="908" customFormat="1" ht="21">
      <c r="A672" s="737"/>
      <c r="B672" s="907"/>
      <c r="C672" s="907"/>
      <c r="D672" s="907"/>
      <c r="E672" s="907"/>
      <c r="F672" s="907"/>
      <c r="I672" s="923"/>
    </row>
    <row r="673" spans="1:9" s="908" customFormat="1" ht="21">
      <c r="A673" s="737"/>
      <c r="B673" s="907"/>
      <c r="C673" s="907"/>
      <c r="D673" s="907"/>
      <c r="E673" s="907"/>
      <c r="F673" s="907"/>
      <c r="I673" s="923"/>
    </row>
    <row r="674" spans="1:9" s="908" customFormat="1" ht="21">
      <c r="A674" s="737"/>
      <c r="B674" s="907"/>
      <c r="C674" s="907"/>
      <c r="D674" s="907"/>
      <c r="E674" s="907"/>
      <c r="F674" s="907"/>
      <c r="I674" s="923"/>
    </row>
    <row r="675" spans="1:9" s="908" customFormat="1" ht="21">
      <c r="A675" s="737"/>
      <c r="B675" s="907"/>
      <c r="C675" s="907"/>
      <c r="D675" s="907"/>
      <c r="E675" s="907"/>
      <c r="F675" s="907"/>
      <c r="I675" s="923"/>
    </row>
    <row r="676" spans="1:9" s="908" customFormat="1" ht="21">
      <c r="A676" s="737"/>
      <c r="B676" s="907"/>
      <c r="C676" s="907"/>
      <c r="D676" s="907"/>
      <c r="E676" s="907"/>
      <c r="F676" s="907"/>
      <c r="I676" s="923"/>
    </row>
    <row r="677" spans="1:9" s="908" customFormat="1" ht="21">
      <c r="A677" s="737"/>
      <c r="B677" s="907"/>
      <c r="C677" s="907"/>
      <c r="D677" s="907"/>
      <c r="E677" s="907"/>
      <c r="F677" s="907"/>
      <c r="I677" s="923"/>
    </row>
    <row r="678" spans="1:9" s="908" customFormat="1" ht="21">
      <c r="A678" s="737"/>
      <c r="B678" s="907"/>
      <c r="C678" s="907"/>
      <c r="D678" s="907"/>
      <c r="E678" s="907"/>
      <c r="F678" s="907"/>
      <c r="I678" s="923"/>
    </row>
    <row r="679" spans="1:9" s="908" customFormat="1" ht="21">
      <c r="A679" s="737"/>
      <c r="B679" s="907"/>
      <c r="C679" s="907"/>
      <c r="D679" s="907"/>
      <c r="E679" s="907"/>
      <c r="F679" s="907"/>
      <c r="I679" s="923"/>
    </row>
    <row r="680" spans="1:9" s="908" customFormat="1" ht="21">
      <c r="A680" s="737"/>
      <c r="B680" s="907"/>
      <c r="C680" s="907"/>
      <c r="D680" s="907"/>
      <c r="E680" s="907"/>
      <c r="F680" s="907"/>
      <c r="I680" s="923"/>
    </row>
    <row r="681" spans="1:9" s="908" customFormat="1" ht="21">
      <c r="A681" s="737"/>
      <c r="B681" s="907"/>
      <c r="C681" s="907"/>
      <c r="D681" s="907"/>
      <c r="E681" s="907"/>
      <c r="F681" s="907"/>
      <c r="I681" s="923"/>
    </row>
    <row r="682" spans="1:9" s="908" customFormat="1" ht="21">
      <c r="A682" s="737"/>
      <c r="B682" s="907"/>
      <c r="C682" s="907"/>
      <c r="D682" s="907"/>
      <c r="E682" s="907"/>
      <c r="F682" s="907"/>
      <c r="I682" s="923"/>
    </row>
    <row r="683" spans="1:9" s="908" customFormat="1" ht="21">
      <c r="A683" s="737"/>
      <c r="B683" s="907"/>
      <c r="C683" s="907"/>
      <c r="D683" s="907"/>
      <c r="E683" s="907"/>
      <c r="F683" s="907"/>
      <c r="I683" s="923"/>
    </row>
    <row r="684" spans="1:9" s="908" customFormat="1" ht="21">
      <c r="A684" s="737"/>
      <c r="B684" s="907"/>
      <c r="C684" s="907"/>
      <c r="D684" s="907"/>
      <c r="E684" s="907"/>
      <c r="F684" s="907"/>
      <c r="I684" s="923"/>
    </row>
    <row r="685" spans="1:9" s="908" customFormat="1" ht="21">
      <c r="A685" s="737"/>
      <c r="B685" s="907"/>
      <c r="C685" s="907"/>
      <c r="D685" s="907"/>
      <c r="E685" s="907"/>
      <c r="F685" s="907"/>
      <c r="I685" s="923"/>
    </row>
    <row r="686" spans="1:9" s="908" customFormat="1" ht="21">
      <c r="A686" s="737"/>
      <c r="B686" s="907"/>
      <c r="C686" s="907"/>
      <c r="D686" s="907"/>
      <c r="E686" s="907"/>
      <c r="F686" s="907"/>
      <c r="I686" s="923"/>
    </row>
    <row r="687" spans="1:9" s="908" customFormat="1" ht="21">
      <c r="A687" s="737"/>
      <c r="B687" s="907"/>
      <c r="C687" s="907"/>
      <c r="D687" s="907"/>
      <c r="E687" s="907"/>
      <c r="F687" s="907"/>
      <c r="I687" s="923"/>
    </row>
    <row r="688" spans="1:9" s="908" customFormat="1" ht="21">
      <c r="A688" s="737"/>
      <c r="B688" s="907"/>
      <c r="C688" s="907"/>
      <c r="D688" s="907"/>
      <c r="E688" s="907"/>
      <c r="F688" s="907"/>
      <c r="I688" s="923"/>
    </row>
    <row r="689" spans="1:9" s="908" customFormat="1" ht="21">
      <c r="A689" s="737"/>
      <c r="B689" s="907"/>
      <c r="C689" s="907"/>
      <c r="D689" s="907"/>
      <c r="E689" s="907"/>
      <c r="F689" s="907"/>
      <c r="I689" s="923"/>
    </row>
    <row r="690" spans="1:9" s="908" customFormat="1" ht="21">
      <c r="A690" s="737"/>
      <c r="B690" s="907"/>
      <c r="C690" s="907"/>
      <c r="D690" s="907"/>
      <c r="E690" s="907"/>
      <c r="F690" s="907"/>
      <c r="I690" s="923"/>
    </row>
    <row r="691" spans="1:9" s="908" customFormat="1" ht="21">
      <c r="A691" s="737"/>
      <c r="B691" s="907"/>
      <c r="C691" s="907"/>
      <c r="D691" s="907"/>
      <c r="E691" s="907"/>
      <c r="F691" s="907"/>
      <c r="I691" s="923"/>
    </row>
    <row r="692" spans="1:9" s="908" customFormat="1" ht="21">
      <c r="A692" s="737"/>
      <c r="B692" s="907"/>
      <c r="C692" s="907"/>
      <c r="D692" s="907"/>
      <c r="E692" s="907"/>
      <c r="F692" s="907"/>
      <c r="I692" s="923"/>
    </row>
    <row r="693" spans="1:9" s="908" customFormat="1" ht="21">
      <c r="A693" s="737"/>
      <c r="B693" s="907"/>
      <c r="C693" s="907"/>
      <c r="D693" s="907"/>
      <c r="E693" s="907"/>
      <c r="F693" s="907"/>
      <c r="I693" s="923"/>
    </row>
    <row r="694" spans="1:9" s="908" customFormat="1" ht="21">
      <c r="A694" s="737"/>
      <c r="B694" s="907"/>
      <c r="C694" s="907"/>
      <c r="D694" s="907"/>
      <c r="E694" s="907"/>
      <c r="F694" s="907"/>
      <c r="I694" s="923"/>
    </row>
    <row r="695" spans="1:9" s="908" customFormat="1" ht="21">
      <c r="A695" s="737"/>
      <c r="B695" s="907"/>
      <c r="C695" s="907"/>
      <c r="D695" s="907"/>
      <c r="E695" s="907"/>
      <c r="F695" s="907"/>
      <c r="I695" s="923"/>
    </row>
    <row r="696" spans="1:9" s="908" customFormat="1" ht="21">
      <c r="A696" s="737"/>
      <c r="B696" s="907"/>
      <c r="C696" s="907"/>
      <c r="D696" s="907"/>
      <c r="E696" s="907"/>
      <c r="F696" s="907"/>
      <c r="I696" s="923"/>
    </row>
    <row r="697" spans="1:9" s="908" customFormat="1" ht="21">
      <c r="A697" s="737"/>
      <c r="B697" s="907"/>
      <c r="C697" s="907"/>
      <c r="D697" s="907"/>
      <c r="E697" s="907"/>
      <c r="F697" s="907"/>
      <c r="I697" s="923"/>
    </row>
    <row r="698" spans="1:9" s="908" customFormat="1" ht="21">
      <c r="A698" s="737"/>
      <c r="B698" s="907"/>
      <c r="C698" s="907"/>
      <c r="D698" s="907"/>
      <c r="E698" s="907"/>
      <c r="F698" s="907"/>
      <c r="I698" s="923"/>
    </row>
    <row r="699" spans="1:9" s="908" customFormat="1" ht="21">
      <c r="A699" s="737"/>
      <c r="B699" s="907"/>
      <c r="C699" s="907"/>
      <c r="D699" s="907"/>
      <c r="E699" s="907"/>
      <c r="F699" s="907"/>
      <c r="I699" s="923"/>
    </row>
    <row r="700" spans="1:9" s="908" customFormat="1" ht="21">
      <c r="A700" s="737"/>
      <c r="B700" s="907"/>
      <c r="C700" s="907"/>
      <c r="D700" s="907"/>
      <c r="E700" s="907"/>
      <c r="F700" s="907"/>
      <c r="I700" s="923"/>
    </row>
    <row r="701" spans="1:9" s="908" customFormat="1" ht="21">
      <c r="A701" s="737"/>
      <c r="B701" s="907"/>
      <c r="C701" s="907"/>
      <c r="D701" s="907"/>
      <c r="E701" s="907"/>
      <c r="F701" s="907"/>
      <c r="I701" s="923"/>
    </row>
    <row r="702" spans="1:9" s="908" customFormat="1" ht="21">
      <c r="A702" s="737"/>
      <c r="B702" s="907"/>
      <c r="C702" s="907"/>
      <c r="D702" s="907"/>
      <c r="E702" s="907"/>
      <c r="F702" s="907"/>
      <c r="I702" s="923"/>
    </row>
    <row r="703" spans="1:9" s="908" customFormat="1" ht="21">
      <c r="A703" s="737"/>
      <c r="B703" s="907"/>
      <c r="C703" s="907"/>
      <c r="D703" s="907"/>
      <c r="E703" s="907"/>
      <c r="F703" s="907"/>
      <c r="I703" s="923"/>
    </row>
    <row r="704" spans="1:9" s="908" customFormat="1" ht="21">
      <c r="A704" s="737"/>
      <c r="B704" s="907"/>
      <c r="C704" s="907"/>
      <c r="D704" s="907"/>
      <c r="E704" s="907"/>
      <c r="F704" s="907"/>
      <c r="I704" s="923"/>
    </row>
    <row r="705" spans="1:9" s="908" customFormat="1" ht="21">
      <c r="A705" s="737"/>
      <c r="B705" s="907"/>
      <c r="C705" s="907"/>
      <c r="D705" s="907"/>
      <c r="E705" s="907"/>
      <c r="F705" s="907"/>
      <c r="I705" s="923"/>
    </row>
    <row r="706" spans="1:9" s="908" customFormat="1" ht="21">
      <c r="A706" s="737"/>
      <c r="B706" s="907"/>
      <c r="C706" s="907"/>
      <c r="D706" s="907"/>
      <c r="E706" s="907"/>
      <c r="F706" s="907"/>
      <c r="I706" s="923"/>
    </row>
    <row r="707" spans="1:9" s="908" customFormat="1" ht="21">
      <c r="A707" s="737"/>
      <c r="B707" s="907"/>
      <c r="C707" s="907"/>
      <c r="D707" s="907"/>
      <c r="E707" s="907"/>
      <c r="F707" s="907"/>
      <c r="I707" s="923"/>
    </row>
    <row r="708" spans="1:9" s="908" customFormat="1" ht="21">
      <c r="A708" s="737"/>
      <c r="B708" s="907"/>
      <c r="C708" s="907"/>
      <c r="D708" s="907"/>
      <c r="E708" s="907"/>
      <c r="F708" s="907"/>
      <c r="I708" s="923"/>
    </row>
    <row r="709" spans="1:9" s="908" customFormat="1" ht="21">
      <c r="A709" s="737"/>
      <c r="B709" s="907"/>
      <c r="C709" s="907"/>
      <c r="D709" s="907"/>
      <c r="E709" s="907"/>
      <c r="F709" s="907"/>
      <c r="I709" s="923"/>
    </row>
    <row r="710" spans="1:9" s="908" customFormat="1" ht="21">
      <c r="A710" s="737"/>
      <c r="B710" s="907"/>
      <c r="C710" s="907"/>
      <c r="D710" s="907"/>
      <c r="E710" s="907"/>
      <c r="F710" s="907"/>
      <c r="I710" s="923"/>
    </row>
    <row r="711" spans="1:9" s="908" customFormat="1" ht="21">
      <c r="A711" s="737"/>
      <c r="B711" s="907"/>
      <c r="C711" s="907"/>
      <c r="D711" s="907"/>
      <c r="E711" s="907"/>
      <c r="F711" s="907"/>
      <c r="I711" s="923"/>
    </row>
    <row r="712" spans="1:9" s="908" customFormat="1" ht="21">
      <c r="A712" s="737"/>
      <c r="B712" s="907"/>
      <c r="C712" s="907"/>
      <c r="D712" s="907"/>
      <c r="E712" s="907"/>
      <c r="F712" s="907"/>
      <c r="I712" s="923"/>
    </row>
    <row r="713" spans="1:9" s="908" customFormat="1" ht="21">
      <c r="A713" s="737"/>
      <c r="B713" s="907"/>
      <c r="C713" s="907"/>
      <c r="D713" s="907"/>
      <c r="E713" s="907"/>
      <c r="F713" s="907"/>
      <c r="I713" s="923"/>
    </row>
    <row r="714" spans="1:9" s="908" customFormat="1" ht="21">
      <c r="A714" s="737"/>
      <c r="B714" s="907"/>
      <c r="C714" s="907"/>
      <c r="D714" s="907"/>
      <c r="E714" s="907"/>
      <c r="F714" s="907"/>
      <c r="I714" s="923"/>
    </row>
    <row r="715" spans="1:9" s="908" customFormat="1" ht="21">
      <c r="A715" s="737"/>
      <c r="B715" s="907"/>
      <c r="C715" s="907"/>
      <c r="D715" s="907"/>
      <c r="E715" s="907"/>
      <c r="F715" s="907"/>
      <c r="I715" s="923"/>
    </row>
    <row r="716" spans="1:9" s="908" customFormat="1" ht="21">
      <c r="A716" s="737"/>
      <c r="B716" s="907"/>
      <c r="C716" s="907"/>
      <c r="D716" s="907"/>
      <c r="E716" s="907"/>
      <c r="F716" s="907"/>
      <c r="I716" s="923"/>
    </row>
    <row r="717" spans="1:9" s="908" customFormat="1" ht="21">
      <c r="A717" s="737"/>
      <c r="B717" s="907"/>
      <c r="C717" s="907"/>
      <c r="D717" s="907"/>
      <c r="E717" s="907"/>
      <c r="F717" s="907"/>
      <c r="I717" s="923"/>
    </row>
    <row r="718" spans="1:9" s="908" customFormat="1" ht="21">
      <c r="A718" s="737"/>
      <c r="B718" s="907"/>
      <c r="C718" s="907"/>
      <c r="D718" s="907"/>
      <c r="E718" s="907"/>
      <c r="F718" s="907"/>
      <c r="I718" s="923"/>
    </row>
    <row r="719" spans="1:9" s="908" customFormat="1" ht="21">
      <c r="A719" s="737"/>
      <c r="B719" s="907"/>
      <c r="C719" s="907"/>
      <c r="D719" s="907"/>
      <c r="E719" s="907"/>
      <c r="F719" s="907"/>
      <c r="I719" s="923"/>
    </row>
    <row r="720" spans="1:9" s="908" customFormat="1" ht="21">
      <c r="A720" s="737"/>
      <c r="B720" s="907"/>
      <c r="C720" s="907"/>
      <c r="D720" s="907"/>
      <c r="E720" s="907"/>
      <c r="F720" s="907"/>
      <c r="I720" s="923"/>
    </row>
    <row r="721" spans="1:9" s="908" customFormat="1" ht="21">
      <c r="A721" s="737"/>
      <c r="B721" s="907"/>
      <c r="C721" s="907"/>
      <c r="D721" s="907"/>
      <c r="E721" s="907"/>
      <c r="F721" s="907"/>
      <c r="I721" s="923"/>
    </row>
    <row r="722" spans="1:9" s="908" customFormat="1" ht="21">
      <c r="A722" s="737"/>
      <c r="B722" s="907"/>
      <c r="C722" s="907"/>
      <c r="D722" s="907"/>
      <c r="E722" s="907"/>
      <c r="F722" s="907"/>
      <c r="I722" s="923"/>
    </row>
    <row r="723" spans="1:9" s="908" customFormat="1" ht="21">
      <c r="A723" s="737"/>
      <c r="B723" s="907"/>
      <c r="C723" s="907"/>
      <c r="D723" s="907"/>
      <c r="E723" s="907"/>
      <c r="F723" s="907"/>
      <c r="I723" s="923"/>
    </row>
    <row r="724" spans="1:9" s="908" customFormat="1" ht="21">
      <c r="A724" s="737"/>
      <c r="B724" s="907"/>
      <c r="C724" s="907"/>
      <c r="D724" s="907"/>
      <c r="E724" s="907"/>
      <c r="F724" s="907"/>
      <c r="I724" s="923"/>
    </row>
    <row r="725" spans="1:9" s="908" customFormat="1" ht="21">
      <c r="A725" s="737"/>
      <c r="B725" s="907"/>
      <c r="C725" s="907"/>
      <c r="D725" s="907"/>
      <c r="E725" s="907"/>
      <c r="F725" s="907"/>
      <c r="I725" s="923"/>
    </row>
    <row r="726" spans="1:9" s="908" customFormat="1" ht="21">
      <c r="A726" s="737"/>
      <c r="B726" s="907"/>
      <c r="C726" s="907"/>
      <c r="D726" s="907"/>
      <c r="E726" s="907"/>
      <c r="F726" s="907"/>
      <c r="I726" s="923"/>
    </row>
    <row r="727" spans="1:9" s="908" customFormat="1" ht="21">
      <c r="A727" s="737"/>
      <c r="B727" s="907"/>
      <c r="C727" s="907"/>
      <c r="D727" s="907"/>
      <c r="E727" s="907"/>
      <c r="F727" s="907"/>
      <c r="I727" s="923"/>
    </row>
    <row r="728" spans="1:9" s="908" customFormat="1" ht="21">
      <c r="A728" s="737"/>
      <c r="B728" s="907"/>
      <c r="C728" s="907"/>
      <c r="D728" s="907"/>
      <c r="E728" s="907"/>
      <c r="F728" s="907"/>
      <c r="I728" s="923"/>
    </row>
    <row r="729" spans="1:9" s="908" customFormat="1" ht="21">
      <c r="A729" s="737"/>
      <c r="B729" s="907"/>
      <c r="C729" s="907"/>
      <c r="D729" s="907"/>
      <c r="E729" s="907"/>
      <c r="F729" s="907"/>
      <c r="I729" s="923"/>
    </row>
    <row r="730" spans="1:9" s="908" customFormat="1" ht="21">
      <c r="A730" s="737"/>
      <c r="B730" s="907"/>
      <c r="C730" s="907"/>
      <c r="D730" s="907"/>
      <c r="E730" s="907"/>
      <c r="F730" s="907"/>
      <c r="I730" s="923"/>
    </row>
    <row r="731" spans="1:9" s="908" customFormat="1" ht="21">
      <c r="A731" s="737"/>
      <c r="B731" s="907"/>
      <c r="C731" s="907"/>
      <c r="D731" s="907"/>
      <c r="E731" s="907"/>
      <c r="F731" s="907"/>
      <c r="I731" s="923"/>
    </row>
    <row r="732" spans="1:9" s="908" customFormat="1" ht="21">
      <c r="A732" s="737"/>
      <c r="B732" s="907"/>
      <c r="C732" s="907"/>
      <c r="D732" s="907"/>
      <c r="E732" s="907"/>
      <c r="F732" s="907"/>
      <c r="I732" s="923"/>
    </row>
    <row r="733" spans="1:9" s="908" customFormat="1" ht="21">
      <c r="A733" s="737"/>
      <c r="B733" s="907"/>
      <c r="C733" s="907"/>
      <c r="D733" s="907"/>
      <c r="E733" s="907"/>
      <c r="F733" s="907"/>
      <c r="I733" s="923"/>
    </row>
    <row r="734" spans="1:9" s="908" customFormat="1" ht="21">
      <c r="A734" s="737"/>
      <c r="B734" s="907"/>
      <c r="C734" s="907"/>
      <c r="D734" s="907"/>
      <c r="E734" s="907"/>
      <c r="F734" s="907"/>
      <c r="I734" s="923"/>
    </row>
    <row r="735" spans="1:9" s="908" customFormat="1" ht="38.25" customHeight="1">
      <c r="A735" s="737"/>
      <c r="B735" s="907"/>
      <c r="C735" s="907"/>
      <c r="D735" s="907"/>
      <c r="E735" s="907"/>
      <c r="F735" s="907"/>
      <c r="I735" s="923"/>
    </row>
    <row r="736" spans="1:9" s="908" customFormat="1" ht="21">
      <c r="A736" s="737"/>
      <c r="B736" s="907"/>
      <c r="C736" s="907"/>
      <c r="D736" s="907"/>
      <c r="E736" s="907"/>
      <c r="F736" s="907"/>
      <c r="I736" s="923"/>
    </row>
    <row r="737" spans="2:7" ht="21">
      <c r="B737" s="907"/>
      <c r="C737" s="907"/>
      <c r="D737" s="907"/>
      <c r="E737" s="907"/>
      <c r="F737" s="907"/>
      <c r="G737" s="753">
        <f>(IF(E696&lt;&gt;0,$G$2,IF(F696&lt;&gt;0,$G$2,"")))</f>
      </c>
    </row>
  </sheetData>
  <sheetProtection password="81B0" sheet="1" objects="1" scenarios="1"/>
  <mergeCells count="137">
    <mergeCell ref="C208:D208"/>
    <mergeCell ref="C209:D209"/>
    <mergeCell ref="C210:D210"/>
    <mergeCell ref="C211:D211"/>
    <mergeCell ref="B197:D197"/>
    <mergeCell ref="C203:D203"/>
    <mergeCell ref="C204:D204"/>
    <mergeCell ref="C205:D205"/>
    <mergeCell ref="C206:D206"/>
    <mergeCell ref="C207:D207"/>
    <mergeCell ref="C184:D184"/>
    <mergeCell ref="C185:D185"/>
    <mergeCell ref="C186:D186"/>
    <mergeCell ref="C187:D187"/>
    <mergeCell ref="B192:D192"/>
    <mergeCell ref="B194:D194"/>
    <mergeCell ref="C178:D178"/>
    <mergeCell ref="C179:D179"/>
    <mergeCell ref="C180:D180"/>
    <mergeCell ref="C181:D181"/>
    <mergeCell ref="C182:D182"/>
    <mergeCell ref="C183:D183"/>
    <mergeCell ref="C172:D172"/>
    <mergeCell ref="C173:D173"/>
    <mergeCell ref="C174:D174"/>
    <mergeCell ref="C175:D175"/>
    <mergeCell ref="C176:D176"/>
    <mergeCell ref="C177:D177"/>
    <mergeCell ref="B159:D159"/>
    <mergeCell ref="C167:D167"/>
    <mergeCell ref="C168:D168"/>
    <mergeCell ref="C169:D169"/>
    <mergeCell ref="C170:D170"/>
    <mergeCell ref="C171:D171"/>
    <mergeCell ref="C134:D134"/>
    <mergeCell ref="B138:D138"/>
    <mergeCell ref="B140:D140"/>
    <mergeCell ref="B143:D143"/>
    <mergeCell ref="B154:D154"/>
    <mergeCell ref="B156:D156"/>
    <mergeCell ref="C128:D128"/>
    <mergeCell ref="C129:D129"/>
    <mergeCell ref="C130:D130"/>
    <mergeCell ref="C131:D131"/>
    <mergeCell ref="C132:D132"/>
    <mergeCell ref="C133:D133"/>
    <mergeCell ref="C121:D121"/>
    <mergeCell ref="C123:D123"/>
    <mergeCell ref="C124:D124"/>
    <mergeCell ref="C125:D125"/>
    <mergeCell ref="C126:D126"/>
    <mergeCell ref="C127:D127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B98:D98"/>
    <mergeCell ref="B101:D101"/>
    <mergeCell ref="C105:D105"/>
    <mergeCell ref="C106:D106"/>
    <mergeCell ref="C107:D107"/>
    <mergeCell ref="C108:D108"/>
    <mergeCell ref="C89:D89"/>
    <mergeCell ref="C90:D90"/>
    <mergeCell ref="C91:D91"/>
    <mergeCell ref="C92:D92"/>
    <mergeCell ref="C93:D93"/>
    <mergeCell ref="B96:D96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0:D70"/>
    <mergeCell ref="C71:D71"/>
    <mergeCell ref="C72:D72"/>
    <mergeCell ref="C73:D73"/>
    <mergeCell ref="C74:D74"/>
    <mergeCell ref="C75:D75"/>
    <mergeCell ref="C64:D64"/>
    <mergeCell ref="C65:D65"/>
    <mergeCell ref="C66:D66"/>
    <mergeCell ref="C67:D67"/>
    <mergeCell ref="C68:D68"/>
    <mergeCell ref="C69:D69"/>
    <mergeCell ref="C61:D61"/>
    <mergeCell ref="J61:J63"/>
    <mergeCell ref="K61:K63"/>
    <mergeCell ref="L61:L63"/>
    <mergeCell ref="M61:M63"/>
    <mergeCell ref="C62:D62"/>
    <mergeCell ref="C63:D63"/>
    <mergeCell ref="C44:D44"/>
    <mergeCell ref="C45:D45"/>
    <mergeCell ref="C46:D46"/>
    <mergeCell ref="B52:D52"/>
    <mergeCell ref="B54:D54"/>
    <mergeCell ref="B57:D57"/>
    <mergeCell ref="C37:D37"/>
    <mergeCell ref="C38:D38"/>
    <mergeCell ref="C39:D39"/>
    <mergeCell ref="C40:D40"/>
    <mergeCell ref="C41:D41"/>
    <mergeCell ref="C43:D43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B7:D7"/>
    <mergeCell ref="B9:D9"/>
    <mergeCell ref="B12:D12"/>
    <mergeCell ref="C22:D22"/>
    <mergeCell ref="C23:D23"/>
    <mergeCell ref="C24:D24"/>
  </mergeCells>
  <dataValidations count="2">
    <dataValidation errorStyle="information" type="whole" operator="lessThan" allowBlank="1" showInputMessage="1" showErrorMessage="1" error="Въвежда се отрицателно число !" sqref="E121:H121">
      <formula1>0</formula1>
    </dataValidation>
    <dataValidation errorStyle="information" type="whole" operator="greaterThan" allowBlank="1" showInputMessage="1" showErrorMessage="1" error="Въвежда се положително число !" sqref="E174:H174 E122:H122 E181:H181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55" man="1"/>
    <brk id="95" max="255" man="1"/>
    <brk id="134" max="255" man="1"/>
    <brk id="151" max="255" man="1"/>
    <brk id="188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D298"/>
  <sheetViews>
    <sheetView zoomScale="75" zoomScaleNormal="75" zoomScalePageLayoutView="0" workbookViewId="0" topLeftCell="AE100">
      <selection activeCell="AD100" sqref="A1:AD16384"/>
    </sheetView>
  </sheetViews>
  <sheetFormatPr defaultColWidth="9.00390625" defaultRowHeight="12.75"/>
  <cols>
    <col min="1" max="1" width="10.25390625" style="568" hidden="1" customWidth="1"/>
    <col min="2" max="2" width="9.75390625" style="568" hidden="1" customWidth="1"/>
    <col min="3" max="3" width="18.125" style="568" hidden="1" customWidth="1"/>
    <col min="4" max="4" width="11.625" style="568" hidden="1" customWidth="1"/>
    <col min="5" max="5" width="13.875" style="568" hidden="1" customWidth="1"/>
    <col min="6" max="6" width="15.625" style="568" hidden="1" customWidth="1"/>
    <col min="7" max="7" width="12.125" style="568" hidden="1" customWidth="1"/>
    <col min="8" max="8" width="12.75390625" style="568" hidden="1" customWidth="1"/>
    <col min="9" max="9" width="7.125" style="573" hidden="1" customWidth="1"/>
    <col min="10" max="10" width="9.125" style="573" hidden="1" customWidth="1"/>
    <col min="11" max="11" width="60.75390625" style="574" hidden="1" customWidth="1"/>
    <col min="12" max="12" width="16.875" style="575" hidden="1" customWidth="1"/>
    <col min="13" max="14" width="15.00390625" style="575" hidden="1" customWidth="1"/>
    <col min="15" max="15" width="15.00390625" style="960" hidden="1" customWidth="1"/>
    <col min="16" max="16" width="2.25390625" style="576" hidden="1" customWidth="1"/>
    <col min="17" max="17" width="1.00390625" style="576" hidden="1" customWidth="1"/>
    <col min="18" max="18" width="18.375" style="577" hidden="1" customWidth="1"/>
    <col min="19" max="19" width="21.75390625" style="576" hidden="1" customWidth="1"/>
    <col min="20" max="20" width="21.75390625" style="577" hidden="1" customWidth="1"/>
    <col min="21" max="21" width="20.00390625" style="576" hidden="1" customWidth="1"/>
    <col min="22" max="22" width="1.625" style="576" hidden="1" customWidth="1"/>
    <col min="23" max="29" width="17.75390625" style="576" hidden="1" customWidth="1"/>
    <col min="30" max="30" width="23.125" style="576" hidden="1" customWidth="1"/>
    <col min="31" max="31" width="9.125" style="576" customWidth="1"/>
    <col min="32" max="16384" width="9.125" style="576" customWidth="1"/>
  </cols>
  <sheetData>
    <row r="1" spans="1:9" ht="30">
      <c r="A1" s="568" t="s">
        <v>743</v>
      </c>
      <c r="B1" s="568">
        <v>170</v>
      </c>
      <c r="D1" s="568">
        <v>127</v>
      </c>
      <c r="E1" s="569" t="s">
        <v>744</v>
      </c>
      <c r="F1" s="570" t="s">
        <v>745</v>
      </c>
      <c r="G1" s="571" t="s">
        <v>746</v>
      </c>
      <c r="H1" s="572" t="s">
        <v>747</v>
      </c>
      <c r="I1" s="568"/>
    </row>
    <row r="2" spans="1:9" ht="12.75">
      <c r="A2" s="568" t="s">
        <v>748</v>
      </c>
      <c r="B2" s="568" t="s">
        <v>836</v>
      </c>
      <c r="G2" s="578" t="str">
        <f>CONCATENATE(G6,G7,G8,G9,G10,G11,G12,G13,G14,G15,G16,G17,G18,G19,G20,G21,G22,G23,G24,G25,G26,G27,G28,G29,G30,G31,G32,G33,G34,G35)</f>
        <v>+e772+e942+e1112+e1282+e1452+e1622+e1792+e1962+e2132+e2302+e2472+e2642+e2812+e2982+e3152+e3322+e3492+e3662+e3832+e4002+e4172+e4342+e4512+e4682+e4852+e5022+e5192+e5362+e5532+e5702</v>
      </c>
      <c r="H2" s="579" t="str">
        <f>CONCATENATE(H6,H7,H8,H9,H10,H11,H12,H13,H14,H15,H16,H17,H18,H19,H20,H21,H22,H23,H24,H25,H26,H27,H28,H29,H30,H31,H32,H33,H34,H35)</f>
        <v>+e899+e1069+e1239+e1409+e1579+e1749+e1919+e2089+e2259+e2429+e2599+e2769+e2939+e3109+e3279+e3449+e3619+e3789+e3959+e4129+e4299+e4469+e4639+e4809+e4979+e5149+e5319+e5489+e5659+e5829</v>
      </c>
      <c r="I2" s="568"/>
    </row>
    <row r="3" spans="1:9" ht="12.75">
      <c r="A3" s="568" t="s">
        <v>749</v>
      </c>
      <c r="B3" s="568" t="s">
        <v>835</v>
      </c>
      <c r="G3" s="578" t="str">
        <f>CONCATENATE(G36,G37,G38,G39,G40,G41,G42,G43,G44,G45,G46,G47,G48,G49,G50,G51,G52,G53,G54,G55,G56,G57,G58,G59,G60,G61,G62,G63,G64,G65)</f>
        <v>+e5872+e6042+e6212+e6382+e6552+e6722+e6892+e7062+e7232+e7402+e7572+e7742+e7912+e8082+e8252+e8422+e8592+e8762+e8932+e9102+e9272+e9442+e9612+e9782+e9952+e10122+e10292+e10462+e10632+e10802</v>
      </c>
      <c r="H3" s="579" t="str">
        <f>CONCATENATE(H36,H37,H38,H39,H40,H41,H42,H43,H44,H45,H46,H47,H48,H49,H50,H51,H52,H53,H54,H55,H56,H57,H58,H59,H60,H61,H62,H63,H64,H65)</f>
        <v>+e5999+e6169+e6339+e6509+e6679+e6849+e7019+e7189+e7359+e7529+e7699+e7869+e8039+e8209+e8379+e8549+e8719+e8889+e9059+e9229+e9399+e9569+e9739+e9909+e10079+e10249+e10419+e10589+e10759+e10929</v>
      </c>
      <c r="I3" s="568"/>
    </row>
    <row r="4" spans="1:9" ht="15.75">
      <c r="A4" s="568" t="s">
        <v>750</v>
      </c>
      <c r="B4" s="568" t="s">
        <v>773</v>
      </c>
      <c r="C4" s="580"/>
      <c r="G4" s="578" t="s">
        <v>751</v>
      </c>
      <c r="H4" s="579" t="s">
        <v>752</v>
      </c>
      <c r="I4" s="568"/>
    </row>
    <row r="5" spans="1:8" ht="31.5" customHeight="1">
      <c r="A5" s="568" t="s">
        <v>753</v>
      </c>
      <c r="B5" s="1136" t="s">
        <v>754</v>
      </c>
      <c r="C5" s="1136"/>
      <c r="D5" s="1136"/>
      <c r="E5" s="1136"/>
      <c r="F5" s="581" t="s">
        <v>755</v>
      </c>
      <c r="G5" s="582" t="str">
        <f>CONCATENATE(G2,G3)</f>
        <v>+e772+e942+e1112+e1282+e1452+e1622+e1792+e1962+e2132+e2302+e2472+e2642+e2812+e2982+e3152+e3322+e3492+e3662+e3832+e4002+e4172+e4342+e4512+e4682+e4852+e5022+e5192+e5362+e5532+e5702+e5872+e6042+e6212+e6382+e6552+e6722+e6892+e7062+e7232+e7402+e7572+e7742+e7912+e8082+e8252+e8422+e8592+e8762+e8932+e9102+e9272+e9442+e9612+e9782+e9952+e10122+e10292+e10462+e10632+e10802</v>
      </c>
      <c r="H5" s="582" t="str">
        <f>CONCATENATE(H2,H3)</f>
        <v>+e899+e1069+e1239+e1409+e1579+e1749+e1919+e2089+e2259+e2429+e2599+e2769+e2939+e3109+e3279+e3449+e3619+e3789+e3959+e4129+e4299+e4469+e4639+e4809+e4979+e5149+e5319+e5489+e5659+e5829+e5999+e6169+e6339+e6509+e6679+e6849+e7019+e7189+e7359+e7529+e7699+e7869+e8039+e8209+e8379+e8549+e8719+e8889+e9059+e9229+e9399+e9569+e9739+e9909+e10079+e10249+e10419+e10589+e10759+e10929</v>
      </c>
    </row>
    <row r="6" spans="1:8" ht="12.75">
      <c r="A6" s="583"/>
      <c r="B6" s="584"/>
      <c r="F6" s="583">
        <f>VALUE(MID($B2,2,3))+5</f>
        <v>772</v>
      </c>
      <c r="G6" s="568" t="str">
        <f>CONCATENATE("+e",F6)</f>
        <v>+e772</v>
      </c>
      <c r="H6" s="568" t="str">
        <f>CONCATENATE("+e",F6+D1)</f>
        <v>+e899</v>
      </c>
    </row>
    <row r="7" spans="6:8" ht="12.75">
      <c r="F7" s="568">
        <f>F6+$B$1</f>
        <v>942</v>
      </c>
      <c r="G7" s="568" t="str">
        <f>CONCATENATE("+e",F7)</f>
        <v>+e942</v>
      </c>
      <c r="H7" s="568" t="str">
        <f>CONCATENATE("+e",F7+$D$1)</f>
        <v>+e1069</v>
      </c>
    </row>
    <row r="8" spans="6:9" ht="12.75">
      <c r="F8" s="568">
        <f aca="true" t="shared" si="0" ref="F8:F71">F7+$B$1</f>
        <v>1112</v>
      </c>
      <c r="G8" s="568" t="str">
        <f aca="true" t="shared" si="1" ref="G8:G71">CONCATENATE("+e",F8)</f>
        <v>+e1112</v>
      </c>
      <c r="H8" s="568" t="str">
        <f aca="true" t="shared" si="2" ref="H8:H71">CONCATENATE("+e",F8+$D$1)</f>
        <v>+e1239</v>
      </c>
      <c r="I8" s="568"/>
    </row>
    <row r="9" spans="6:9" ht="12.75">
      <c r="F9" s="568">
        <f t="shared" si="0"/>
        <v>1282</v>
      </c>
      <c r="G9" s="568" t="str">
        <f t="shared" si="1"/>
        <v>+e1282</v>
      </c>
      <c r="H9" s="568" t="str">
        <f t="shared" si="2"/>
        <v>+e1409</v>
      </c>
      <c r="I9" s="568"/>
    </row>
    <row r="10" spans="5:9" ht="12.75">
      <c r="E10" s="568">
        <v>1</v>
      </c>
      <c r="F10" s="568">
        <f t="shared" si="0"/>
        <v>1452</v>
      </c>
      <c r="G10" s="568" t="str">
        <f t="shared" si="1"/>
        <v>+e1452</v>
      </c>
      <c r="H10" s="568" t="str">
        <f t="shared" si="2"/>
        <v>+e1579</v>
      </c>
      <c r="I10" s="568"/>
    </row>
    <row r="11" spans="5:30" ht="18">
      <c r="E11" s="568">
        <v>2</v>
      </c>
      <c r="F11" s="568">
        <f t="shared" si="0"/>
        <v>1622</v>
      </c>
      <c r="G11" s="568" t="str">
        <f t="shared" si="1"/>
        <v>+e1622</v>
      </c>
      <c r="H11" s="568" t="str">
        <f t="shared" si="2"/>
        <v>+e1749</v>
      </c>
      <c r="I11" s="585"/>
      <c r="J11" s="585"/>
      <c r="K11" s="585"/>
      <c r="L11" s="586"/>
      <c r="M11" s="586"/>
      <c r="N11" s="586"/>
      <c r="O11" s="961"/>
      <c r="P11" s="587"/>
      <c r="Q11" s="587"/>
      <c r="R11" s="587"/>
      <c r="S11" s="587"/>
      <c r="T11" s="587"/>
      <c r="U11" s="587"/>
      <c r="V11" s="587"/>
      <c r="W11" s="587"/>
      <c r="X11" s="587"/>
      <c r="Y11" s="587"/>
      <c r="Z11" s="587"/>
      <c r="AA11" s="587"/>
      <c r="AB11" s="587"/>
      <c r="AC11" s="587"/>
      <c r="AD11" s="587"/>
    </row>
    <row r="12" spans="5:29" ht="15">
      <c r="E12" s="568">
        <v>3</v>
      </c>
      <c r="F12" s="568">
        <f t="shared" si="0"/>
        <v>1792</v>
      </c>
      <c r="G12" s="568" t="str">
        <f t="shared" si="1"/>
        <v>+e1792</v>
      </c>
      <c r="H12" s="568" t="str">
        <f t="shared" si="2"/>
        <v>+e1919</v>
      </c>
      <c r="I12" s="294"/>
      <c r="J12" s="294"/>
      <c r="K12" s="295"/>
      <c r="L12" s="370"/>
      <c r="M12" s="370"/>
      <c r="N12" s="370"/>
      <c r="O12" s="376"/>
      <c r="P12" s="300">
        <f>(IF($E143&lt;&gt;0,$I$2,IF($H143&lt;&gt;0,$I$2,"")))</f>
        <v>0</v>
      </c>
      <c r="Q12" s="301"/>
      <c r="R12" s="370"/>
      <c r="S12" s="370"/>
      <c r="T12" s="376"/>
      <c r="U12" s="376"/>
      <c r="V12" s="376"/>
      <c r="W12" s="370"/>
      <c r="X12" s="370"/>
      <c r="Y12" s="376"/>
      <c r="Z12" s="376"/>
      <c r="AA12" s="370"/>
      <c r="AB12" s="376"/>
      <c r="AC12" s="376"/>
    </row>
    <row r="13" spans="5:29" ht="15">
      <c r="E13" s="568">
        <v>4</v>
      </c>
      <c r="F13" s="568">
        <f t="shared" si="0"/>
        <v>1962</v>
      </c>
      <c r="G13" s="568" t="str">
        <f t="shared" si="1"/>
        <v>+e1962</v>
      </c>
      <c r="H13" s="568" t="str">
        <f t="shared" si="2"/>
        <v>+e2089</v>
      </c>
      <c r="I13" s="294"/>
      <c r="J13" s="306"/>
      <c r="K13" s="307"/>
      <c r="L13" s="370"/>
      <c r="M13" s="370"/>
      <c r="N13" s="370"/>
      <c r="O13" s="376"/>
      <c r="P13" s="300">
        <f>(IF($E143&lt;&gt;0,$I$2,IF($H143&lt;&gt;0,$I$2,"")))</f>
        <v>0</v>
      </c>
      <c r="Q13" s="301"/>
      <c r="R13" s="370"/>
      <c r="S13" s="370"/>
      <c r="T13" s="376"/>
      <c r="U13" s="376"/>
      <c r="V13" s="376"/>
      <c r="W13" s="370"/>
      <c r="X13" s="370"/>
      <c r="Y13" s="376"/>
      <c r="Z13" s="376"/>
      <c r="AA13" s="370"/>
      <c r="AB13" s="376"/>
      <c r="AC13" s="376"/>
    </row>
    <row r="14" spans="5:29" ht="37.5" customHeight="1">
      <c r="E14" s="568">
        <v>5</v>
      </c>
      <c r="F14" s="568">
        <f t="shared" si="0"/>
        <v>2132</v>
      </c>
      <c r="G14" s="568" t="str">
        <f t="shared" si="1"/>
        <v>+e2132</v>
      </c>
      <c r="H14" s="568" t="str">
        <f t="shared" si="2"/>
        <v>+e2259</v>
      </c>
      <c r="I14" s="993">
        <f>$B$7</f>
        <v>0</v>
      </c>
      <c r="J14" s="994"/>
      <c r="K14" s="994"/>
      <c r="L14" s="370"/>
      <c r="M14" s="370"/>
      <c r="N14" s="370"/>
      <c r="O14" s="376"/>
      <c r="P14" s="300">
        <f>(IF($E143&lt;&gt;0,$I$2,IF($H143&lt;&gt;0,$I$2,"")))</f>
        <v>0</v>
      </c>
      <c r="Q14" s="301"/>
      <c r="R14" s="370"/>
      <c r="S14" s="370"/>
      <c r="T14" s="376"/>
      <c r="U14" s="376"/>
      <c r="V14" s="376"/>
      <c r="W14" s="370"/>
      <c r="X14" s="370"/>
      <c r="Y14" s="376"/>
      <c r="Z14" s="376"/>
      <c r="AA14" s="370"/>
      <c r="AB14" s="376"/>
      <c r="AC14" s="376"/>
    </row>
    <row r="15" spans="5:29" ht="15">
      <c r="E15" s="568">
        <v>6</v>
      </c>
      <c r="F15" s="568">
        <f t="shared" si="0"/>
        <v>2302</v>
      </c>
      <c r="G15" s="568" t="str">
        <f t="shared" si="1"/>
        <v>+e2302</v>
      </c>
      <c r="H15" s="568" t="str">
        <f t="shared" si="2"/>
        <v>+e2429</v>
      </c>
      <c r="I15" s="294"/>
      <c r="J15" s="306"/>
      <c r="K15" s="307"/>
      <c r="L15" s="371" t="s">
        <v>321</v>
      </c>
      <c r="M15" s="371" t="s">
        <v>167</v>
      </c>
      <c r="N15" s="370"/>
      <c r="O15" s="376"/>
      <c r="P15" s="300">
        <f>(IF($E143&lt;&gt;0,$I$2,IF($H143&lt;&gt;0,$I$2,"")))</f>
        <v>0</v>
      </c>
      <c r="Q15" s="301"/>
      <c r="R15" s="370"/>
      <c r="S15" s="370"/>
      <c r="T15" s="376"/>
      <c r="U15" s="376"/>
      <c r="V15" s="376"/>
      <c r="W15" s="370"/>
      <c r="X15" s="370"/>
      <c r="Y15" s="376"/>
      <c r="Z15" s="376"/>
      <c r="AA15" s="370"/>
      <c r="AB15" s="376"/>
      <c r="AC15" s="376"/>
    </row>
    <row r="16" spans="5:29" ht="18.75" customHeight="1">
      <c r="E16" s="568">
        <v>7</v>
      </c>
      <c r="F16" s="568">
        <f t="shared" si="0"/>
        <v>2472</v>
      </c>
      <c r="G16" s="568" t="str">
        <f t="shared" si="1"/>
        <v>+e2472</v>
      </c>
      <c r="H16" s="568" t="str">
        <f t="shared" si="2"/>
        <v>+e2599</v>
      </c>
      <c r="I16" s="995">
        <f>$B$9</f>
        <v>0</v>
      </c>
      <c r="J16" s="994"/>
      <c r="K16" s="994"/>
      <c r="L16" s="372">
        <f>$E$9</f>
        <v>0</v>
      </c>
      <c r="M16" s="373">
        <f>$F$9</f>
        <v>1282</v>
      </c>
      <c r="N16" s="370"/>
      <c r="O16" s="376"/>
      <c r="P16" s="300">
        <f>(IF($E143&lt;&gt;0,$I$2,IF($H143&lt;&gt;0,$I$2,"")))</f>
        <v>0</v>
      </c>
      <c r="Q16" s="301"/>
      <c r="R16" s="370"/>
      <c r="S16" s="370"/>
      <c r="T16" s="376"/>
      <c r="U16" s="376"/>
      <c r="V16" s="376"/>
      <c r="W16" s="370"/>
      <c r="X16" s="370"/>
      <c r="Y16" s="376"/>
      <c r="Z16" s="376"/>
      <c r="AA16" s="370"/>
      <c r="AB16" s="376"/>
      <c r="AC16" s="376"/>
    </row>
    <row r="17" spans="5:29" ht="15">
      <c r="E17" s="568">
        <v>8</v>
      </c>
      <c r="F17" s="568">
        <f t="shared" si="0"/>
        <v>2642</v>
      </c>
      <c r="G17" s="568" t="str">
        <f t="shared" si="1"/>
        <v>+e2642</v>
      </c>
      <c r="H17" s="568" t="str">
        <f t="shared" si="2"/>
        <v>+e2769</v>
      </c>
      <c r="I17" s="310" t="s">
        <v>322</v>
      </c>
      <c r="J17" s="294"/>
      <c r="K17" s="295"/>
      <c r="L17" s="370"/>
      <c r="M17" s="374">
        <f>$F$10</f>
        <v>1452</v>
      </c>
      <c r="N17" s="370"/>
      <c r="O17" s="376"/>
      <c r="P17" s="300">
        <f>(IF($E143&lt;&gt;0,$I$2,IF($H143&lt;&gt;0,$I$2,"")))</f>
        <v>0</v>
      </c>
      <c r="Q17" s="301"/>
      <c r="R17" s="370"/>
      <c r="S17" s="370"/>
      <c r="T17" s="376"/>
      <c r="U17" s="376"/>
      <c r="V17" s="376"/>
      <c r="W17" s="370"/>
      <c r="X17" s="370"/>
      <c r="Y17" s="376"/>
      <c r="Z17" s="376"/>
      <c r="AA17" s="370"/>
      <c r="AB17" s="376"/>
      <c r="AC17" s="376"/>
    </row>
    <row r="18" spans="5:29" ht="15.75" thickBot="1">
      <c r="E18" s="568">
        <v>9</v>
      </c>
      <c r="F18" s="568">
        <f t="shared" si="0"/>
        <v>2812</v>
      </c>
      <c r="G18" s="568" t="str">
        <f t="shared" si="1"/>
        <v>+e2812</v>
      </c>
      <c r="H18" s="568" t="str">
        <f t="shared" si="2"/>
        <v>+e2939</v>
      </c>
      <c r="I18" s="310"/>
      <c r="J18" s="294"/>
      <c r="K18" s="295"/>
      <c r="L18" s="375"/>
      <c r="M18" s="370"/>
      <c r="N18" s="370"/>
      <c r="O18" s="376"/>
      <c r="P18" s="300">
        <f>(IF($E143&lt;&gt;0,$I$2,IF($H143&lt;&gt;0,$I$2,"")))</f>
        <v>0</v>
      </c>
      <c r="Q18" s="301"/>
      <c r="R18" s="370"/>
      <c r="S18" s="370"/>
      <c r="T18" s="376"/>
      <c r="U18" s="376"/>
      <c r="V18" s="376"/>
      <c r="W18" s="370"/>
      <c r="X18" s="370"/>
      <c r="Y18" s="376"/>
      <c r="Z18" s="376"/>
      <c r="AA18" s="370"/>
      <c r="AB18" s="376"/>
      <c r="AC18" s="376"/>
    </row>
    <row r="19" spans="5:29" ht="18.75" customHeight="1" thickBot="1" thickTop="1">
      <c r="E19" s="568">
        <v>10</v>
      </c>
      <c r="F19" s="568">
        <f t="shared" si="0"/>
        <v>2982</v>
      </c>
      <c r="G19" s="568" t="str">
        <f t="shared" si="1"/>
        <v>+e2982</v>
      </c>
      <c r="H19" s="568" t="str">
        <f t="shared" si="2"/>
        <v>+e3109</v>
      </c>
      <c r="I19" s="995">
        <f>$B$12</f>
        <v>0</v>
      </c>
      <c r="J19" s="994"/>
      <c r="K19" s="994"/>
      <c r="L19" s="370" t="s">
        <v>323</v>
      </c>
      <c r="M19" s="377">
        <f>$F$12</f>
        <v>1792</v>
      </c>
      <c r="N19" s="370"/>
      <c r="O19" s="376"/>
      <c r="P19" s="300">
        <f>(IF($E143&lt;&gt;0,$I$2,IF($H143&lt;&gt;0,$I$2,"")))</f>
        <v>0</v>
      </c>
      <c r="Q19" s="301"/>
      <c r="R19" s="370"/>
      <c r="S19" s="370"/>
      <c r="T19" s="376"/>
      <c r="U19" s="376"/>
      <c r="V19" s="376"/>
      <c r="W19" s="370"/>
      <c r="X19" s="370"/>
      <c r="Y19" s="376"/>
      <c r="Z19" s="376"/>
      <c r="AA19" s="370"/>
      <c r="AB19" s="376"/>
      <c r="AC19" s="376"/>
    </row>
    <row r="20" spans="5:29" ht="16.5" thickBot="1" thickTop="1">
      <c r="E20" s="568">
        <v>11</v>
      </c>
      <c r="F20" s="568">
        <f t="shared" si="0"/>
        <v>3152</v>
      </c>
      <c r="G20" s="568" t="str">
        <f t="shared" si="1"/>
        <v>+e3152</v>
      </c>
      <c r="H20" s="568" t="str">
        <f t="shared" si="2"/>
        <v>+e3279</v>
      </c>
      <c r="I20" s="310" t="s">
        <v>324</v>
      </c>
      <c r="J20" s="294"/>
      <c r="K20" s="295"/>
      <c r="L20" s="375" t="s">
        <v>325</v>
      </c>
      <c r="M20" s="370"/>
      <c r="N20" s="370"/>
      <c r="O20" s="376"/>
      <c r="P20" s="300">
        <f>(IF($E143&lt;&gt;0,$I$2,IF($H143&lt;&gt;0,$I$2,"")))</f>
        <v>0</v>
      </c>
      <c r="Q20" s="301"/>
      <c r="R20" s="370"/>
      <c r="S20" s="370"/>
      <c r="T20" s="376"/>
      <c r="U20" s="376"/>
      <c r="V20" s="376"/>
      <c r="W20" s="370"/>
      <c r="X20" s="370"/>
      <c r="Y20" s="376"/>
      <c r="Z20" s="376"/>
      <c r="AA20" s="370"/>
      <c r="AB20" s="376"/>
      <c r="AC20" s="376"/>
    </row>
    <row r="21" spans="5:29" ht="19.5" thickBot="1" thickTop="1">
      <c r="E21" s="568">
        <v>12</v>
      </c>
      <c r="F21" s="568">
        <f t="shared" si="0"/>
        <v>3322</v>
      </c>
      <c r="G21" s="568" t="str">
        <f t="shared" si="1"/>
        <v>+e3322</v>
      </c>
      <c r="H21" s="568" t="str">
        <f t="shared" si="2"/>
        <v>+e3449</v>
      </c>
      <c r="I21" s="310"/>
      <c r="J21" s="294"/>
      <c r="K21" s="658" t="s">
        <v>775</v>
      </c>
      <c r="L21" s="377">
        <f>$E$17</f>
        <v>8</v>
      </c>
      <c r="M21" s="369"/>
      <c r="N21" s="369"/>
      <c r="O21" s="552"/>
      <c r="P21" s="300">
        <f>(IF($E143&lt;&gt;0,$I$2,IF($H143&lt;&gt;0,$I$2,"")))</f>
        <v>0</v>
      </c>
      <c r="Q21" s="301"/>
      <c r="R21" s="370"/>
      <c r="S21" s="370"/>
      <c r="T21" s="376"/>
      <c r="U21" s="376"/>
      <c r="V21" s="376"/>
      <c r="W21" s="370"/>
      <c r="X21" s="370"/>
      <c r="Y21" s="376"/>
      <c r="Z21" s="376"/>
      <c r="AA21" s="370"/>
      <c r="AB21" s="376"/>
      <c r="AC21" s="376"/>
    </row>
    <row r="22" spans="5:29" ht="17.25" thickBot="1" thickTop="1">
      <c r="E22" s="568">
        <v>13</v>
      </c>
      <c r="F22" s="568">
        <f t="shared" si="0"/>
        <v>3492</v>
      </c>
      <c r="G22" s="568" t="str">
        <f t="shared" si="1"/>
        <v>+e3492</v>
      </c>
      <c r="H22" s="568" t="str">
        <f t="shared" si="2"/>
        <v>+e3619</v>
      </c>
      <c r="I22" s="294"/>
      <c r="J22" s="306"/>
      <c r="K22" s="307"/>
      <c r="L22" s="370"/>
      <c r="M22" s="375"/>
      <c r="N22" s="375"/>
      <c r="O22" s="379" t="s">
        <v>326</v>
      </c>
      <c r="P22" s="300">
        <f>(IF($E143&lt;&gt;0,$I$2,IF($H143&lt;&gt;0,$I$2,"")))</f>
        <v>0</v>
      </c>
      <c r="Q22" s="301"/>
      <c r="R22" s="378" t="s">
        <v>681</v>
      </c>
      <c r="S22" s="370"/>
      <c r="T22" s="376"/>
      <c r="U22" s="379" t="s">
        <v>326</v>
      </c>
      <c r="V22" s="376"/>
      <c r="W22" s="378" t="s">
        <v>682</v>
      </c>
      <c r="X22" s="370"/>
      <c r="Y22" s="376"/>
      <c r="Z22" s="379" t="s">
        <v>326</v>
      </c>
      <c r="AA22" s="370"/>
      <c r="AB22" s="376"/>
      <c r="AC22" s="379" t="s">
        <v>326</v>
      </c>
    </row>
    <row r="23" spans="5:30" ht="18.75" thickBot="1">
      <c r="E23" s="568">
        <v>14</v>
      </c>
      <c r="F23" s="568">
        <f t="shared" si="0"/>
        <v>3662</v>
      </c>
      <c r="G23" s="568" t="str">
        <f t="shared" si="1"/>
        <v>+e3662</v>
      </c>
      <c r="H23" s="568" t="str">
        <f t="shared" si="2"/>
        <v>+e3789</v>
      </c>
      <c r="I23" s="518"/>
      <c r="J23" s="489"/>
      <c r="K23" s="490" t="s">
        <v>756</v>
      </c>
      <c r="L23" s="386"/>
      <c r="M23" s="387"/>
      <c r="N23" s="387"/>
      <c r="O23" s="962"/>
      <c r="P23" s="300">
        <f>(IF($E143&lt;&gt;0,$I$2,IF($H143&lt;&gt;0,$I$2,"")))</f>
        <v>0</v>
      </c>
      <c r="Q23" s="301"/>
      <c r="R23" s="588"/>
      <c r="S23" s="589"/>
      <c r="T23" s="590"/>
      <c r="U23" s="591"/>
      <c r="V23" s="301"/>
      <c r="W23" s="998" t="s">
        <v>757</v>
      </c>
      <c r="X23" s="998" t="s">
        <v>758</v>
      </c>
      <c r="Y23" s="998" t="s">
        <v>759</v>
      </c>
      <c r="Z23" s="998" t="s">
        <v>690</v>
      </c>
      <c r="AA23" s="592" t="s">
        <v>691</v>
      </c>
      <c r="AB23" s="593"/>
      <c r="AC23" s="594"/>
      <c r="AD23" s="390"/>
    </row>
    <row r="24" spans="5:30" ht="58.5" customHeight="1" thickBot="1">
      <c r="E24" s="568">
        <v>15</v>
      </c>
      <c r="F24" s="568">
        <f t="shared" si="0"/>
        <v>3832</v>
      </c>
      <c r="G24" s="568" t="str">
        <f t="shared" si="1"/>
        <v>+e3832</v>
      </c>
      <c r="H24" s="568" t="str">
        <f t="shared" si="2"/>
        <v>+e3959</v>
      </c>
      <c r="I24" s="595" t="s">
        <v>225</v>
      </c>
      <c r="J24" s="596" t="s">
        <v>330</v>
      </c>
      <c r="K24" s="391"/>
      <c r="L24" s="492" t="s">
        <v>328</v>
      </c>
      <c r="M24" s="492" t="s">
        <v>329</v>
      </c>
      <c r="N24" s="492" t="s">
        <v>329</v>
      </c>
      <c r="O24" s="963" t="s">
        <v>329</v>
      </c>
      <c r="P24" s="300">
        <f>(IF($E143&lt;&gt;0,$I$2,IF($H143&lt;&gt;0,$I$2,"")))</f>
        <v>0</v>
      </c>
      <c r="Q24" s="301"/>
      <c r="R24" s="1138" t="s">
        <v>760</v>
      </c>
      <c r="S24" s="1138" t="s">
        <v>761</v>
      </c>
      <c r="T24" s="1139" t="s">
        <v>762</v>
      </c>
      <c r="U24" s="1139" t="s">
        <v>686</v>
      </c>
      <c r="V24" s="301"/>
      <c r="W24" s="1137"/>
      <c r="X24" s="1137"/>
      <c r="Y24" s="1137"/>
      <c r="Z24" s="1137"/>
      <c r="AA24" s="597">
        <v>2013</v>
      </c>
      <c r="AB24" s="597">
        <v>2014</v>
      </c>
      <c r="AC24" s="597" t="s">
        <v>693</v>
      </c>
      <c r="AD24" s="598"/>
    </row>
    <row r="25" spans="5:30" ht="48.75" customHeight="1" thickBot="1">
      <c r="E25" s="568">
        <v>16</v>
      </c>
      <c r="F25" s="568">
        <f t="shared" si="0"/>
        <v>4002</v>
      </c>
      <c r="G25" s="568" t="str">
        <f t="shared" si="1"/>
        <v>+e4002</v>
      </c>
      <c r="H25" s="568" t="str">
        <f t="shared" si="2"/>
        <v>+e4129</v>
      </c>
      <c r="I25" s="595"/>
      <c r="J25" s="596"/>
      <c r="K25" s="599" t="s">
        <v>763</v>
      </c>
      <c r="L25" s="392">
        <v>12</v>
      </c>
      <c r="M25" s="567" t="s">
        <v>742</v>
      </c>
      <c r="N25" s="567" t="s">
        <v>741</v>
      </c>
      <c r="O25" s="964" t="s">
        <v>740</v>
      </c>
      <c r="P25" s="300">
        <f>(IF($E143&lt;&gt;0,$I$2,IF($H143&lt;&gt;0,$I$2,"")))</f>
        <v>0</v>
      </c>
      <c r="Q25" s="301"/>
      <c r="R25" s="1138"/>
      <c r="S25" s="1138"/>
      <c r="T25" s="1139"/>
      <c r="U25" s="1139"/>
      <c r="V25" s="301"/>
      <c r="W25" s="600"/>
      <c r="X25" s="600"/>
      <c r="Y25" s="600"/>
      <c r="Z25" s="600"/>
      <c r="AA25" s="600"/>
      <c r="AB25" s="600"/>
      <c r="AC25" s="600"/>
      <c r="AD25" s="601" t="s">
        <v>692</v>
      </c>
    </row>
    <row r="26" spans="5:30" ht="15.75" thickBot="1">
      <c r="E26" s="568">
        <v>17</v>
      </c>
      <c r="F26" s="568">
        <f t="shared" si="0"/>
        <v>4172</v>
      </c>
      <c r="G26" s="568" t="str">
        <f t="shared" si="1"/>
        <v>+e4172</v>
      </c>
      <c r="H26" s="568" t="str">
        <f t="shared" si="2"/>
        <v>+e4299</v>
      </c>
      <c r="I26" s="602"/>
      <c r="J26" s="323"/>
      <c r="K26" s="599"/>
      <c r="L26" s="492"/>
      <c r="M26" s="492"/>
      <c r="N26" s="492"/>
      <c r="O26" s="963"/>
      <c r="P26" s="300">
        <f>(IF($E143&lt;&gt;0,$I$2,IF($H143&lt;&gt;0,$I$2,"")))</f>
        <v>0</v>
      </c>
      <c r="Q26" s="301"/>
      <c r="R26" s="603"/>
      <c r="S26" s="603"/>
      <c r="T26" s="604"/>
      <c r="U26" s="605"/>
      <c r="V26" s="301"/>
      <c r="W26" s="606"/>
      <c r="X26" s="606"/>
      <c r="Y26" s="607"/>
      <c r="Z26" s="608"/>
      <c r="AA26" s="606"/>
      <c r="AB26" s="607"/>
      <c r="AC26" s="608"/>
      <c r="AD26" s="598"/>
    </row>
    <row r="27" spans="5:30" ht="18.75" thickBot="1">
      <c r="E27" s="568">
        <v>18</v>
      </c>
      <c r="F27" s="568">
        <f t="shared" si="0"/>
        <v>4342</v>
      </c>
      <c r="G27" s="568" t="str">
        <f t="shared" si="1"/>
        <v>+e4342</v>
      </c>
      <c r="H27" s="568" t="str">
        <f t="shared" si="2"/>
        <v>+e4469</v>
      </c>
      <c r="I27" s="394"/>
      <c r="J27" s="395"/>
      <c r="K27" s="396" t="s">
        <v>472</v>
      </c>
      <c r="L27" s="397" t="s">
        <v>694</v>
      </c>
      <c r="M27" s="397" t="s">
        <v>695</v>
      </c>
      <c r="N27" s="397" t="s">
        <v>776</v>
      </c>
      <c r="O27" s="965" t="s">
        <v>777</v>
      </c>
      <c r="P27" s="300">
        <f>(IF($E143&lt;&gt;0,$I$2,IF($H143&lt;&gt;0,$I$2,"")))</f>
        <v>0</v>
      </c>
      <c r="Q27" s="301"/>
      <c r="R27" s="398" t="s">
        <v>696</v>
      </c>
      <c r="S27" s="398" t="s">
        <v>697</v>
      </c>
      <c r="T27" s="399" t="s">
        <v>698</v>
      </c>
      <c r="U27" s="399" t="s">
        <v>699</v>
      </c>
      <c r="V27" s="301"/>
      <c r="W27" s="400" t="s">
        <v>700</v>
      </c>
      <c r="X27" s="400" t="s">
        <v>701</v>
      </c>
      <c r="Y27" s="400" t="s">
        <v>702</v>
      </c>
      <c r="Z27" s="400" t="s">
        <v>703</v>
      </c>
      <c r="AA27" s="400" t="s">
        <v>704</v>
      </c>
      <c r="AB27" s="400" t="s">
        <v>705</v>
      </c>
      <c r="AC27" s="400" t="s">
        <v>706</v>
      </c>
      <c r="AD27" s="609" t="s">
        <v>707</v>
      </c>
    </row>
    <row r="28" spans="5:30" ht="50.25" customHeight="1">
      <c r="E28" s="568">
        <v>19</v>
      </c>
      <c r="F28" s="568">
        <f t="shared" si="0"/>
        <v>4512</v>
      </c>
      <c r="G28" s="568" t="str">
        <f t="shared" si="1"/>
        <v>+e4512</v>
      </c>
      <c r="H28" s="568" t="str">
        <f t="shared" si="2"/>
        <v>+e4639</v>
      </c>
      <c r="I28" s="321"/>
      <c r="J28" s="610"/>
      <c r="K28" s="611" t="s">
        <v>764</v>
      </c>
      <c r="L28" s="612"/>
      <c r="M28" s="533"/>
      <c r="N28" s="533"/>
      <c r="O28" s="404"/>
      <c r="P28" s="300">
        <f>(IF($E143&lt;&gt;0,$I$2,IF($H143&lt;&gt;0,$I$2,"")))</f>
        <v>0</v>
      </c>
      <c r="Q28" s="301"/>
      <c r="R28" s="613" t="s">
        <v>708</v>
      </c>
      <c r="S28" s="613" t="s">
        <v>708</v>
      </c>
      <c r="T28" s="613" t="s">
        <v>709</v>
      </c>
      <c r="U28" s="613" t="s">
        <v>710</v>
      </c>
      <c r="V28" s="301"/>
      <c r="W28" s="613" t="s">
        <v>708</v>
      </c>
      <c r="X28" s="613" t="s">
        <v>708</v>
      </c>
      <c r="Y28" s="613" t="s">
        <v>765</v>
      </c>
      <c r="Z28" s="613" t="s">
        <v>712</v>
      </c>
      <c r="AA28" s="613" t="s">
        <v>708</v>
      </c>
      <c r="AB28" s="613" t="s">
        <v>708</v>
      </c>
      <c r="AC28" s="613" t="s">
        <v>708</v>
      </c>
      <c r="AD28" s="407" t="s">
        <v>713</v>
      </c>
    </row>
    <row r="29" spans="5:30" ht="18">
      <c r="E29" s="568">
        <v>20</v>
      </c>
      <c r="F29" s="568">
        <f t="shared" si="0"/>
        <v>4682</v>
      </c>
      <c r="G29" s="568" t="str">
        <f t="shared" si="1"/>
        <v>+e4682</v>
      </c>
      <c r="H29" s="568" t="str">
        <f t="shared" si="2"/>
        <v>+e4809</v>
      </c>
      <c r="I29" s="614"/>
      <c r="J29" s="322"/>
      <c r="K29" s="599"/>
      <c r="L29" s="533"/>
      <c r="M29" s="533"/>
      <c r="N29" s="533"/>
      <c r="O29" s="404"/>
      <c r="P29" s="300">
        <f>(IF($E143&lt;&gt;0,$I$2,IF($H143&lt;&gt;0,$I$2,"")))</f>
        <v>0</v>
      </c>
      <c r="Q29" s="301"/>
      <c r="R29" s="615"/>
      <c r="S29" s="615"/>
      <c r="T29" s="464"/>
      <c r="U29" s="616"/>
      <c r="V29" s="301"/>
      <c r="W29" s="615"/>
      <c r="X29" s="615"/>
      <c r="Y29" s="464"/>
      <c r="Z29" s="616"/>
      <c r="AA29" s="615"/>
      <c r="AB29" s="464"/>
      <c r="AC29" s="616"/>
      <c r="AD29" s="617"/>
    </row>
    <row r="30" spans="5:30" ht="18">
      <c r="E30" s="568">
        <v>21</v>
      </c>
      <c r="F30" s="568">
        <f t="shared" si="0"/>
        <v>4852</v>
      </c>
      <c r="G30" s="568" t="str">
        <f t="shared" si="1"/>
        <v>+e4852</v>
      </c>
      <c r="H30" s="568" t="str">
        <f t="shared" si="2"/>
        <v>+e4979</v>
      </c>
      <c r="I30" s="618"/>
      <c r="J30" s="322"/>
      <c r="K30" s="619"/>
      <c r="L30" s="533"/>
      <c r="M30" s="533"/>
      <c r="N30" s="533"/>
      <c r="O30" s="404"/>
      <c r="P30" s="300">
        <f>(IF($E143&lt;&gt;0,$I$2,IF($H143&lt;&gt;0,$I$2,"")))</f>
        <v>0</v>
      </c>
      <c r="Q30" s="301"/>
      <c r="R30" s="615"/>
      <c r="S30" s="615"/>
      <c r="T30" s="464"/>
      <c r="U30" s="620">
        <f>SUMIF(U33:U34,"&lt;0")+SUMIF(U36:U40,"&lt;0")+SUMIF(U42:U47,"&lt;0")+SUMIF(U49:U66,"&lt;0")+SUMIF(U68:U72,"&lt;0")+SUMIF(U75:U80,"&lt;0")+SUMIF(U82:U87,"&lt;0")+SUMIF(U96:U97,"&lt;0")+SUMIF(U100:U105,"&lt;0")+SUMIF(U107:U112,"&lt;0")+SUMIF(U116,"&lt;0")+SUMIF(U118:U124,"&lt;0")+SUMIF(U126:U128,"&lt;0")+SUMIF(U130:U133,"&lt;0")+SUMIF(U135:U136,"&lt;0")+SUMIF(U139,"&lt;0")</f>
        <v>0</v>
      </c>
      <c r="V30" s="301"/>
      <c r="W30" s="615"/>
      <c r="X30" s="615"/>
      <c r="Y30" s="464"/>
      <c r="Z30" s="620">
        <f>SUMIF(Z33:Z34,"&lt;0")+SUMIF(Z36:Z40,"&lt;0")+SUMIF(Z42:Z47,"&lt;0")+SUMIF(Z49:Z66,"&lt;0")+SUMIF(Z68:Z72,"&lt;0")+SUMIF(Z75:Z80,"&lt;0")+SUMIF(Z82:Z87,"&lt;0")+SUMIF(Z96:Z97,"&lt;0")+SUMIF(Z100:Z105,"&lt;0")+SUMIF(Z107:Z112,"&lt;0")+SUMIF(Z116,"&lt;0")+SUMIF(Z118:Z124,"&lt;0")+SUMIF(Z126:Z128,"&lt;0")+SUMIF(Z130:Z133,"&lt;0")+SUMIF(Z135:Z136,"&lt;0")+SUMIF(Z139,"&lt;0")</f>
        <v>0</v>
      </c>
      <c r="AA30" s="615"/>
      <c r="AB30" s="464"/>
      <c r="AC30" s="616"/>
      <c r="AD30" s="410"/>
    </row>
    <row r="31" spans="5:30" ht="18.75" thickBot="1">
      <c r="E31" s="568">
        <v>22</v>
      </c>
      <c r="F31" s="568">
        <f t="shared" si="0"/>
        <v>5022</v>
      </c>
      <c r="G31" s="568" t="str">
        <f t="shared" si="1"/>
        <v>+e5022</v>
      </c>
      <c r="H31" s="568" t="str">
        <f t="shared" si="2"/>
        <v>+e5149</v>
      </c>
      <c r="I31" s="491"/>
      <c r="J31" s="322"/>
      <c r="K31" s="391" t="s">
        <v>766</v>
      </c>
      <c r="L31" s="533"/>
      <c r="M31" s="533"/>
      <c r="N31" s="533"/>
      <c r="O31" s="404"/>
      <c r="P31" s="300">
        <f>(IF($E143&lt;&gt;0,$I$2,IF($H143&lt;&gt;0,$I$2,"")))</f>
        <v>0</v>
      </c>
      <c r="Q31" s="301"/>
      <c r="R31" s="615"/>
      <c r="S31" s="615"/>
      <c r="T31" s="464"/>
      <c r="U31" s="616"/>
      <c r="V31" s="301"/>
      <c r="W31" s="615"/>
      <c r="X31" s="615"/>
      <c r="Y31" s="464"/>
      <c r="Z31" s="616"/>
      <c r="AA31" s="615"/>
      <c r="AB31" s="464"/>
      <c r="AC31" s="616"/>
      <c r="AD31" s="416"/>
    </row>
    <row r="32" spans="1:30" ht="35.25" customHeight="1" thickBot="1">
      <c r="A32" s="621"/>
      <c r="E32" s="568">
        <v>23</v>
      </c>
      <c r="F32" s="568">
        <f t="shared" si="0"/>
        <v>5192</v>
      </c>
      <c r="G32" s="568" t="str">
        <f t="shared" si="1"/>
        <v>+e5192</v>
      </c>
      <c r="H32" s="568" t="str">
        <f t="shared" si="2"/>
        <v>+e5319</v>
      </c>
      <c r="I32" s="214">
        <v>100</v>
      </c>
      <c r="J32" s="1003" t="s">
        <v>476</v>
      </c>
      <c r="K32" s="1004"/>
      <c r="L32" s="702">
        <f>SUM(L33:L34)</f>
        <v>0</v>
      </c>
      <c r="M32" s="723">
        <f>SUM(M33:M34)</f>
        <v>0</v>
      </c>
      <c r="N32" s="622">
        <f>SUM(N33:N34)</f>
        <v>0</v>
      </c>
      <c r="O32" s="622">
        <f>SUM(O33:O34)</f>
        <v>0</v>
      </c>
      <c r="P32" s="329">
        <f>(IF($E32&lt;&gt;0,$I$2,IF($H32&lt;&gt;0,$I$2,"")))</f>
        <v>0</v>
      </c>
      <c r="Q32" s="330"/>
      <c r="R32" s="418">
        <f>SUM(R33:R34)</f>
        <v>0</v>
      </c>
      <c r="S32" s="419">
        <f>SUM(S33:S34)</f>
        <v>0</v>
      </c>
      <c r="T32" s="623">
        <f>SUM(T33:T34)</f>
        <v>0</v>
      </c>
      <c r="U32" s="624">
        <f>SUM(U33:U34)</f>
        <v>0</v>
      </c>
      <c r="V32" s="330"/>
      <c r="W32" s="420"/>
      <c r="X32" s="625"/>
      <c r="Y32" s="626"/>
      <c r="Z32" s="625"/>
      <c r="AA32" s="625"/>
      <c r="AB32" s="625"/>
      <c r="AC32" s="627"/>
      <c r="AD32" s="421">
        <f>Z32-AA32-AB32-AC32</f>
        <v>0</v>
      </c>
    </row>
    <row r="33" spans="5:30" ht="32.25" thickBot="1">
      <c r="E33" s="568">
        <v>24</v>
      </c>
      <c r="F33" s="568">
        <f t="shared" si="0"/>
        <v>5362</v>
      </c>
      <c r="G33" s="568" t="str">
        <f t="shared" si="1"/>
        <v>+e5362</v>
      </c>
      <c r="H33" s="568" t="str">
        <f t="shared" si="2"/>
        <v>+e5489</v>
      </c>
      <c r="I33" s="184"/>
      <c r="J33" s="190">
        <v>101</v>
      </c>
      <c r="K33" s="181" t="s">
        <v>477</v>
      </c>
      <c r="L33" s="668"/>
      <c r="M33" s="671"/>
      <c r="N33" s="331"/>
      <c r="O33" s="911">
        <f>M33+N33</f>
        <v>0</v>
      </c>
      <c r="P33" s="329">
        <f>(IF($E33&lt;&gt;0,$I$2,IF($H33&lt;&gt;0,$I$2,"")))</f>
        <v>0</v>
      </c>
      <c r="Q33" s="330"/>
      <c r="R33" s="628"/>
      <c r="S33" s="340"/>
      <c r="T33" s="423">
        <f>O33</f>
        <v>0</v>
      </c>
      <c r="U33" s="629">
        <f>R33+S33-T33</f>
        <v>0</v>
      </c>
      <c r="V33" s="330"/>
      <c r="W33" s="424"/>
      <c r="X33" s="429"/>
      <c r="Y33" s="429"/>
      <c r="Z33" s="429"/>
      <c r="AA33" s="429"/>
      <c r="AB33" s="429"/>
      <c r="AC33" s="630"/>
      <c r="AD33" s="421">
        <f aca="true" t="shared" si="3" ref="AD33:AD93">Z33-AA33-AB33-AC33</f>
        <v>0</v>
      </c>
    </row>
    <row r="34" spans="5:30" ht="32.25" thickBot="1">
      <c r="E34" s="568">
        <v>25</v>
      </c>
      <c r="F34" s="568">
        <f t="shared" si="0"/>
        <v>5532</v>
      </c>
      <c r="G34" s="568" t="str">
        <f t="shared" si="1"/>
        <v>+e5532</v>
      </c>
      <c r="H34" s="568" t="str">
        <f t="shared" si="2"/>
        <v>+e5659</v>
      </c>
      <c r="I34" s="184"/>
      <c r="J34" s="180">
        <v>102</v>
      </c>
      <c r="K34" s="182" t="s">
        <v>478</v>
      </c>
      <c r="L34" s="668"/>
      <c r="M34" s="671"/>
      <c r="N34" s="331"/>
      <c r="O34" s="911">
        <f>M34+N34</f>
        <v>0</v>
      </c>
      <c r="P34" s="329">
        <f>(IF($E34&lt;&gt;0,$I$2,IF($H34&lt;&gt;0,$I$2,"")))</f>
        <v>0</v>
      </c>
      <c r="Q34" s="330"/>
      <c r="R34" s="628"/>
      <c r="S34" s="340"/>
      <c r="T34" s="423">
        <f>O34</f>
        <v>0</v>
      </c>
      <c r="U34" s="629">
        <f aca="true" t="shared" si="4" ref="U34:U72">R34+S34-T34</f>
        <v>0</v>
      </c>
      <c r="V34" s="330"/>
      <c r="W34" s="424"/>
      <c r="X34" s="429"/>
      <c r="Y34" s="429"/>
      <c r="Z34" s="429"/>
      <c r="AA34" s="429"/>
      <c r="AB34" s="429"/>
      <c r="AC34" s="630"/>
      <c r="AD34" s="421">
        <f t="shared" si="3"/>
        <v>0</v>
      </c>
    </row>
    <row r="35" spans="5:30" ht="18.75" thickBot="1">
      <c r="E35" s="568">
        <v>26</v>
      </c>
      <c r="F35" s="568">
        <f t="shared" si="0"/>
        <v>5702</v>
      </c>
      <c r="G35" s="568" t="str">
        <f t="shared" si="1"/>
        <v>+e5702</v>
      </c>
      <c r="H35" s="568" t="str">
        <f t="shared" si="2"/>
        <v>+e5829</v>
      </c>
      <c r="I35" s="183">
        <v>200</v>
      </c>
      <c r="J35" s="1005" t="s">
        <v>479</v>
      </c>
      <c r="K35" s="1005"/>
      <c r="L35" s="672">
        <f>SUM(L36:L40)</f>
        <v>0</v>
      </c>
      <c r="M35" s="425">
        <f>SUM(M36:M40)</f>
        <v>0</v>
      </c>
      <c r="N35" s="338">
        <f>SUM(N36:N40)</f>
        <v>0</v>
      </c>
      <c r="O35" s="338">
        <f>SUM(O36:O40)</f>
        <v>0</v>
      </c>
      <c r="P35" s="329">
        <f aca="true" t="shared" si="5" ref="P35:P98">(IF($E35&lt;&gt;0,$I$2,IF($H35&lt;&gt;0,$I$2,"")))</f>
        <v>0</v>
      </c>
      <c r="Q35" s="330"/>
      <c r="R35" s="426">
        <f>SUM(R36:R40)</f>
        <v>0</v>
      </c>
      <c r="S35" s="427">
        <f>SUM(S36:S40)</f>
        <v>0</v>
      </c>
      <c r="T35" s="631">
        <f>SUM(T36:T40)</f>
        <v>0</v>
      </c>
      <c r="U35" s="632">
        <f>SUM(U36:U40)</f>
        <v>0</v>
      </c>
      <c r="V35" s="330"/>
      <c r="W35" s="428"/>
      <c r="X35" s="443"/>
      <c r="Y35" s="443"/>
      <c r="Z35" s="443"/>
      <c r="AA35" s="443"/>
      <c r="AB35" s="443"/>
      <c r="AC35" s="633"/>
      <c r="AD35" s="421">
        <f t="shared" si="3"/>
        <v>0</v>
      </c>
    </row>
    <row r="36" spans="5:30" ht="18.75" thickBot="1">
      <c r="E36" s="568">
        <v>27</v>
      </c>
      <c r="F36" s="568">
        <f t="shared" si="0"/>
        <v>5872</v>
      </c>
      <c r="G36" s="568" t="str">
        <f t="shared" si="1"/>
        <v>+e5872</v>
      </c>
      <c r="H36" s="568" t="str">
        <f t="shared" si="2"/>
        <v>+e5999</v>
      </c>
      <c r="I36" s="187"/>
      <c r="J36" s="190">
        <v>201</v>
      </c>
      <c r="K36" s="181" t="s">
        <v>480</v>
      </c>
      <c r="L36" s="668"/>
      <c r="M36" s="671"/>
      <c r="N36" s="331"/>
      <c r="O36" s="911">
        <f>M36+N36</f>
        <v>0</v>
      </c>
      <c r="P36" s="329">
        <f t="shared" si="5"/>
        <v>0</v>
      </c>
      <c r="Q36" s="330"/>
      <c r="R36" s="628"/>
      <c r="S36" s="340"/>
      <c r="T36" s="423">
        <f>O36</f>
        <v>0</v>
      </c>
      <c r="U36" s="629">
        <f t="shared" si="4"/>
        <v>0</v>
      </c>
      <c r="V36" s="330"/>
      <c r="W36" s="424"/>
      <c r="X36" s="429"/>
      <c r="Y36" s="429"/>
      <c r="Z36" s="429"/>
      <c r="AA36" s="429"/>
      <c r="AB36" s="429"/>
      <c r="AC36" s="630"/>
      <c r="AD36" s="421">
        <f t="shared" si="3"/>
        <v>0</v>
      </c>
    </row>
    <row r="37" spans="5:30" ht="18.75" thickBot="1">
      <c r="E37" s="568">
        <v>28</v>
      </c>
      <c r="F37" s="568">
        <f t="shared" si="0"/>
        <v>6042</v>
      </c>
      <c r="G37" s="568" t="str">
        <f t="shared" si="1"/>
        <v>+e6042</v>
      </c>
      <c r="H37" s="568" t="str">
        <f t="shared" si="2"/>
        <v>+e6169</v>
      </c>
      <c r="I37" s="179"/>
      <c r="J37" s="180">
        <v>202</v>
      </c>
      <c r="K37" s="191" t="s">
        <v>481</v>
      </c>
      <c r="L37" s="668"/>
      <c r="M37" s="671"/>
      <c r="N37" s="331"/>
      <c r="O37" s="911">
        <f>M37+N37</f>
        <v>0</v>
      </c>
      <c r="P37" s="329">
        <f t="shared" si="5"/>
        <v>0</v>
      </c>
      <c r="Q37" s="330"/>
      <c r="R37" s="628"/>
      <c r="S37" s="340"/>
      <c r="T37" s="423">
        <f>O37</f>
        <v>0</v>
      </c>
      <c r="U37" s="629">
        <f t="shared" si="4"/>
        <v>0</v>
      </c>
      <c r="V37" s="330"/>
      <c r="W37" s="424"/>
      <c r="X37" s="429"/>
      <c r="Y37" s="429"/>
      <c r="Z37" s="429"/>
      <c r="AA37" s="429"/>
      <c r="AB37" s="429"/>
      <c r="AC37" s="630"/>
      <c r="AD37" s="421">
        <f t="shared" si="3"/>
        <v>0</v>
      </c>
    </row>
    <row r="38" spans="5:30" ht="32.25" thickBot="1">
      <c r="E38" s="568">
        <v>29</v>
      </c>
      <c r="F38" s="568">
        <f t="shared" si="0"/>
        <v>6212</v>
      </c>
      <c r="G38" s="568" t="str">
        <f t="shared" si="1"/>
        <v>+e6212</v>
      </c>
      <c r="H38" s="568" t="str">
        <f t="shared" si="2"/>
        <v>+e6339</v>
      </c>
      <c r="I38" s="201"/>
      <c r="J38" s="180">
        <v>205</v>
      </c>
      <c r="K38" s="191" t="s">
        <v>482</v>
      </c>
      <c r="L38" s="668"/>
      <c r="M38" s="671"/>
      <c r="N38" s="331"/>
      <c r="O38" s="911">
        <f>M38+N38</f>
        <v>0</v>
      </c>
      <c r="P38" s="329">
        <f t="shared" si="5"/>
        <v>0</v>
      </c>
      <c r="Q38" s="330"/>
      <c r="R38" s="628"/>
      <c r="S38" s="340"/>
      <c r="T38" s="423">
        <f>O38</f>
        <v>0</v>
      </c>
      <c r="U38" s="629">
        <f t="shared" si="4"/>
        <v>0</v>
      </c>
      <c r="V38" s="330"/>
      <c r="W38" s="424"/>
      <c r="X38" s="429"/>
      <c r="Y38" s="429"/>
      <c r="Z38" s="429"/>
      <c r="AA38" s="429"/>
      <c r="AB38" s="429"/>
      <c r="AC38" s="630"/>
      <c r="AD38" s="421">
        <f t="shared" si="3"/>
        <v>0</v>
      </c>
    </row>
    <row r="39" spans="5:30" ht="32.25" thickBot="1">
      <c r="E39" s="568">
        <v>30</v>
      </c>
      <c r="F39" s="568">
        <f t="shared" si="0"/>
        <v>6382</v>
      </c>
      <c r="G39" s="568" t="str">
        <f t="shared" si="1"/>
        <v>+e6382</v>
      </c>
      <c r="H39" s="568" t="str">
        <f t="shared" si="2"/>
        <v>+e6509</v>
      </c>
      <c r="I39" s="201"/>
      <c r="J39" s="180">
        <v>208</v>
      </c>
      <c r="K39" s="215" t="s">
        <v>483</v>
      </c>
      <c r="L39" s="668"/>
      <c r="M39" s="671"/>
      <c r="N39" s="331"/>
      <c r="O39" s="911">
        <f>M39+N39</f>
        <v>0</v>
      </c>
      <c r="P39" s="329">
        <f t="shared" si="5"/>
        <v>0</v>
      </c>
      <c r="Q39" s="330"/>
      <c r="R39" s="628"/>
      <c r="S39" s="340"/>
      <c r="T39" s="423">
        <f>O39</f>
        <v>0</v>
      </c>
      <c r="U39" s="629">
        <f t="shared" si="4"/>
        <v>0</v>
      </c>
      <c r="V39" s="330"/>
      <c r="W39" s="424"/>
      <c r="X39" s="429"/>
      <c r="Y39" s="429"/>
      <c r="Z39" s="429"/>
      <c r="AA39" s="429"/>
      <c r="AB39" s="429"/>
      <c r="AC39" s="630"/>
      <c r="AD39" s="421">
        <f t="shared" si="3"/>
        <v>0</v>
      </c>
    </row>
    <row r="40" spans="5:30" ht="18.75" thickBot="1">
      <c r="E40" s="568">
        <v>31</v>
      </c>
      <c r="F40" s="568">
        <f t="shared" si="0"/>
        <v>6552</v>
      </c>
      <c r="G40" s="568" t="str">
        <f t="shared" si="1"/>
        <v>+e6552</v>
      </c>
      <c r="H40" s="568" t="str">
        <f t="shared" si="2"/>
        <v>+e6679</v>
      </c>
      <c r="I40" s="187"/>
      <c r="J40" s="186">
        <v>209</v>
      </c>
      <c r="K40" s="194" t="s">
        <v>484</v>
      </c>
      <c r="L40" s="668"/>
      <c r="M40" s="671"/>
      <c r="N40" s="331"/>
      <c r="O40" s="911">
        <f>M40+N40</f>
        <v>0</v>
      </c>
      <c r="P40" s="329">
        <f t="shared" si="5"/>
        <v>0</v>
      </c>
      <c r="Q40" s="330"/>
      <c r="R40" s="628"/>
      <c r="S40" s="340"/>
      <c r="T40" s="423">
        <f>O40</f>
        <v>0</v>
      </c>
      <c r="U40" s="629">
        <f t="shared" si="4"/>
        <v>0</v>
      </c>
      <c r="V40" s="330"/>
      <c r="W40" s="424"/>
      <c r="X40" s="429"/>
      <c r="Y40" s="429"/>
      <c r="Z40" s="429"/>
      <c r="AA40" s="429"/>
      <c r="AB40" s="429"/>
      <c r="AC40" s="630"/>
      <c r="AD40" s="421">
        <f t="shared" si="3"/>
        <v>0</v>
      </c>
    </row>
    <row r="41" spans="5:30" ht="18.75" thickBot="1">
      <c r="E41" s="568">
        <v>32</v>
      </c>
      <c r="F41" s="568">
        <f t="shared" si="0"/>
        <v>6722</v>
      </c>
      <c r="G41" s="568" t="str">
        <f t="shared" si="1"/>
        <v>+e6722</v>
      </c>
      <c r="H41" s="568" t="str">
        <f t="shared" si="2"/>
        <v>+e6849</v>
      </c>
      <c r="I41" s="183">
        <v>500</v>
      </c>
      <c r="J41" s="989" t="s">
        <v>485</v>
      </c>
      <c r="K41" s="989"/>
      <c r="L41" s="672">
        <f>SUM(L42:L46)</f>
        <v>0</v>
      </c>
      <c r="M41" s="425">
        <f>SUM(M42:M46)</f>
        <v>0</v>
      </c>
      <c r="N41" s="338">
        <f>SUM(N42:N46)</f>
        <v>0</v>
      </c>
      <c r="O41" s="338">
        <f>SUM(O42:O46)</f>
        <v>0</v>
      </c>
      <c r="P41" s="329">
        <f t="shared" si="5"/>
        <v>0</v>
      </c>
      <c r="Q41" s="330"/>
      <c r="R41" s="426">
        <f>SUM(R42:R46)</f>
        <v>0</v>
      </c>
      <c r="S41" s="427">
        <f>SUM(S42:S46)</f>
        <v>0</v>
      </c>
      <c r="T41" s="631">
        <f>SUM(T42:T46)</f>
        <v>0</v>
      </c>
      <c r="U41" s="632">
        <f>SUM(U42:U46)</f>
        <v>0</v>
      </c>
      <c r="V41" s="330"/>
      <c r="W41" s="428"/>
      <c r="X41" s="443"/>
      <c r="Y41" s="429"/>
      <c r="Z41" s="443"/>
      <c r="AA41" s="443"/>
      <c r="AB41" s="443"/>
      <c r="AC41" s="633"/>
      <c r="AD41" s="421">
        <f t="shared" si="3"/>
        <v>0</v>
      </c>
    </row>
    <row r="42" spans="5:30" ht="32.25" thickBot="1">
      <c r="E42" s="568">
        <v>33</v>
      </c>
      <c r="F42" s="568">
        <f t="shared" si="0"/>
        <v>6892</v>
      </c>
      <c r="G42" s="568" t="str">
        <f t="shared" si="1"/>
        <v>+e6892</v>
      </c>
      <c r="H42" s="568" t="str">
        <f t="shared" si="2"/>
        <v>+e7019</v>
      </c>
      <c r="I42" s="187"/>
      <c r="J42" s="216">
        <v>551</v>
      </c>
      <c r="K42" s="686" t="s">
        <v>486</v>
      </c>
      <c r="L42" s="668"/>
      <c r="M42" s="671"/>
      <c r="N42" s="331"/>
      <c r="O42" s="911">
        <f aca="true" t="shared" si="6" ref="O42:O47">M42+N42</f>
        <v>0</v>
      </c>
      <c r="P42" s="329">
        <f t="shared" si="5"/>
        <v>0</v>
      </c>
      <c r="Q42" s="330"/>
      <c r="R42" s="628"/>
      <c r="S42" s="340"/>
      <c r="T42" s="423">
        <f aca="true" t="shared" si="7" ref="T42:T47">O42</f>
        <v>0</v>
      </c>
      <c r="U42" s="629">
        <f t="shared" si="4"/>
        <v>0</v>
      </c>
      <c r="V42" s="330"/>
      <c r="W42" s="424"/>
      <c r="X42" s="429"/>
      <c r="Y42" s="429"/>
      <c r="Z42" s="429"/>
      <c r="AA42" s="429"/>
      <c r="AB42" s="429"/>
      <c r="AC42" s="630"/>
      <c r="AD42" s="421">
        <f t="shared" si="3"/>
        <v>0</v>
      </c>
    </row>
    <row r="43" spans="5:30" ht="32.25" thickBot="1">
      <c r="E43" s="568">
        <v>34</v>
      </c>
      <c r="F43" s="568">
        <f t="shared" si="0"/>
        <v>7062</v>
      </c>
      <c r="G43" s="568" t="str">
        <f t="shared" si="1"/>
        <v>+e7062</v>
      </c>
      <c r="H43" s="568" t="str">
        <f t="shared" si="2"/>
        <v>+e7189</v>
      </c>
      <c r="I43" s="187"/>
      <c r="J43" s="217">
        <f>J42+1</f>
        <v>552</v>
      </c>
      <c r="K43" s="687" t="s">
        <v>487</v>
      </c>
      <c r="L43" s="668"/>
      <c r="M43" s="671"/>
      <c r="N43" s="331"/>
      <c r="O43" s="911">
        <f t="shared" si="6"/>
        <v>0</v>
      </c>
      <c r="P43" s="329">
        <f t="shared" si="5"/>
        <v>0</v>
      </c>
      <c r="Q43" s="330"/>
      <c r="R43" s="628"/>
      <c r="S43" s="340"/>
      <c r="T43" s="423">
        <f t="shared" si="7"/>
        <v>0</v>
      </c>
      <c r="U43" s="629">
        <f t="shared" si="4"/>
        <v>0</v>
      </c>
      <c r="V43" s="330"/>
      <c r="W43" s="424"/>
      <c r="X43" s="429"/>
      <c r="Y43" s="429"/>
      <c r="Z43" s="429"/>
      <c r="AA43" s="429"/>
      <c r="AB43" s="429"/>
      <c r="AC43" s="630"/>
      <c r="AD43" s="421">
        <f t="shared" si="3"/>
        <v>0</v>
      </c>
    </row>
    <row r="44" spans="5:30" ht="18.75" customHeight="1" thickBot="1">
      <c r="E44" s="568">
        <v>35</v>
      </c>
      <c r="F44" s="568">
        <f t="shared" si="0"/>
        <v>7232</v>
      </c>
      <c r="G44" s="568" t="str">
        <f t="shared" si="1"/>
        <v>+e7232</v>
      </c>
      <c r="H44" s="568" t="str">
        <f t="shared" si="2"/>
        <v>+e7359</v>
      </c>
      <c r="I44" s="187"/>
      <c r="J44" s="217">
        <v>560</v>
      </c>
      <c r="K44" s="688" t="s">
        <v>488</v>
      </c>
      <c r="L44" s="668"/>
      <c r="M44" s="671"/>
      <c r="N44" s="331"/>
      <c r="O44" s="911">
        <f t="shared" si="6"/>
        <v>0</v>
      </c>
      <c r="P44" s="329">
        <f t="shared" si="5"/>
        <v>0</v>
      </c>
      <c r="Q44" s="330"/>
      <c r="R44" s="628"/>
      <c r="S44" s="340"/>
      <c r="T44" s="423">
        <f t="shared" si="7"/>
        <v>0</v>
      </c>
      <c r="U44" s="629">
        <f t="shared" si="4"/>
        <v>0</v>
      </c>
      <c r="V44" s="330"/>
      <c r="W44" s="424"/>
      <c r="X44" s="429"/>
      <c r="Y44" s="429"/>
      <c r="Z44" s="429"/>
      <c r="AA44" s="429"/>
      <c r="AB44" s="429"/>
      <c r="AC44" s="630"/>
      <c r="AD44" s="421">
        <f t="shared" si="3"/>
        <v>0</v>
      </c>
    </row>
    <row r="45" spans="5:30" ht="18.75" customHeight="1" thickBot="1">
      <c r="E45" s="568">
        <v>36</v>
      </c>
      <c r="F45" s="568">
        <f t="shared" si="0"/>
        <v>7402</v>
      </c>
      <c r="G45" s="568" t="str">
        <f t="shared" si="1"/>
        <v>+e7402</v>
      </c>
      <c r="H45" s="568" t="str">
        <f t="shared" si="2"/>
        <v>+e7529</v>
      </c>
      <c r="I45" s="187"/>
      <c r="J45" s="217">
        <v>580</v>
      </c>
      <c r="K45" s="687" t="s">
        <v>489</v>
      </c>
      <c r="L45" s="668"/>
      <c r="M45" s="671"/>
      <c r="N45" s="331"/>
      <c r="O45" s="911">
        <f t="shared" si="6"/>
        <v>0</v>
      </c>
      <c r="P45" s="329">
        <f t="shared" si="5"/>
        <v>0</v>
      </c>
      <c r="Q45" s="330"/>
      <c r="R45" s="628"/>
      <c r="S45" s="340"/>
      <c r="T45" s="423">
        <f t="shared" si="7"/>
        <v>0</v>
      </c>
      <c r="U45" s="629">
        <f t="shared" si="4"/>
        <v>0</v>
      </c>
      <c r="V45" s="330"/>
      <c r="W45" s="424"/>
      <c r="X45" s="429"/>
      <c r="Y45" s="429"/>
      <c r="Z45" s="429"/>
      <c r="AA45" s="429"/>
      <c r="AB45" s="429"/>
      <c r="AC45" s="630"/>
      <c r="AD45" s="421">
        <f t="shared" si="3"/>
        <v>0</v>
      </c>
    </row>
    <row r="46" spans="5:30" ht="32.25" thickBot="1">
      <c r="E46" s="568">
        <v>37</v>
      </c>
      <c r="F46" s="568">
        <f t="shared" si="0"/>
        <v>7572</v>
      </c>
      <c r="G46" s="568" t="str">
        <f t="shared" si="1"/>
        <v>+e7572</v>
      </c>
      <c r="H46" s="568" t="str">
        <f t="shared" si="2"/>
        <v>+e7699</v>
      </c>
      <c r="I46" s="187"/>
      <c r="J46" s="218">
        <v>590</v>
      </c>
      <c r="K46" s="689" t="s">
        <v>490</v>
      </c>
      <c r="L46" s="668"/>
      <c r="M46" s="671"/>
      <c r="N46" s="331"/>
      <c r="O46" s="911">
        <f t="shared" si="6"/>
        <v>0</v>
      </c>
      <c r="P46" s="329">
        <f t="shared" si="5"/>
        <v>0</v>
      </c>
      <c r="Q46" s="330"/>
      <c r="R46" s="628"/>
      <c r="S46" s="340"/>
      <c r="T46" s="423">
        <f t="shared" si="7"/>
        <v>0</v>
      </c>
      <c r="U46" s="629">
        <f t="shared" si="4"/>
        <v>0</v>
      </c>
      <c r="V46" s="330"/>
      <c r="W46" s="424"/>
      <c r="X46" s="429"/>
      <c r="Y46" s="429"/>
      <c r="Z46" s="429"/>
      <c r="AA46" s="429"/>
      <c r="AB46" s="429"/>
      <c r="AC46" s="630"/>
      <c r="AD46" s="421">
        <f t="shared" si="3"/>
        <v>0</v>
      </c>
    </row>
    <row r="47" spans="5:30" ht="18.75" customHeight="1" thickBot="1">
      <c r="E47" s="568">
        <v>38</v>
      </c>
      <c r="F47" s="568">
        <f t="shared" si="0"/>
        <v>7742</v>
      </c>
      <c r="G47" s="568" t="str">
        <f t="shared" si="1"/>
        <v>+e7742</v>
      </c>
      <c r="H47" s="568" t="str">
        <f t="shared" si="2"/>
        <v>+e7869</v>
      </c>
      <c r="I47" s="183">
        <v>800</v>
      </c>
      <c r="J47" s="989" t="s">
        <v>767</v>
      </c>
      <c r="K47" s="989"/>
      <c r="L47" s="672"/>
      <c r="M47" s="677"/>
      <c r="N47" s="345"/>
      <c r="O47" s="911">
        <f t="shared" si="6"/>
        <v>0</v>
      </c>
      <c r="P47" s="329">
        <f t="shared" si="5"/>
        <v>0</v>
      </c>
      <c r="Q47" s="330"/>
      <c r="R47" s="635"/>
      <c r="S47" s="342"/>
      <c r="T47" s="423">
        <f t="shared" si="7"/>
        <v>0</v>
      </c>
      <c r="U47" s="629">
        <f t="shared" si="4"/>
        <v>0</v>
      </c>
      <c r="V47" s="330"/>
      <c r="W47" s="428"/>
      <c r="X47" s="443"/>
      <c r="Y47" s="429"/>
      <c r="Z47" s="429"/>
      <c r="AA47" s="443"/>
      <c r="AB47" s="429"/>
      <c r="AC47" s="630"/>
      <c r="AD47" s="421">
        <f t="shared" si="3"/>
        <v>0</v>
      </c>
    </row>
    <row r="48" spans="5:30" ht="18.75" thickBot="1">
      <c r="E48" s="568">
        <v>39</v>
      </c>
      <c r="F48" s="568">
        <f t="shared" si="0"/>
        <v>7912</v>
      </c>
      <c r="G48" s="568" t="str">
        <f t="shared" si="1"/>
        <v>+e7912</v>
      </c>
      <c r="H48" s="568" t="str">
        <f t="shared" si="2"/>
        <v>+e8039</v>
      </c>
      <c r="I48" s="183">
        <v>1000</v>
      </c>
      <c r="J48" s="1008" t="s">
        <v>492</v>
      </c>
      <c r="K48" s="1008"/>
      <c r="L48" s="672">
        <f>SUM(L49:L66)</f>
        <v>0</v>
      </c>
      <c r="M48" s="425">
        <f>SUM(M49:M66)</f>
        <v>0</v>
      </c>
      <c r="N48" s="338">
        <f>SUM(N49:N66)</f>
        <v>0</v>
      </c>
      <c r="O48" s="338">
        <f>SUM(O49:O66)</f>
        <v>0</v>
      </c>
      <c r="P48" s="329">
        <f t="shared" si="5"/>
        <v>0</v>
      </c>
      <c r="Q48" s="330"/>
      <c r="R48" s="426">
        <f>SUM(R49:R66)</f>
        <v>0</v>
      </c>
      <c r="S48" s="427">
        <f>SUM(S49:S66)</f>
        <v>0</v>
      </c>
      <c r="T48" s="631">
        <f>SUM(T49:T66)</f>
        <v>0</v>
      </c>
      <c r="U48" s="632">
        <f>SUM(U49:U66)</f>
        <v>0</v>
      </c>
      <c r="V48" s="330"/>
      <c r="W48" s="426">
        <f aca="true" t="shared" si="8" ref="W48:AC48">SUM(W49:W66)</f>
        <v>0</v>
      </c>
      <c r="X48" s="427">
        <f t="shared" si="8"/>
        <v>0</v>
      </c>
      <c r="Y48" s="427">
        <f t="shared" si="8"/>
        <v>0</v>
      </c>
      <c r="Z48" s="427">
        <f t="shared" si="8"/>
        <v>0</v>
      </c>
      <c r="AA48" s="427">
        <f t="shared" si="8"/>
        <v>0</v>
      </c>
      <c r="AB48" s="427">
        <f t="shared" si="8"/>
        <v>0</v>
      </c>
      <c r="AC48" s="632">
        <f t="shared" si="8"/>
        <v>0</v>
      </c>
      <c r="AD48" s="421">
        <f t="shared" si="3"/>
        <v>0</v>
      </c>
    </row>
    <row r="49" spans="5:30" ht="18.75" customHeight="1" thickBot="1">
      <c r="E49" s="583">
        <v>40</v>
      </c>
      <c r="F49" s="583">
        <f t="shared" si="0"/>
        <v>8082</v>
      </c>
      <c r="G49" s="583" t="str">
        <f t="shared" si="1"/>
        <v>+e8082</v>
      </c>
      <c r="H49" s="583" t="str">
        <f t="shared" si="2"/>
        <v>+e8209</v>
      </c>
      <c r="I49" s="179"/>
      <c r="J49" s="190">
        <v>1011</v>
      </c>
      <c r="K49" s="219" t="s">
        <v>493</v>
      </c>
      <c r="L49" s="668"/>
      <c r="M49" s="671"/>
      <c r="N49" s="331"/>
      <c r="O49" s="911">
        <f aca="true" t="shared" si="9" ref="O49:O66">M49+N49</f>
        <v>0</v>
      </c>
      <c r="P49" s="329">
        <f t="shared" si="5"/>
        <v>0</v>
      </c>
      <c r="Q49" s="330"/>
      <c r="R49" s="628"/>
      <c r="S49" s="340"/>
      <c r="T49" s="423">
        <f aca="true" t="shared" si="10" ref="T49:T66">O49</f>
        <v>0</v>
      </c>
      <c r="U49" s="629">
        <f t="shared" si="4"/>
        <v>0</v>
      </c>
      <c r="V49" s="330"/>
      <c r="W49" s="628"/>
      <c r="X49" s="340"/>
      <c r="Y49" s="636">
        <f aca="true" t="shared" si="11" ref="Y49:Y56">+IF(+(R49+S49)&gt;=O49,+S49,+(+O49-R49))</f>
        <v>0</v>
      </c>
      <c r="Z49" s="423">
        <f>W49+X49-Y49</f>
        <v>0</v>
      </c>
      <c r="AA49" s="340"/>
      <c r="AB49" s="340"/>
      <c r="AC49" s="341"/>
      <c r="AD49" s="421">
        <f t="shared" si="3"/>
        <v>0</v>
      </c>
    </row>
    <row r="50" spans="5:30" ht="26.25" customHeight="1" thickBot="1">
      <c r="E50" s="634">
        <v>41</v>
      </c>
      <c r="F50" s="568">
        <f t="shared" si="0"/>
        <v>8252</v>
      </c>
      <c r="G50" s="568" t="str">
        <f t="shared" si="1"/>
        <v>+e8252</v>
      </c>
      <c r="H50" s="568" t="str">
        <f t="shared" si="2"/>
        <v>+e8379</v>
      </c>
      <c r="I50" s="179"/>
      <c r="J50" s="180">
        <v>1012</v>
      </c>
      <c r="K50" s="191" t="s">
        <v>494</v>
      </c>
      <c r="L50" s="668"/>
      <c r="M50" s="671"/>
      <c r="N50" s="331"/>
      <c r="O50" s="911">
        <f t="shared" si="9"/>
        <v>0</v>
      </c>
      <c r="P50" s="329">
        <f t="shared" si="5"/>
        <v>0</v>
      </c>
      <c r="Q50" s="330"/>
      <c r="R50" s="628"/>
      <c r="S50" s="340"/>
      <c r="T50" s="423">
        <f t="shared" si="10"/>
        <v>0</v>
      </c>
      <c r="U50" s="629">
        <f t="shared" si="4"/>
        <v>0</v>
      </c>
      <c r="V50" s="330"/>
      <c r="W50" s="628"/>
      <c r="X50" s="340"/>
      <c r="Y50" s="636">
        <f t="shared" si="11"/>
        <v>0</v>
      </c>
      <c r="Z50" s="423">
        <f aca="true" t="shared" si="12" ref="Z50:Z56">W50+X50-Y50</f>
        <v>0</v>
      </c>
      <c r="AA50" s="340"/>
      <c r="AB50" s="340"/>
      <c r="AC50" s="341"/>
      <c r="AD50" s="421">
        <f t="shared" si="3"/>
        <v>0</v>
      </c>
    </row>
    <row r="51" spans="5:30" ht="18.75" thickBot="1">
      <c r="E51" s="634">
        <v>42</v>
      </c>
      <c r="F51" s="568">
        <f t="shared" si="0"/>
        <v>8422</v>
      </c>
      <c r="G51" s="568" t="str">
        <f t="shared" si="1"/>
        <v>+e8422</v>
      </c>
      <c r="H51" s="568" t="str">
        <f t="shared" si="2"/>
        <v>+e8549</v>
      </c>
      <c r="I51" s="179"/>
      <c r="J51" s="180">
        <v>1013</v>
      </c>
      <c r="K51" s="191" t="s">
        <v>495</v>
      </c>
      <c r="L51" s="668"/>
      <c r="M51" s="671"/>
      <c r="N51" s="331"/>
      <c r="O51" s="911">
        <f t="shared" si="9"/>
        <v>0</v>
      </c>
      <c r="P51" s="329">
        <f t="shared" si="5"/>
        <v>0</v>
      </c>
      <c r="Q51" s="330"/>
      <c r="R51" s="628"/>
      <c r="S51" s="340"/>
      <c r="T51" s="423">
        <f t="shared" si="10"/>
        <v>0</v>
      </c>
      <c r="U51" s="629">
        <f t="shared" si="4"/>
        <v>0</v>
      </c>
      <c r="V51" s="330"/>
      <c r="W51" s="628"/>
      <c r="X51" s="340"/>
      <c r="Y51" s="636">
        <f t="shared" si="11"/>
        <v>0</v>
      </c>
      <c r="Z51" s="423">
        <f t="shared" si="12"/>
        <v>0</v>
      </c>
      <c r="AA51" s="340"/>
      <c r="AB51" s="340"/>
      <c r="AC51" s="341"/>
      <c r="AD51" s="421">
        <f t="shared" si="3"/>
        <v>0</v>
      </c>
    </row>
    <row r="52" spans="5:30" ht="30.75" thickBot="1">
      <c r="E52" s="634">
        <v>43</v>
      </c>
      <c r="F52" s="568">
        <f t="shared" si="0"/>
        <v>8592</v>
      </c>
      <c r="G52" s="568" t="str">
        <f t="shared" si="1"/>
        <v>+e8592</v>
      </c>
      <c r="H52" s="568" t="str">
        <f t="shared" si="2"/>
        <v>+e8719</v>
      </c>
      <c r="I52" s="179"/>
      <c r="J52" s="180">
        <v>1014</v>
      </c>
      <c r="K52" s="191" t="s">
        <v>496</v>
      </c>
      <c r="L52" s="668"/>
      <c r="M52" s="671"/>
      <c r="N52" s="331"/>
      <c r="O52" s="911">
        <f t="shared" si="9"/>
        <v>0</v>
      </c>
      <c r="P52" s="329">
        <f t="shared" si="5"/>
        <v>0</v>
      </c>
      <c r="Q52" s="330"/>
      <c r="R52" s="628"/>
      <c r="S52" s="340"/>
      <c r="T52" s="423">
        <f t="shared" si="10"/>
        <v>0</v>
      </c>
      <c r="U52" s="629">
        <f t="shared" si="4"/>
        <v>0</v>
      </c>
      <c r="V52" s="330"/>
      <c r="W52" s="628"/>
      <c r="X52" s="340"/>
      <c r="Y52" s="636">
        <f t="shared" si="11"/>
        <v>0</v>
      </c>
      <c r="Z52" s="423">
        <f t="shared" si="12"/>
        <v>0</v>
      </c>
      <c r="AA52" s="340"/>
      <c r="AB52" s="340"/>
      <c r="AC52" s="341"/>
      <c r="AD52" s="421">
        <f t="shared" si="3"/>
        <v>0</v>
      </c>
    </row>
    <row r="53" spans="5:30" ht="18.75" thickBot="1">
      <c r="E53" s="634">
        <v>44</v>
      </c>
      <c r="F53" s="568">
        <f t="shared" si="0"/>
        <v>8762</v>
      </c>
      <c r="G53" s="568" t="str">
        <f t="shared" si="1"/>
        <v>+e8762</v>
      </c>
      <c r="H53" s="568" t="str">
        <f t="shared" si="2"/>
        <v>+e8889</v>
      </c>
      <c r="I53" s="179"/>
      <c r="J53" s="180">
        <v>1015</v>
      </c>
      <c r="K53" s="191" t="s">
        <v>497</v>
      </c>
      <c r="L53" s="668"/>
      <c r="M53" s="671"/>
      <c r="N53" s="331"/>
      <c r="O53" s="911">
        <f t="shared" si="9"/>
        <v>0</v>
      </c>
      <c r="P53" s="329">
        <f t="shared" si="5"/>
        <v>0</v>
      </c>
      <c r="Q53" s="330"/>
      <c r="R53" s="628"/>
      <c r="S53" s="340"/>
      <c r="T53" s="423">
        <f t="shared" si="10"/>
        <v>0</v>
      </c>
      <c r="U53" s="629">
        <f t="shared" si="4"/>
        <v>0</v>
      </c>
      <c r="V53" s="330"/>
      <c r="W53" s="628"/>
      <c r="X53" s="340"/>
      <c r="Y53" s="636">
        <f t="shared" si="11"/>
        <v>0</v>
      </c>
      <c r="Z53" s="423">
        <f t="shared" si="12"/>
        <v>0</v>
      </c>
      <c r="AA53" s="340"/>
      <c r="AB53" s="340"/>
      <c r="AC53" s="341"/>
      <c r="AD53" s="421">
        <f t="shared" si="3"/>
        <v>0</v>
      </c>
    </row>
    <row r="54" spans="5:30" ht="18.75" thickBot="1">
      <c r="E54" s="634">
        <v>45</v>
      </c>
      <c r="F54" s="568">
        <f t="shared" si="0"/>
        <v>8932</v>
      </c>
      <c r="G54" s="568" t="str">
        <f t="shared" si="1"/>
        <v>+e8932</v>
      </c>
      <c r="H54" s="568" t="str">
        <f t="shared" si="2"/>
        <v>+e9059</v>
      </c>
      <c r="I54" s="179"/>
      <c r="J54" s="180">
        <v>1016</v>
      </c>
      <c r="K54" s="191" t="s">
        <v>498</v>
      </c>
      <c r="L54" s="668"/>
      <c r="M54" s="671"/>
      <c r="N54" s="331"/>
      <c r="O54" s="911">
        <f t="shared" si="9"/>
        <v>0</v>
      </c>
      <c r="P54" s="329">
        <f t="shared" si="5"/>
        <v>0</v>
      </c>
      <c r="Q54" s="330"/>
      <c r="R54" s="628"/>
      <c r="S54" s="340"/>
      <c r="T54" s="423">
        <f t="shared" si="10"/>
        <v>0</v>
      </c>
      <c r="U54" s="629">
        <f t="shared" si="4"/>
        <v>0</v>
      </c>
      <c r="V54" s="330"/>
      <c r="W54" s="628"/>
      <c r="X54" s="340"/>
      <c r="Y54" s="636">
        <f t="shared" si="11"/>
        <v>0</v>
      </c>
      <c r="Z54" s="423">
        <f t="shared" si="12"/>
        <v>0</v>
      </c>
      <c r="AA54" s="340"/>
      <c r="AB54" s="340"/>
      <c r="AC54" s="341"/>
      <c r="AD54" s="421">
        <f t="shared" si="3"/>
        <v>0</v>
      </c>
    </row>
    <row r="55" spans="5:30" ht="18.75" thickBot="1">
      <c r="E55" s="634">
        <v>46</v>
      </c>
      <c r="F55" s="568">
        <f t="shared" si="0"/>
        <v>9102</v>
      </c>
      <c r="G55" s="568" t="str">
        <f t="shared" si="1"/>
        <v>+e9102</v>
      </c>
      <c r="H55" s="568" t="str">
        <f t="shared" si="2"/>
        <v>+e9229</v>
      </c>
      <c r="I55" s="184"/>
      <c r="J55" s="220">
        <v>1020</v>
      </c>
      <c r="K55" s="221" t="s">
        <v>499</v>
      </c>
      <c r="L55" s="668"/>
      <c r="M55" s="671"/>
      <c r="N55" s="331"/>
      <c r="O55" s="911">
        <f t="shared" si="9"/>
        <v>0</v>
      </c>
      <c r="P55" s="329">
        <f t="shared" si="5"/>
        <v>0</v>
      </c>
      <c r="Q55" s="330"/>
      <c r="R55" s="628"/>
      <c r="S55" s="340"/>
      <c r="T55" s="423">
        <f t="shared" si="10"/>
        <v>0</v>
      </c>
      <c r="U55" s="629">
        <f t="shared" si="4"/>
        <v>0</v>
      </c>
      <c r="V55" s="330"/>
      <c r="W55" s="628"/>
      <c r="X55" s="340"/>
      <c r="Y55" s="636">
        <f t="shared" si="11"/>
        <v>0</v>
      </c>
      <c r="Z55" s="423">
        <f t="shared" si="12"/>
        <v>0</v>
      </c>
      <c r="AA55" s="340"/>
      <c r="AB55" s="340"/>
      <c r="AC55" s="341"/>
      <c r="AD55" s="421">
        <f t="shared" si="3"/>
        <v>0</v>
      </c>
    </row>
    <row r="56" spans="5:30" ht="18.75" thickBot="1">
      <c r="E56" s="634">
        <v>47</v>
      </c>
      <c r="F56" s="568">
        <f t="shared" si="0"/>
        <v>9272</v>
      </c>
      <c r="G56" s="568" t="str">
        <f t="shared" si="1"/>
        <v>+e9272</v>
      </c>
      <c r="H56" s="568" t="str">
        <f t="shared" si="2"/>
        <v>+e9399</v>
      </c>
      <c r="I56" s="179"/>
      <c r="J56" s="180">
        <v>1030</v>
      </c>
      <c r="K56" s="191" t="s">
        <v>500</v>
      </c>
      <c r="L56" s="668"/>
      <c r="M56" s="671"/>
      <c r="N56" s="331"/>
      <c r="O56" s="911">
        <f t="shared" si="9"/>
        <v>0</v>
      </c>
      <c r="P56" s="329">
        <f t="shared" si="5"/>
        <v>0</v>
      </c>
      <c r="Q56" s="330"/>
      <c r="R56" s="628"/>
      <c r="S56" s="340"/>
      <c r="T56" s="423">
        <f t="shared" si="10"/>
        <v>0</v>
      </c>
      <c r="U56" s="629">
        <f t="shared" si="4"/>
        <v>0</v>
      </c>
      <c r="V56" s="330"/>
      <c r="W56" s="628"/>
      <c r="X56" s="340"/>
      <c r="Y56" s="636">
        <f t="shared" si="11"/>
        <v>0</v>
      </c>
      <c r="Z56" s="423">
        <f t="shared" si="12"/>
        <v>0</v>
      </c>
      <c r="AA56" s="340"/>
      <c r="AB56" s="340"/>
      <c r="AC56" s="341"/>
      <c r="AD56" s="421">
        <f t="shared" si="3"/>
        <v>0</v>
      </c>
    </row>
    <row r="57" spans="5:30" ht="30.75" thickBot="1">
      <c r="E57" s="634">
        <v>48</v>
      </c>
      <c r="F57" s="568">
        <f t="shared" si="0"/>
        <v>9442</v>
      </c>
      <c r="G57" s="568" t="str">
        <f t="shared" si="1"/>
        <v>+e9442</v>
      </c>
      <c r="H57" s="568" t="str">
        <f t="shared" si="2"/>
        <v>+e9569</v>
      </c>
      <c r="I57" s="179"/>
      <c r="J57" s="222">
        <v>1040</v>
      </c>
      <c r="K57" s="223" t="s">
        <v>501</v>
      </c>
      <c r="L57" s="668"/>
      <c r="M57" s="671"/>
      <c r="N57" s="331"/>
      <c r="O57" s="911">
        <f t="shared" si="9"/>
        <v>0</v>
      </c>
      <c r="P57" s="329">
        <f t="shared" si="5"/>
        <v>0</v>
      </c>
      <c r="Q57" s="330"/>
      <c r="R57" s="628"/>
      <c r="S57" s="340"/>
      <c r="T57" s="423">
        <f t="shared" si="10"/>
        <v>0</v>
      </c>
      <c r="U57" s="629">
        <f t="shared" si="4"/>
        <v>0</v>
      </c>
      <c r="V57" s="330"/>
      <c r="W57" s="424"/>
      <c r="X57" s="429"/>
      <c r="Y57" s="429"/>
      <c r="Z57" s="429"/>
      <c r="AA57" s="429"/>
      <c r="AB57" s="429"/>
      <c r="AC57" s="630"/>
      <c r="AD57" s="421">
        <f t="shared" si="3"/>
        <v>0</v>
      </c>
    </row>
    <row r="58" spans="3:30" ht="18.75" thickBot="1">
      <c r="C58" s="576"/>
      <c r="E58" s="634">
        <v>49</v>
      </c>
      <c r="F58" s="568">
        <f t="shared" si="0"/>
        <v>9612</v>
      </c>
      <c r="G58" s="568" t="str">
        <f t="shared" si="1"/>
        <v>+e9612</v>
      </c>
      <c r="H58" s="568" t="str">
        <f t="shared" si="2"/>
        <v>+e9739</v>
      </c>
      <c r="I58" s="179"/>
      <c r="J58" s="220">
        <v>1051</v>
      </c>
      <c r="K58" s="224" t="s">
        <v>502</v>
      </c>
      <c r="L58" s="668"/>
      <c r="M58" s="671"/>
      <c r="N58" s="331"/>
      <c r="O58" s="911">
        <f t="shared" si="9"/>
        <v>0</v>
      </c>
      <c r="P58" s="329">
        <f t="shared" si="5"/>
        <v>0</v>
      </c>
      <c r="Q58" s="330"/>
      <c r="R58" s="628"/>
      <c r="S58" s="340"/>
      <c r="T58" s="423">
        <f t="shared" si="10"/>
        <v>0</v>
      </c>
      <c r="U58" s="629">
        <f t="shared" si="4"/>
        <v>0</v>
      </c>
      <c r="V58" s="330"/>
      <c r="W58" s="424"/>
      <c r="X58" s="429"/>
      <c r="Y58" s="429"/>
      <c r="Z58" s="429"/>
      <c r="AA58" s="429"/>
      <c r="AB58" s="429"/>
      <c r="AC58" s="630"/>
      <c r="AD58" s="421">
        <f t="shared" si="3"/>
        <v>0</v>
      </c>
    </row>
    <row r="59" spans="5:30" ht="18.75" thickBot="1">
      <c r="E59" s="634">
        <v>50</v>
      </c>
      <c r="F59" s="568">
        <f t="shared" si="0"/>
        <v>9782</v>
      </c>
      <c r="G59" s="568" t="str">
        <f t="shared" si="1"/>
        <v>+e9782</v>
      </c>
      <c r="H59" s="568" t="str">
        <f t="shared" si="2"/>
        <v>+e9909</v>
      </c>
      <c r="I59" s="179"/>
      <c r="J59" s="180">
        <v>1052</v>
      </c>
      <c r="K59" s="191" t="s">
        <v>503</v>
      </c>
      <c r="L59" s="668"/>
      <c r="M59" s="671"/>
      <c r="N59" s="331"/>
      <c r="O59" s="911">
        <f t="shared" si="9"/>
        <v>0</v>
      </c>
      <c r="P59" s="329">
        <f t="shared" si="5"/>
        <v>0</v>
      </c>
      <c r="Q59" s="330"/>
      <c r="R59" s="628"/>
      <c r="S59" s="340"/>
      <c r="T59" s="423">
        <f t="shared" si="10"/>
        <v>0</v>
      </c>
      <c r="U59" s="629">
        <f t="shared" si="4"/>
        <v>0</v>
      </c>
      <c r="V59" s="330"/>
      <c r="W59" s="424"/>
      <c r="X59" s="429"/>
      <c r="Y59" s="429"/>
      <c r="Z59" s="429"/>
      <c r="AA59" s="429"/>
      <c r="AB59" s="429"/>
      <c r="AC59" s="630"/>
      <c r="AD59" s="421">
        <f t="shared" si="3"/>
        <v>0</v>
      </c>
    </row>
    <row r="60" spans="5:30" ht="32.25" thickBot="1">
      <c r="E60" s="634">
        <v>51</v>
      </c>
      <c r="F60" s="568">
        <f t="shared" si="0"/>
        <v>9952</v>
      </c>
      <c r="G60" s="568" t="str">
        <f t="shared" si="1"/>
        <v>+e9952</v>
      </c>
      <c r="H60" s="568" t="str">
        <f t="shared" si="2"/>
        <v>+e10079</v>
      </c>
      <c r="I60" s="179"/>
      <c r="J60" s="225">
        <v>1053</v>
      </c>
      <c r="K60" s="226" t="s">
        <v>504</v>
      </c>
      <c r="L60" s="668"/>
      <c r="M60" s="671"/>
      <c r="N60" s="331"/>
      <c r="O60" s="911">
        <f t="shared" si="9"/>
        <v>0</v>
      </c>
      <c r="P60" s="329">
        <f t="shared" si="5"/>
        <v>0</v>
      </c>
      <c r="Q60" s="330"/>
      <c r="R60" s="628"/>
      <c r="S60" s="340"/>
      <c r="T60" s="423">
        <f t="shared" si="10"/>
        <v>0</v>
      </c>
      <c r="U60" s="629">
        <f t="shared" si="4"/>
        <v>0</v>
      </c>
      <c r="V60" s="330"/>
      <c r="W60" s="424"/>
      <c r="X60" s="429"/>
      <c r="Y60" s="429"/>
      <c r="Z60" s="429"/>
      <c r="AA60" s="429"/>
      <c r="AB60" s="429"/>
      <c r="AC60" s="630"/>
      <c r="AD60" s="421">
        <f t="shared" si="3"/>
        <v>0</v>
      </c>
    </row>
    <row r="61" spans="5:30" ht="18.75" thickBot="1">
      <c r="E61" s="634">
        <v>52</v>
      </c>
      <c r="F61" s="568">
        <f t="shared" si="0"/>
        <v>10122</v>
      </c>
      <c r="G61" s="568" t="str">
        <f t="shared" si="1"/>
        <v>+e10122</v>
      </c>
      <c r="H61" s="568" t="str">
        <f t="shared" si="2"/>
        <v>+e10249</v>
      </c>
      <c r="I61" s="179"/>
      <c r="J61" s="180">
        <v>1062</v>
      </c>
      <c r="K61" s="182" t="s">
        <v>505</v>
      </c>
      <c r="L61" s="668"/>
      <c r="M61" s="671"/>
      <c r="N61" s="331"/>
      <c r="O61" s="911">
        <f t="shared" si="9"/>
        <v>0</v>
      </c>
      <c r="P61" s="329">
        <f t="shared" si="5"/>
        <v>0</v>
      </c>
      <c r="Q61" s="330"/>
      <c r="R61" s="628"/>
      <c r="S61" s="340"/>
      <c r="T61" s="423">
        <f t="shared" si="10"/>
        <v>0</v>
      </c>
      <c r="U61" s="629">
        <f t="shared" si="4"/>
        <v>0</v>
      </c>
      <c r="V61" s="330"/>
      <c r="W61" s="628"/>
      <c r="X61" s="340"/>
      <c r="Y61" s="636">
        <f>+IF(+(R61+S61)&gt;=O61,+S61,+(+O61-R61))</f>
        <v>0</v>
      </c>
      <c r="Z61" s="423">
        <f>W61+X61-Y61</f>
        <v>0</v>
      </c>
      <c r="AA61" s="340"/>
      <c r="AB61" s="340"/>
      <c r="AC61" s="341"/>
      <c r="AD61" s="421">
        <f t="shared" si="3"/>
        <v>0</v>
      </c>
    </row>
    <row r="62" spans="5:30" ht="18.75" thickBot="1">
      <c r="E62" s="634">
        <v>53</v>
      </c>
      <c r="F62" s="568">
        <f t="shared" si="0"/>
        <v>10292</v>
      </c>
      <c r="G62" s="568" t="str">
        <f t="shared" si="1"/>
        <v>+e10292</v>
      </c>
      <c r="H62" s="568" t="str">
        <f t="shared" si="2"/>
        <v>+e10419</v>
      </c>
      <c r="I62" s="179"/>
      <c r="J62" s="180">
        <v>1063</v>
      </c>
      <c r="K62" s="182" t="s">
        <v>506</v>
      </c>
      <c r="L62" s="668"/>
      <c r="M62" s="671"/>
      <c r="N62" s="331"/>
      <c r="O62" s="911">
        <f t="shared" si="9"/>
        <v>0</v>
      </c>
      <c r="P62" s="329">
        <f t="shared" si="5"/>
        <v>0</v>
      </c>
      <c r="Q62" s="330"/>
      <c r="R62" s="628"/>
      <c r="S62" s="340"/>
      <c r="T62" s="423">
        <f t="shared" si="10"/>
        <v>0</v>
      </c>
      <c r="U62" s="629">
        <f t="shared" si="4"/>
        <v>0</v>
      </c>
      <c r="V62" s="330"/>
      <c r="W62" s="424"/>
      <c r="X62" s="429"/>
      <c r="Y62" s="429"/>
      <c r="Z62" s="429"/>
      <c r="AA62" s="429"/>
      <c r="AB62" s="429"/>
      <c r="AC62" s="630"/>
      <c r="AD62" s="421">
        <f t="shared" si="3"/>
        <v>0</v>
      </c>
    </row>
    <row r="63" spans="5:30" ht="18.75" thickBot="1">
      <c r="E63" s="634">
        <v>54</v>
      </c>
      <c r="F63" s="568">
        <f t="shared" si="0"/>
        <v>10462</v>
      </c>
      <c r="G63" s="568" t="str">
        <f t="shared" si="1"/>
        <v>+e10462</v>
      </c>
      <c r="H63" s="568" t="str">
        <f t="shared" si="2"/>
        <v>+e10589</v>
      </c>
      <c r="I63" s="179"/>
      <c r="J63" s="225">
        <v>1069</v>
      </c>
      <c r="K63" s="227" t="s">
        <v>507</v>
      </c>
      <c r="L63" s="668"/>
      <c r="M63" s="671"/>
      <c r="N63" s="331"/>
      <c r="O63" s="911">
        <f t="shared" si="9"/>
        <v>0</v>
      </c>
      <c r="P63" s="329">
        <f t="shared" si="5"/>
        <v>0</v>
      </c>
      <c r="Q63" s="330"/>
      <c r="R63" s="628"/>
      <c r="S63" s="340"/>
      <c r="T63" s="423">
        <f t="shared" si="10"/>
        <v>0</v>
      </c>
      <c r="U63" s="629">
        <f t="shared" si="4"/>
        <v>0</v>
      </c>
      <c r="V63" s="330"/>
      <c r="W63" s="628"/>
      <c r="X63" s="340"/>
      <c r="Y63" s="636">
        <f>+IF(+(R63+S63)&gt;=O63,+S63,+(+O63-R63))</f>
        <v>0</v>
      </c>
      <c r="Z63" s="423">
        <f>W63+X63-Y63</f>
        <v>0</v>
      </c>
      <c r="AA63" s="340"/>
      <c r="AB63" s="340"/>
      <c r="AC63" s="341"/>
      <c r="AD63" s="421">
        <f t="shared" si="3"/>
        <v>0</v>
      </c>
    </row>
    <row r="64" spans="5:30" ht="30.75" thickBot="1">
      <c r="E64" s="634">
        <v>55</v>
      </c>
      <c r="F64" s="568">
        <f t="shared" si="0"/>
        <v>10632</v>
      </c>
      <c r="G64" s="568" t="str">
        <f t="shared" si="1"/>
        <v>+e10632</v>
      </c>
      <c r="H64" s="568" t="str">
        <f t="shared" si="2"/>
        <v>+e10759</v>
      </c>
      <c r="I64" s="184"/>
      <c r="J64" s="180">
        <v>1091</v>
      </c>
      <c r="K64" s="191" t="s">
        <v>508</v>
      </c>
      <c r="L64" s="668"/>
      <c r="M64" s="671"/>
      <c r="N64" s="331"/>
      <c r="O64" s="911">
        <f t="shared" si="9"/>
        <v>0</v>
      </c>
      <c r="P64" s="329">
        <f t="shared" si="5"/>
        <v>0</v>
      </c>
      <c r="Q64" s="330"/>
      <c r="R64" s="628"/>
      <c r="S64" s="340"/>
      <c r="T64" s="423">
        <f t="shared" si="10"/>
        <v>0</v>
      </c>
      <c r="U64" s="629">
        <f t="shared" si="4"/>
        <v>0</v>
      </c>
      <c r="V64" s="330"/>
      <c r="W64" s="628"/>
      <c r="X64" s="340"/>
      <c r="Y64" s="636">
        <f>+IF(+(R64+S64)&gt;=O64,+S64,+(+O64-R64))</f>
        <v>0</v>
      </c>
      <c r="Z64" s="423">
        <f>W64+X64-Y64</f>
        <v>0</v>
      </c>
      <c r="AA64" s="340"/>
      <c r="AB64" s="340"/>
      <c r="AC64" s="341"/>
      <c r="AD64" s="421">
        <f t="shared" si="3"/>
        <v>0</v>
      </c>
    </row>
    <row r="65" spans="5:30" ht="30.75" thickBot="1">
      <c r="E65" s="634">
        <v>56</v>
      </c>
      <c r="F65" s="568">
        <f t="shared" si="0"/>
        <v>10802</v>
      </c>
      <c r="G65" s="568" t="str">
        <f t="shared" si="1"/>
        <v>+e10802</v>
      </c>
      <c r="H65" s="568" t="str">
        <f t="shared" si="2"/>
        <v>+e10929</v>
      </c>
      <c r="I65" s="179"/>
      <c r="J65" s="180">
        <v>1092</v>
      </c>
      <c r="K65" s="191" t="s">
        <v>509</v>
      </c>
      <c r="L65" s="668"/>
      <c r="M65" s="671"/>
      <c r="N65" s="331"/>
      <c r="O65" s="911">
        <f t="shared" si="9"/>
        <v>0</v>
      </c>
      <c r="P65" s="329">
        <f t="shared" si="5"/>
        <v>0</v>
      </c>
      <c r="Q65" s="330"/>
      <c r="R65" s="628"/>
      <c r="S65" s="340"/>
      <c r="T65" s="423">
        <f t="shared" si="10"/>
        <v>0</v>
      </c>
      <c r="U65" s="629">
        <f t="shared" si="4"/>
        <v>0</v>
      </c>
      <c r="V65" s="330"/>
      <c r="W65" s="424"/>
      <c r="X65" s="429"/>
      <c r="Y65" s="429"/>
      <c r="Z65" s="429"/>
      <c r="AA65" s="429"/>
      <c r="AB65" s="429"/>
      <c r="AC65" s="630"/>
      <c r="AD65" s="421">
        <f t="shared" si="3"/>
        <v>0</v>
      </c>
    </row>
    <row r="66" spans="5:30" ht="30.75" thickBot="1">
      <c r="E66" s="634">
        <v>57</v>
      </c>
      <c r="F66" s="568">
        <f t="shared" si="0"/>
        <v>10972</v>
      </c>
      <c r="G66" s="568" t="str">
        <f t="shared" si="1"/>
        <v>+e10972</v>
      </c>
      <c r="H66" s="568" t="str">
        <f t="shared" si="2"/>
        <v>+e11099</v>
      </c>
      <c r="I66" s="179"/>
      <c r="J66" s="186">
        <v>1098</v>
      </c>
      <c r="K66" s="192" t="s">
        <v>510</v>
      </c>
      <c r="L66" s="668"/>
      <c r="M66" s="671"/>
      <c r="N66" s="331"/>
      <c r="O66" s="911">
        <f t="shared" si="9"/>
        <v>0</v>
      </c>
      <c r="P66" s="329">
        <f t="shared" si="5"/>
        <v>0</v>
      </c>
      <c r="Q66" s="330"/>
      <c r="R66" s="628"/>
      <c r="S66" s="340"/>
      <c r="T66" s="423">
        <f t="shared" si="10"/>
        <v>0</v>
      </c>
      <c r="U66" s="629">
        <f t="shared" si="4"/>
        <v>0</v>
      </c>
      <c r="V66" s="330"/>
      <c r="W66" s="628"/>
      <c r="X66" s="340"/>
      <c r="Y66" s="636">
        <f>+IF(+(R66+S66)&gt;=O66,+S66,+(+O66-R66))</f>
        <v>0</v>
      </c>
      <c r="Z66" s="423">
        <f>W66+X66-Y66</f>
        <v>0</v>
      </c>
      <c r="AA66" s="340"/>
      <c r="AB66" s="340"/>
      <c r="AC66" s="341"/>
      <c r="AD66" s="421">
        <f t="shared" si="3"/>
        <v>0</v>
      </c>
    </row>
    <row r="67" spans="5:30" ht="18.75" thickBot="1">
      <c r="E67" s="634">
        <v>58</v>
      </c>
      <c r="F67" s="568">
        <f t="shared" si="0"/>
        <v>11142</v>
      </c>
      <c r="G67" s="568" t="str">
        <f t="shared" si="1"/>
        <v>+e11142</v>
      </c>
      <c r="H67" s="568" t="str">
        <f t="shared" si="2"/>
        <v>+e11269</v>
      </c>
      <c r="I67" s="183">
        <v>2100</v>
      </c>
      <c r="J67" s="1009" t="s">
        <v>837</v>
      </c>
      <c r="K67" s="1009"/>
      <c r="L67" s="672">
        <f>SUM(L68:L72)</f>
        <v>0</v>
      </c>
      <c r="M67" s="425">
        <f>SUM(M68:M72)</f>
        <v>0</v>
      </c>
      <c r="N67" s="338">
        <f>SUM(N68:N72)</f>
        <v>0</v>
      </c>
      <c r="O67" s="338">
        <f>SUM(O68:O72)</f>
        <v>0</v>
      </c>
      <c r="P67" s="329">
        <f t="shared" si="5"/>
        <v>0</v>
      </c>
      <c r="Q67" s="330"/>
      <c r="R67" s="426">
        <f>SUM(R68:R72)</f>
        <v>0</v>
      </c>
      <c r="S67" s="427">
        <f>SUM(S68:S72)</f>
        <v>0</v>
      </c>
      <c r="T67" s="631">
        <f>SUM(T68:T72)</f>
        <v>0</v>
      </c>
      <c r="U67" s="632">
        <f>SUM(U68:U72)</f>
        <v>0</v>
      </c>
      <c r="V67" s="330"/>
      <c r="W67" s="428"/>
      <c r="X67" s="443"/>
      <c r="Y67" s="443"/>
      <c r="Z67" s="443"/>
      <c r="AA67" s="443"/>
      <c r="AB67" s="443"/>
      <c r="AC67" s="633"/>
      <c r="AD67" s="421">
        <f t="shared" si="3"/>
        <v>0</v>
      </c>
    </row>
    <row r="68" spans="5:30" ht="18.75" thickBot="1">
      <c r="E68" s="634">
        <v>59</v>
      </c>
      <c r="F68" s="568">
        <f t="shared" si="0"/>
        <v>11312</v>
      </c>
      <c r="G68" s="568" t="str">
        <f t="shared" si="1"/>
        <v>+e11312</v>
      </c>
      <c r="H68" s="568" t="str">
        <f t="shared" si="2"/>
        <v>+e11439</v>
      </c>
      <c r="I68" s="179"/>
      <c r="J68" s="190">
        <v>2110</v>
      </c>
      <c r="K68" s="193" t="s">
        <v>511</v>
      </c>
      <c r="L68" s="668"/>
      <c r="M68" s="671"/>
      <c r="N68" s="331"/>
      <c r="O68" s="911">
        <f>M68+N68</f>
        <v>0</v>
      </c>
      <c r="P68" s="329">
        <f t="shared" si="5"/>
        <v>0</v>
      </c>
      <c r="Q68" s="330"/>
      <c r="R68" s="628"/>
      <c r="S68" s="340"/>
      <c r="T68" s="423">
        <f>O68</f>
        <v>0</v>
      </c>
      <c r="U68" s="629">
        <f t="shared" si="4"/>
        <v>0</v>
      </c>
      <c r="V68" s="330"/>
      <c r="W68" s="424"/>
      <c r="X68" s="429"/>
      <c r="Y68" s="429"/>
      <c r="Z68" s="429"/>
      <c r="AA68" s="429"/>
      <c r="AB68" s="429"/>
      <c r="AC68" s="630"/>
      <c r="AD68" s="421">
        <f t="shared" si="3"/>
        <v>0</v>
      </c>
    </row>
    <row r="69" spans="5:30" ht="18.75" thickBot="1">
      <c r="E69" s="634">
        <v>60</v>
      </c>
      <c r="F69" s="568">
        <f t="shared" si="0"/>
        <v>11482</v>
      </c>
      <c r="G69" s="568" t="str">
        <f t="shared" si="1"/>
        <v>+e11482</v>
      </c>
      <c r="H69" s="568" t="str">
        <f t="shared" si="2"/>
        <v>+e11609</v>
      </c>
      <c r="I69" s="228"/>
      <c r="J69" s="180">
        <v>2120</v>
      </c>
      <c r="K69" s="215" t="s">
        <v>512</v>
      </c>
      <c r="L69" s="668"/>
      <c r="M69" s="671"/>
      <c r="N69" s="331"/>
      <c r="O69" s="911">
        <f>M69+N69</f>
        <v>0</v>
      </c>
      <c r="P69" s="329">
        <f t="shared" si="5"/>
        <v>0</v>
      </c>
      <c r="Q69" s="330"/>
      <c r="R69" s="628"/>
      <c r="S69" s="340"/>
      <c r="T69" s="423">
        <f>O69</f>
        <v>0</v>
      </c>
      <c r="U69" s="629">
        <f t="shared" si="4"/>
        <v>0</v>
      </c>
      <c r="V69" s="330"/>
      <c r="W69" s="424"/>
      <c r="X69" s="429"/>
      <c r="Y69" s="429"/>
      <c r="Z69" s="429"/>
      <c r="AA69" s="429"/>
      <c r="AB69" s="429"/>
      <c r="AC69" s="630"/>
      <c r="AD69" s="421">
        <f t="shared" si="3"/>
        <v>0</v>
      </c>
    </row>
    <row r="70" spans="5:30" ht="32.25" thickBot="1">
      <c r="E70" s="634">
        <v>61</v>
      </c>
      <c r="F70" s="568">
        <f t="shared" si="0"/>
        <v>11652</v>
      </c>
      <c r="G70" s="568" t="str">
        <f t="shared" si="1"/>
        <v>+e11652</v>
      </c>
      <c r="H70" s="568" t="str">
        <f t="shared" si="2"/>
        <v>+e11779</v>
      </c>
      <c r="I70" s="228"/>
      <c r="J70" s="180">
        <v>2125</v>
      </c>
      <c r="K70" s="209" t="s">
        <v>768</v>
      </c>
      <c r="L70" s="668"/>
      <c r="M70" s="671"/>
      <c r="N70" s="331"/>
      <c r="O70" s="911">
        <f>M70+N70</f>
        <v>0</v>
      </c>
      <c r="P70" s="329">
        <f t="shared" si="5"/>
        <v>0</v>
      </c>
      <c r="Q70" s="330"/>
      <c r="R70" s="628"/>
      <c r="S70" s="340"/>
      <c r="T70" s="423">
        <f>O70</f>
        <v>0</v>
      </c>
      <c r="U70" s="629">
        <f t="shared" si="4"/>
        <v>0</v>
      </c>
      <c r="V70" s="330"/>
      <c r="W70" s="424"/>
      <c r="X70" s="429"/>
      <c r="Y70" s="429"/>
      <c r="Z70" s="429"/>
      <c r="AA70" s="429"/>
      <c r="AB70" s="429"/>
      <c r="AC70" s="630"/>
      <c r="AD70" s="421">
        <f t="shared" si="3"/>
        <v>0</v>
      </c>
    </row>
    <row r="71" spans="5:30" ht="32.25" thickBot="1">
      <c r="E71" s="634">
        <v>62</v>
      </c>
      <c r="F71" s="568">
        <f t="shared" si="0"/>
        <v>11822</v>
      </c>
      <c r="G71" s="568" t="str">
        <f t="shared" si="1"/>
        <v>+e11822</v>
      </c>
      <c r="H71" s="568" t="str">
        <f t="shared" si="2"/>
        <v>+e11949</v>
      </c>
      <c r="I71" s="187"/>
      <c r="J71" s="186">
        <v>2140</v>
      </c>
      <c r="K71" s="203" t="s">
        <v>514</v>
      </c>
      <c r="L71" s="668"/>
      <c r="M71" s="671"/>
      <c r="N71" s="331"/>
      <c r="O71" s="911">
        <f>M71+N71</f>
        <v>0</v>
      </c>
      <c r="P71" s="329">
        <f t="shared" si="5"/>
        <v>0</v>
      </c>
      <c r="Q71" s="330"/>
      <c r="R71" s="628"/>
      <c r="S71" s="340"/>
      <c r="T71" s="423">
        <f>O71</f>
        <v>0</v>
      </c>
      <c r="U71" s="629">
        <f t="shared" si="4"/>
        <v>0</v>
      </c>
      <c r="V71" s="330"/>
      <c r="W71" s="424"/>
      <c r="X71" s="429"/>
      <c r="Y71" s="429"/>
      <c r="Z71" s="429"/>
      <c r="AA71" s="429"/>
      <c r="AB71" s="429"/>
      <c r="AC71" s="630"/>
      <c r="AD71" s="421">
        <f t="shared" si="3"/>
        <v>0</v>
      </c>
    </row>
    <row r="72" spans="5:30" ht="32.25" thickBot="1">
      <c r="E72" s="634">
        <v>63</v>
      </c>
      <c r="F72" s="568">
        <f aca="true" t="shared" si="13" ref="F72:F135">F71+$B$1</f>
        <v>11992</v>
      </c>
      <c r="G72" s="568" t="str">
        <f aca="true" t="shared" si="14" ref="G72:G135">CONCATENATE("+e",F72)</f>
        <v>+e11992</v>
      </c>
      <c r="H72" s="568" t="str">
        <f aca="true" t="shared" si="15" ref="H72:H135">CONCATENATE("+e",F72+$D$1)</f>
        <v>+e12119</v>
      </c>
      <c r="I72" s="179"/>
      <c r="J72" s="186">
        <v>2190</v>
      </c>
      <c r="K72" s="203" t="s">
        <v>515</v>
      </c>
      <c r="L72" s="668"/>
      <c r="M72" s="671"/>
      <c r="N72" s="331"/>
      <c r="O72" s="911">
        <f>M72+N72</f>
        <v>0</v>
      </c>
      <c r="P72" s="329">
        <f t="shared" si="5"/>
        <v>0</v>
      </c>
      <c r="Q72" s="330"/>
      <c r="R72" s="628"/>
      <c r="S72" s="340"/>
      <c r="T72" s="423">
        <f>O72</f>
        <v>0</v>
      </c>
      <c r="U72" s="629">
        <f t="shared" si="4"/>
        <v>0</v>
      </c>
      <c r="V72" s="330"/>
      <c r="W72" s="424"/>
      <c r="X72" s="429"/>
      <c r="Y72" s="429"/>
      <c r="Z72" s="429"/>
      <c r="AA72" s="429"/>
      <c r="AB72" s="429"/>
      <c r="AC72" s="630"/>
      <c r="AD72" s="421">
        <f t="shared" si="3"/>
        <v>0</v>
      </c>
    </row>
    <row r="73" spans="5:30" ht="18.75" thickBot="1">
      <c r="E73" s="634">
        <v>64</v>
      </c>
      <c r="F73" s="568">
        <f t="shared" si="13"/>
        <v>12162</v>
      </c>
      <c r="G73" s="568" t="str">
        <f t="shared" si="14"/>
        <v>+e12162</v>
      </c>
      <c r="H73" s="568" t="str">
        <f t="shared" si="15"/>
        <v>+e12289</v>
      </c>
      <c r="I73" s="183">
        <v>2200</v>
      </c>
      <c r="J73" s="1009" t="s">
        <v>516</v>
      </c>
      <c r="K73" s="1009"/>
      <c r="L73" s="672">
        <f>SUM(L74:L76)</f>
        <v>0</v>
      </c>
      <c r="M73" s="425">
        <f>SUM(M74:M76)</f>
        <v>0</v>
      </c>
      <c r="N73" s="338">
        <f>SUM(N74:N76)</f>
        <v>0</v>
      </c>
      <c r="O73" s="338">
        <f>SUM(O74:O76)</f>
        <v>0</v>
      </c>
      <c r="P73" s="329">
        <f t="shared" si="5"/>
        <v>0</v>
      </c>
      <c r="Q73" s="330"/>
      <c r="R73" s="426">
        <f>SUM(R74:R76)</f>
        <v>0</v>
      </c>
      <c r="S73" s="427">
        <f>SUM(S74:S76)</f>
        <v>0</v>
      </c>
      <c r="T73" s="631">
        <f>SUM(T74:T76)</f>
        <v>0</v>
      </c>
      <c r="U73" s="632">
        <f>SUM(U74:U76)</f>
        <v>0</v>
      </c>
      <c r="V73" s="330"/>
      <c r="W73" s="428"/>
      <c r="X73" s="443"/>
      <c r="Y73" s="443"/>
      <c r="Z73" s="443"/>
      <c r="AA73" s="443"/>
      <c r="AB73" s="443"/>
      <c r="AC73" s="633"/>
      <c r="AD73" s="421">
        <f t="shared" si="3"/>
        <v>0</v>
      </c>
    </row>
    <row r="74" spans="5:30" ht="18.75" thickBot="1">
      <c r="E74" s="568">
        <v>65</v>
      </c>
      <c r="F74" s="568">
        <f t="shared" si="13"/>
        <v>12332</v>
      </c>
      <c r="G74" s="568" t="str">
        <f t="shared" si="14"/>
        <v>+e12332</v>
      </c>
      <c r="H74" s="568" t="str">
        <f t="shared" si="15"/>
        <v>+e12459</v>
      </c>
      <c r="I74" s="179"/>
      <c r="J74" s="190">
        <v>2220</v>
      </c>
      <c r="K74" s="181" t="s">
        <v>517</v>
      </c>
      <c r="L74" s="668"/>
      <c r="M74" s="671"/>
      <c r="N74" s="331"/>
      <c r="O74" s="911">
        <f aca="true" t="shared" si="16" ref="O74:O80">M74+N74</f>
        <v>0</v>
      </c>
      <c r="P74" s="329">
        <f t="shared" si="5"/>
        <v>0</v>
      </c>
      <c r="Q74" s="330"/>
      <c r="R74" s="424"/>
      <c r="S74" s="429"/>
      <c r="T74" s="429"/>
      <c r="U74" s="630"/>
      <c r="V74" s="330"/>
      <c r="W74" s="424"/>
      <c r="X74" s="429"/>
      <c r="Y74" s="429"/>
      <c r="Z74" s="429"/>
      <c r="AA74" s="429"/>
      <c r="AB74" s="429"/>
      <c r="AC74" s="630"/>
      <c r="AD74" s="421">
        <f t="shared" si="3"/>
        <v>0</v>
      </c>
    </row>
    <row r="75" spans="6:30" ht="18.75" thickBot="1">
      <c r="F75" s="568">
        <f t="shared" si="13"/>
        <v>12502</v>
      </c>
      <c r="G75" s="568" t="str">
        <f t="shared" si="14"/>
        <v>+e12502</v>
      </c>
      <c r="H75" s="568" t="str">
        <f t="shared" si="15"/>
        <v>+e12629</v>
      </c>
      <c r="I75" s="179"/>
      <c r="J75" s="180">
        <v>2221</v>
      </c>
      <c r="K75" s="182" t="s">
        <v>518</v>
      </c>
      <c r="L75" s="668"/>
      <c r="M75" s="671"/>
      <c r="N75" s="331"/>
      <c r="O75" s="911">
        <f t="shared" si="16"/>
        <v>0</v>
      </c>
      <c r="P75" s="329">
        <f t="shared" si="5"/>
        <v>0</v>
      </c>
      <c r="Q75" s="330"/>
      <c r="R75" s="628"/>
      <c r="S75" s="340"/>
      <c r="T75" s="423">
        <f aca="true" t="shared" si="17" ref="T75:T80">O75</f>
        <v>0</v>
      </c>
      <c r="U75" s="629">
        <f aca="true" t="shared" si="18" ref="U75:U80">R75+S75-T75</f>
        <v>0</v>
      </c>
      <c r="V75" s="330"/>
      <c r="W75" s="424"/>
      <c r="X75" s="429"/>
      <c r="Y75" s="429"/>
      <c r="Z75" s="429"/>
      <c r="AA75" s="429"/>
      <c r="AB75" s="429"/>
      <c r="AC75" s="630"/>
      <c r="AD75" s="421">
        <f t="shared" si="3"/>
        <v>0</v>
      </c>
    </row>
    <row r="76" spans="6:30" ht="18.75" thickBot="1">
      <c r="F76" s="568">
        <f t="shared" si="13"/>
        <v>12672</v>
      </c>
      <c r="G76" s="568" t="str">
        <f t="shared" si="14"/>
        <v>+e12672</v>
      </c>
      <c r="H76" s="568" t="str">
        <f t="shared" si="15"/>
        <v>+e12799</v>
      </c>
      <c r="I76" s="179"/>
      <c r="J76" s="186">
        <v>2224</v>
      </c>
      <c r="K76" s="185" t="s">
        <v>519</v>
      </c>
      <c r="L76" s="668"/>
      <c r="M76" s="671"/>
      <c r="N76" s="331"/>
      <c r="O76" s="911">
        <f t="shared" si="16"/>
        <v>0</v>
      </c>
      <c r="P76" s="329">
        <f t="shared" si="5"/>
        <v>0</v>
      </c>
      <c r="Q76" s="330"/>
      <c r="R76" s="628"/>
      <c r="S76" s="340"/>
      <c r="T76" s="423">
        <f t="shared" si="17"/>
        <v>0</v>
      </c>
      <c r="U76" s="629">
        <f t="shared" si="18"/>
        <v>0</v>
      </c>
      <c r="V76" s="330"/>
      <c r="W76" s="424"/>
      <c r="X76" s="429"/>
      <c r="Y76" s="429"/>
      <c r="Z76" s="429"/>
      <c r="AA76" s="429"/>
      <c r="AB76" s="429"/>
      <c r="AC76" s="630"/>
      <c r="AD76" s="421">
        <f t="shared" si="3"/>
        <v>0</v>
      </c>
    </row>
    <row r="77" spans="6:30" ht="18.75" thickBot="1">
      <c r="F77" s="568">
        <f t="shared" si="13"/>
        <v>12842</v>
      </c>
      <c r="G77" s="568" t="str">
        <f t="shared" si="14"/>
        <v>+e12842</v>
      </c>
      <c r="H77" s="568" t="str">
        <f t="shared" si="15"/>
        <v>+e12969</v>
      </c>
      <c r="I77" s="183">
        <v>2500</v>
      </c>
      <c r="J77" s="1009" t="s">
        <v>520</v>
      </c>
      <c r="K77" s="1009"/>
      <c r="L77" s="672"/>
      <c r="M77" s="677"/>
      <c r="N77" s="345"/>
      <c r="O77" s="911">
        <f t="shared" si="16"/>
        <v>0</v>
      </c>
      <c r="P77" s="329">
        <f t="shared" si="5"/>
        <v>0</v>
      </c>
      <c r="Q77" s="330"/>
      <c r="R77" s="635"/>
      <c r="S77" s="342"/>
      <c r="T77" s="423">
        <f t="shared" si="17"/>
        <v>0</v>
      </c>
      <c r="U77" s="629">
        <f t="shared" si="18"/>
        <v>0</v>
      </c>
      <c r="V77" s="330"/>
      <c r="W77" s="428"/>
      <c r="X77" s="443"/>
      <c r="Y77" s="429"/>
      <c r="Z77" s="429"/>
      <c r="AA77" s="443"/>
      <c r="AB77" s="429"/>
      <c r="AC77" s="630"/>
      <c r="AD77" s="421">
        <f t="shared" si="3"/>
        <v>0</v>
      </c>
    </row>
    <row r="78" spans="6:30" ht="18.75" thickBot="1">
      <c r="F78" s="568">
        <f t="shared" si="13"/>
        <v>13012</v>
      </c>
      <c r="G78" s="568" t="str">
        <f t="shared" si="14"/>
        <v>+e13012</v>
      </c>
      <c r="H78" s="568" t="str">
        <f t="shared" si="15"/>
        <v>+e13139</v>
      </c>
      <c r="I78" s="183">
        <v>2600</v>
      </c>
      <c r="J78" s="1037" t="s">
        <v>521</v>
      </c>
      <c r="K78" s="1028"/>
      <c r="L78" s="672"/>
      <c r="M78" s="677"/>
      <c r="N78" s="345"/>
      <c r="O78" s="911">
        <f t="shared" si="16"/>
        <v>0</v>
      </c>
      <c r="P78" s="329">
        <f t="shared" si="5"/>
        <v>0</v>
      </c>
      <c r="Q78" s="330"/>
      <c r="R78" s="635"/>
      <c r="S78" s="342"/>
      <c r="T78" s="423">
        <f t="shared" si="17"/>
        <v>0</v>
      </c>
      <c r="U78" s="629">
        <f t="shared" si="18"/>
        <v>0</v>
      </c>
      <c r="V78" s="330"/>
      <c r="W78" s="428"/>
      <c r="X78" s="443"/>
      <c r="Y78" s="429"/>
      <c r="Z78" s="429"/>
      <c r="AA78" s="443"/>
      <c r="AB78" s="429"/>
      <c r="AC78" s="630"/>
      <c r="AD78" s="421">
        <f t="shared" si="3"/>
        <v>0</v>
      </c>
    </row>
    <row r="79" spans="6:30" ht="18.75" thickBot="1">
      <c r="F79" s="568">
        <f t="shared" si="13"/>
        <v>13182</v>
      </c>
      <c r="G79" s="568" t="str">
        <f t="shared" si="14"/>
        <v>+e13182</v>
      </c>
      <c r="H79" s="568" t="str">
        <f t="shared" si="15"/>
        <v>+e13309</v>
      </c>
      <c r="I79" s="183">
        <v>2700</v>
      </c>
      <c r="J79" s="1010" t="s">
        <v>522</v>
      </c>
      <c r="K79" s="1011"/>
      <c r="L79" s="672"/>
      <c r="M79" s="677"/>
      <c r="N79" s="345"/>
      <c r="O79" s="911">
        <f t="shared" si="16"/>
        <v>0</v>
      </c>
      <c r="P79" s="329">
        <f t="shared" si="5"/>
        <v>0</v>
      </c>
      <c r="Q79" s="330"/>
      <c r="R79" s="635"/>
      <c r="S79" s="342"/>
      <c r="T79" s="423">
        <f t="shared" si="17"/>
        <v>0</v>
      </c>
      <c r="U79" s="629">
        <f t="shared" si="18"/>
        <v>0</v>
      </c>
      <c r="V79" s="330"/>
      <c r="W79" s="428"/>
      <c r="X79" s="443"/>
      <c r="Y79" s="429"/>
      <c r="Z79" s="429"/>
      <c r="AA79" s="443"/>
      <c r="AB79" s="429"/>
      <c r="AC79" s="630"/>
      <c r="AD79" s="421">
        <f t="shared" si="3"/>
        <v>0</v>
      </c>
    </row>
    <row r="80" spans="6:30" ht="18.75" thickBot="1">
      <c r="F80" s="568">
        <f t="shared" si="13"/>
        <v>13352</v>
      </c>
      <c r="G80" s="568" t="str">
        <f t="shared" si="14"/>
        <v>+e13352</v>
      </c>
      <c r="H80" s="568" t="str">
        <f t="shared" si="15"/>
        <v>+e13479</v>
      </c>
      <c r="I80" s="183">
        <v>2800</v>
      </c>
      <c r="J80" s="1140" t="s">
        <v>523</v>
      </c>
      <c r="K80" s="1031"/>
      <c r="L80" s="672"/>
      <c r="M80" s="677"/>
      <c r="N80" s="345"/>
      <c r="O80" s="911">
        <f t="shared" si="16"/>
        <v>0</v>
      </c>
      <c r="P80" s="329">
        <f t="shared" si="5"/>
        <v>0</v>
      </c>
      <c r="Q80" s="330"/>
      <c r="R80" s="635"/>
      <c r="S80" s="342"/>
      <c r="T80" s="423">
        <f t="shared" si="17"/>
        <v>0</v>
      </c>
      <c r="U80" s="629">
        <f t="shared" si="18"/>
        <v>0</v>
      </c>
      <c r="V80" s="330"/>
      <c r="W80" s="428"/>
      <c r="X80" s="443"/>
      <c r="Y80" s="429"/>
      <c r="Z80" s="429"/>
      <c r="AA80" s="443"/>
      <c r="AB80" s="429"/>
      <c r="AC80" s="630"/>
      <c r="AD80" s="421">
        <f t="shared" si="3"/>
        <v>0</v>
      </c>
    </row>
    <row r="81" spans="6:30" ht="33.75" customHeight="1" thickBot="1">
      <c r="F81" s="568">
        <f t="shared" si="13"/>
        <v>13522</v>
      </c>
      <c r="G81" s="568" t="str">
        <f t="shared" si="14"/>
        <v>+e13522</v>
      </c>
      <c r="H81" s="568" t="str">
        <f t="shared" si="15"/>
        <v>+e13649</v>
      </c>
      <c r="I81" s="183">
        <v>2900</v>
      </c>
      <c r="J81" s="1009" t="s">
        <v>524</v>
      </c>
      <c r="K81" s="1009"/>
      <c r="L81" s="672">
        <f>SUM(L82:L87)</f>
        <v>0</v>
      </c>
      <c r="M81" s="425">
        <f>SUM(M82:M87)</f>
        <v>0</v>
      </c>
      <c r="N81" s="338">
        <f>SUM(N82:N87)</f>
        <v>0</v>
      </c>
      <c r="O81" s="338">
        <f>SUM(O82:O87)</f>
        <v>0</v>
      </c>
      <c r="P81" s="329">
        <f t="shared" si="5"/>
        <v>0</v>
      </c>
      <c r="Q81" s="330"/>
      <c r="R81" s="426">
        <f>SUM(R82:R87)</f>
        <v>0</v>
      </c>
      <c r="S81" s="427">
        <f>SUM(S82:S87)</f>
        <v>0</v>
      </c>
      <c r="T81" s="631">
        <f>SUM(T82:T87)</f>
        <v>0</v>
      </c>
      <c r="U81" s="632">
        <f>SUM(U82:U87)</f>
        <v>0</v>
      </c>
      <c r="V81" s="330"/>
      <c r="W81" s="428"/>
      <c r="X81" s="443"/>
      <c r="Y81" s="443"/>
      <c r="Z81" s="443"/>
      <c r="AA81" s="443"/>
      <c r="AB81" s="443"/>
      <c r="AC81" s="633"/>
      <c r="AD81" s="421">
        <f t="shared" si="3"/>
        <v>0</v>
      </c>
    </row>
    <row r="82" spans="6:30" ht="35.25" customHeight="1" thickBot="1">
      <c r="F82" s="568">
        <f t="shared" si="13"/>
        <v>13692</v>
      </c>
      <c r="G82" s="568" t="str">
        <f t="shared" si="14"/>
        <v>+e13692</v>
      </c>
      <c r="H82" s="568" t="str">
        <f t="shared" si="15"/>
        <v>+e13819</v>
      </c>
      <c r="I82" s="229"/>
      <c r="J82" s="190">
        <v>2920</v>
      </c>
      <c r="K82" s="432" t="s">
        <v>525</v>
      </c>
      <c r="L82" s="668"/>
      <c r="M82" s="671"/>
      <c r="N82" s="331"/>
      <c r="O82" s="911">
        <f aca="true" t="shared" si="19" ref="O82:O87">M82+N82</f>
        <v>0</v>
      </c>
      <c r="P82" s="329">
        <f t="shared" si="5"/>
        <v>0</v>
      </c>
      <c r="Q82" s="330"/>
      <c r="R82" s="628"/>
      <c r="S82" s="340"/>
      <c r="T82" s="423">
        <f aca="true" t="shared" si="20" ref="T82:T87">O82</f>
        <v>0</v>
      </c>
      <c r="U82" s="629">
        <f aca="true" t="shared" si="21" ref="U82:U87">R82+S82-T82</f>
        <v>0</v>
      </c>
      <c r="V82" s="330"/>
      <c r="W82" s="424"/>
      <c r="X82" s="429"/>
      <c r="Y82" s="429"/>
      <c r="Z82" s="429"/>
      <c r="AA82" s="429"/>
      <c r="AB82" s="429"/>
      <c r="AC82" s="630"/>
      <c r="AD82" s="421">
        <f t="shared" si="3"/>
        <v>0</v>
      </c>
    </row>
    <row r="83" spans="6:30" ht="35.25" customHeight="1" thickBot="1">
      <c r="F83" s="568">
        <f t="shared" si="13"/>
        <v>13862</v>
      </c>
      <c r="G83" s="568" t="str">
        <f t="shared" si="14"/>
        <v>+e13862</v>
      </c>
      <c r="H83" s="568" t="str">
        <f t="shared" si="15"/>
        <v>+e13989</v>
      </c>
      <c r="I83" s="229"/>
      <c r="J83" s="225">
        <v>2969</v>
      </c>
      <c r="K83" s="433" t="s">
        <v>526</v>
      </c>
      <c r="L83" s="668"/>
      <c r="M83" s="671"/>
      <c r="N83" s="331"/>
      <c r="O83" s="911">
        <f t="shared" si="19"/>
        <v>0</v>
      </c>
      <c r="P83" s="329">
        <f t="shared" si="5"/>
        <v>0</v>
      </c>
      <c r="Q83" s="330"/>
      <c r="R83" s="628"/>
      <c r="S83" s="340"/>
      <c r="T83" s="423">
        <f t="shared" si="20"/>
        <v>0</v>
      </c>
      <c r="U83" s="629">
        <f t="shared" si="21"/>
        <v>0</v>
      </c>
      <c r="V83" s="330"/>
      <c r="W83" s="424"/>
      <c r="X83" s="429"/>
      <c r="Y83" s="429"/>
      <c r="Z83" s="429"/>
      <c r="AA83" s="429"/>
      <c r="AB83" s="429"/>
      <c r="AC83" s="630"/>
      <c r="AD83" s="421">
        <f t="shared" si="3"/>
        <v>0</v>
      </c>
    </row>
    <row r="84" spans="6:30" ht="35.25" customHeight="1" thickBot="1">
      <c r="F84" s="568">
        <f t="shared" si="13"/>
        <v>14032</v>
      </c>
      <c r="G84" s="568" t="str">
        <f t="shared" si="14"/>
        <v>+e14032</v>
      </c>
      <c r="H84" s="568" t="str">
        <f t="shared" si="15"/>
        <v>+e14159</v>
      </c>
      <c r="I84" s="229"/>
      <c r="J84" s="225">
        <v>2970</v>
      </c>
      <c r="K84" s="433" t="s">
        <v>527</v>
      </c>
      <c r="L84" s="668"/>
      <c r="M84" s="671"/>
      <c r="N84" s="331"/>
      <c r="O84" s="911">
        <f t="shared" si="19"/>
        <v>0</v>
      </c>
      <c r="P84" s="329">
        <f t="shared" si="5"/>
        <v>0</v>
      </c>
      <c r="Q84" s="330"/>
      <c r="R84" s="628"/>
      <c r="S84" s="340"/>
      <c r="T84" s="423">
        <f t="shared" si="20"/>
        <v>0</v>
      </c>
      <c r="U84" s="629">
        <f t="shared" si="21"/>
        <v>0</v>
      </c>
      <c r="V84" s="330"/>
      <c r="W84" s="424"/>
      <c r="X84" s="429"/>
      <c r="Y84" s="429"/>
      <c r="Z84" s="429"/>
      <c r="AA84" s="429"/>
      <c r="AB84" s="429"/>
      <c r="AC84" s="630"/>
      <c r="AD84" s="421">
        <f t="shared" si="3"/>
        <v>0</v>
      </c>
    </row>
    <row r="85" spans="6:30" ht="32.25" thickBot="1">
      <c r="F85" s="568">
        <f t="shared" si="13"/>
        <v>14202</v>
      </c>
      <c r="G85" s="568" t="str">
        <f t="shared" si="14"/>
        <v>+e14202</v>
      </c>
      <c r="H85" s="568" t="str">
        <f t="shared" si="15"/>
        <v>+e14329</v>
      </c>
      <c r="I85" s="229"/>
      <c r="J85" s="222">
        <v>2989</v>
      </c>
      <c r="K85" s="434" t="s">
        <v>528</v>
      </c>
      <c r="L85" s="668"/>
      <c r="M85" s="671"/>
      <c r="N85" s="331"/>
      <c r="O85" s="911">
        <f t="shared" si="19"/>
        <v>0</v>
      </c>
      <c r="P85" s="329">
        <f t="shared" si="5"/>
        <v>0</v>
      </c>
      <c r="Q85" s="330"/>
      <c r="R85" s="628"/>
      <c r="S85" s="340"/>
      <c r="T85" s="423">
        <f t="shared" si="20"/>
        <v>0</v>
      </c>
      <c r="U85" s="629">
        <f t="shared" si="21"/>
        <v>0</v>
      </c>
      <c r="V85" s="330"/>
      <c r="W85" s="424"/>
      <c r="X85" s="429"/>
      <c r="Y85" s="429"/>
      <c r="Z85" s="429"/>
      <c r="AA85" s="429"/>
      <c r="AB85" s="429"/>
      <c r="AC85" s="630"/>
      <c r="AD85" s="421">
        <f t="shared" si="3"/>
        <v>0</v>
      </c>
    </row>
    <row r="86" spans="6:30" ht="18.75" thickBot="1">
      <c r="F86" s="568">
        <f t="shared" si="13"/>
        <v>14372</v>
      </c>
      <c r="G86" s="568" t="str">
        <f t="shared" si="14"/>
        <v>+e14372</v>
      </c>
      <c r="H86" s="568" t="str">
        <f t="shared" si="15"/>
        <v>+e14499</v>
      </c>
      <c r="I86" s="179"/>
      <c r="J86" s="180">
        <v>2991</v>
      </c>
      <c r="K86" s="435" t="s">
        <v>529</v>
      </c>
      <c r="L86" s="668"/>
      <c r="M86" s="671"/>
      <c r="N86" s="331"/>
      <c r="O86" s="911">
        <f t="shared" si="19"/>
        <v>0</v>
      </c>
      <c r="P86" s="329">
        <f t="shared" si="5"/>
        <v>0</v>
      </c>
      <c r="Q86" s="330"/>
      <c r="R86" s="628"/>
      <c r="S86" s="340"/>
      <c r="T86" s="423">
        <f t="shared" si="20"/>
        <v>0</v>
      </c>
      <c r="U86" s="629">
        <f t="shared" si="21"/>
        <v>0</v>
      </c>
      <c r="V86" s="330"/>
      <c r="W86" s="424"/>
      <c r="X86" s="429"/>
      <c r="Y86" s="429"/>
      <c r="Z86" s="429"/>
      <c r="AA86" s="429"/>
      <c r="AB86" s="429"/>
      <c r="AC86" s="630"/>
      <c r="AD86" s="421">
        <f t="shared" si="3"/>
        <v>0</v>
      </c>
    </row>
    <row r="87" spans="6:30" ht="18.75" thickBot="1">
      <c r="F87" s="568">
        <f t="shared" si="13"/>
        <v>14542</v>
      </c>
      <c r="G87" s="568" t="str">
        <f t="shared" si="14"/>
        <v>+e14542</v>
      </c>
      <c r="H87" s="568" t="str">
        <f t="shared" si="15"/>
        <v>+e14669</v>
      </c>
      <c r="I87" s="179"/>
      <c r="J87" s="186">
        <v>2992</v>
      </c>
      <c r="K87" s="203" t="s">
        <v>530</v>
      </c>
      <c r="L87" s="668"/>
      <c r="M87" s="671"/>
      <c r="N87" s="331"/>
      <c r="O87" s="911">
        <f t="shared" si="19"/>
        <v>0</v>
      </c>
      <c r="P87" s="329">
        <f t="shared" si="5"/>
        <v>0</v>
      </c>
      <c r="Q87" s="330"/>
      <c r="R87" s="628"/>
      <c r="S87" s="340"/>
      <c r="T87" s="423">
        <f t="shared" si="20"/>
        <v>0</v>
      </c>
      <c r="U87" s="629">
        <f t="shared" si="21"/>
        <v>0</v>
      </c>
      <c r="V87" s="330"/>
      <c r="W87" s="424"/>
      <c r="X87" s="429"/>
      <c r="Y87" s="429"/>
      <c r="Z87" s="429"/>
      <c r="AA87" s="429"/>
      <c r="AB87" s="429"/>
      <c r="AC87" s="630"/>
      <c r="AD87" s="421">
        <f t="shared" si="3"/>
        <v>0</v>
      </c>
    </row>
    <row r="88" spans="6:30" ht="15.75">
      <c r="F88" s="568">
        <f t="shared" si="13"/>
        <v>14712</v>
      </c>
      <c r="G88" s="568" t="str">
        <f t="shared" si="14"/>
        <v>+e14712</v>
      </c>
      <c r="H88" s="568" t="str">
        <f t="shared" si="15"/>
        <v>+e14839</v>
      </c>
      <c r="I88" s="187"/>
      <c r="J88" s="637"/>
      <c r="K88" s="453" t="s">
        <v>769</v>
      </c>
      <c r="L88" s="335"/>
      <c r="M88" s="335"/>
      <c r="N88" s="335"/>
      <c r="O88" s="336"/>
      <c r="P88" s="329">
        <f t="shared" si="5"/>
        <v>0</v>
      </c>
      <c r="Q88" s="330"/>
      <c r="R88" s="439"/>
      <c r="S88" s="440"/>
      <c r="T88" s="440"/>
      <c r="U88" s="441"/>
      <c r="V88" s="330"/>
      <c r="W88" s="439"/>
      <c r="X88" s="440"/>
      <c r="Y88" s="440"/>
      <c r="Z88" s="440"/>
      <c r="AA88" s="440"/>
      <c r="AB88" s="440"/>
      <c r="AC88" s="441"/>
      <c r="AD88" s="441"/>
    </row>
    <row r="89" spans="6:30" ht="35.25" customHeight="1" thickBot="1">
      <c r="F89" s="568">
        <f t="shared" si="13"/>
        <v>14882</v>
      </c>
      <c r="G89" s="568" t="str">
        <f t="shared" si="14"/>
        <v>+e14882</v>
      </c>
      <c r="H89" s="568" t="str">
        <f t="shared" si="15"/>
        <v>+e15009</v>
      </c>
      <c r="I89" s="183">
        <v>3300</v>
      </c>
      <c r="J89" s="1014" t="s">
        <v>532</v>
      </c>
      <c r="K89" s="1014"/>
      <c r="L89" s="672">
        <f>SUM(L90:L95)</f>
        <v>0</v>
      </c>
      <c r="M89" s="425">
        <f>SUM(M90:M95)</f>
        <v>0</v>
      </c>
      <c r="N89" s="338">
        <f>SUM(N90:N95)</f>
        <v>0</v>
      </c>
      <c r="O89" s="338">
        <f>SUM(O90:O95)</f>
        <v>0</v>
      </c>
      <c r="P89" s="329">
        <f t="shared" si="5"/>
        <v>0</v>
      </c>
      <c r="Q89" s="330"/>
      <c r="R89" s="428"/>
      <c r="S89" s="443"/>
      <c r="T89" s="443"/>
      <c r="U89" s="633"/>
      <c r="V89" s="330"/>
      <c r="W89" s="428"/>
      <c r="X89" s="443"/>
      <c r="Y89" s="443"/>
      <c r="Z89" s="443"/>
      <c r="AA89" s="443"/>
      <c r="AB89" s="443"/>
      <c r="AC89" s="633"/>
      <c r="AD89" s="421">
        <f t="shared" si="3"/>
        <v>0</v>
      </c>
    </row>
    <row r="90" spans="6:30" ht="18.75" customHeight="1" thickBot="1">
      <c r="F90" s="568">
        <f t="shared" si="13"/>
        <v>15052</v>
      </c>
      <c r="G90" s="568" t="str">
        <f t="shared" si="14"/>
        <v>+e15052</v>
      </c>
      <c r="H90" s="568" t="str">
        <f t="shared" si="15"/>
        <v>+e15179</v>
      </c>
      <c r="I90" s="187"/>
      <c r="J90" s="190">
        <v>3301</v>
      </c>
      <c r="K90" s="693" t="s">
        <v>533</v>
      </c>
      <c r="L90" s="668"/>
      <c r="M90" s="671"/>
      <c r="N90" s="331"/>
      <c r="O90" s="911">
        <f aca="true" t="shared" si="22" ref="O90:O98">M90+N90</f>
        <v>0</v>
      </c>
      <c r="P90" s="329">
        <f t="shared" si="5"/>
        <v>0</v>
      </c>
      <c r="Q90" s="330"/>
      <c r="R90" s="424"/>
      <c r="S90" s="429"/>
      <c r="T90" s="429"/>
      <c r="U90" s="630"/>
      <c r="V90" s="330"/>
      <c r="W90" s="424"/>
      <c r="X90" s="429"/>
      <c r="Y90" s="429"/>
      <c r="Z90" s="429"/>
      <c r="AA90" s="429"/>
      <c r="AB90" s="429"/>
      <c r="AC90" s="630"/>
      <c r="AD90" s="421">
        <f t="shared" si="3"/>
        <v>0</v>
      </c>
    </row>
    <row r="91" spans="6:30" ht="18.75" thickBot="1">
      <c r="F91" s="568">
        <f t="shared" si="13"/>
        <v>15222</v>
      </c>
      <c r="G91" s="568" t="str">
        <f t="shared" si="14"/>
        <v>+e15222</v>
      </c>
      <c r="H91" s="568" t="str">
        <f t="shared" si="15"/>
        <v>+e15349</v>
      </c>
      <c r="I91" s="187"/>
      <c r="J91" s="225">
        <v>3302</v>
      </c>
      <c r="K91" s="694" t="s">
        <v>770</v>
      </c>
      <c r="L91" s="668"/>
      <c r="M91" s="671"/>
      <c r="N91" s="331"/>
      <c r="O91" s="911">
        <f t="shared" si="22"/>
        <v>0</v>
      </c>
      <c r="P91" s="329">
        <f t="shared" si="5"/>
        <v>0</v>
      </c>
      <c r="Q91" s="330"/>
      <c r="R91" s="424"/>
      <c r="S91" s="429"/>
      <c r="T91" s="429"/>
      <c r="U91" s="630"/>
      <c r="V91" s="330"/>
      <c r="W91" s="424"/>
      <c r="X91" s="429"/>
      <c r="Y91" s="429"/>
      <c r="Z91" s="429"/>
      <c r="AA91" s="429"/>
      <c r="AB91" s="429"/>
      <c r="AC91" s="630"/>
      <c r="AD91" s="421">
        <f t="shared" si="3"/>
        <v>0</v>
      </c>
    </row>
    <row r="92" spans="6:30" ht="18.75" thickBot="1">
      <c r="F92" s="568">
        <f t="shared" si="13"/>
        <v>15392</v>
      </c>
      <c r="G92" s="568" t="str">
        <f t="shared" si="14"/>
        <v>+e15392</v>
      </c>
      <c r="H92" s="568" t="str">
        <f t="shared" si="15"/>
        <v>+e15519</v>
      </c>
      <c r="I92" s="187"/>
      <c r="J92" s="225">
        <v>3303</v>
      </c>
      <c r="K92" s="694" t="s">
        <v>535</v>
      </c>
      <c r="L92" s="668"/>
      <c r="M92" s="671"/>
      <c r="N92" s="331"/>
      <c r="O92" s="911">
        <f t="shared" si="22"/>
        <v>0</v>
      </c>
      <c r="P92" s="329">
        <f t="shared" si="5"/>
        <v>0</v>
      </c>
      <c r="Q92" s="330"/>
      <c r="R92" s="424"/>
      <c r="S92" s="429"/>
      <c r="T92" s="429"/>
      <c r="U92" s="630"/>
      <c r="V92" s="330"/>
      <c r="W92" s="424"/>
      <c r="X92" s="429"/>
      <c r="Y92" s="429"/>
      <c r="Z92" s="429"/>
      <c r="AA92" s="429"/>
      <c r="AB92" s="429"/>
      <c r="AC92" s="630"/>
      <c r="AD92" s="421">
        <f t="shared" si="3"/>
        <v>0</v>
      </c>
    </row>
    <row r="93" spans="6:30" ht="18.75" thickBot="1">
      <c r="F93" s="568">
        <f t="shared" si="13"/>
        <v>15562</v>
      </c>
      <c r="G93" s="568" t="str">
        <f t="shared" si="14"/>
        <v>+e15562</v>
      </c>
      <c r="H93" s="568" t="str">
        <f t="shared" si="15"/>
        <v>+e15689</v>
      </c>
      <c r="I93" s="187"/>
      <c r="J93" s="222">
        <v>3304</v>
      </c>
      <c r="K93" s="695" t="s">
        <v>536</v>
      </c>
      <c r="L93" s="668"/>
      <c r="M93" s="671"/>
      <c r="N93" s="331"/>
      <c r="O93" s="911">
        <f t="shared" si="22"/>
        <v>0</v>
      </c>
      <c r="P93" s="329">
        <f t="shared" si="5"/>
        <v>0</v>
      </c>
      <c r="Q93" s="330"/>
      <c r="R93" s="424"/>
      <c r="S93" s="429"/>
      <c r="T93" s="429"/>
      <c r="U93" s="630"/>
      <c r="V93" s="330"/>
      <c r="W93" s="424"/>
      <c r="X93" s="429"/>
      <c r="Y93" s="429"/>
      <c r="Z93" s="429"/>
      <c r="AA93" s="429"/>
      <c r="AB93" s="429"/>
      <c r="AC93" s="630"/>
      <c r="AD93" s="421">
        <f t="shared" si="3"/>
        <v>0</v>
      </c>
    </row>
    <row r="94" spans="6:30" ht="30.75" thickBot="1">
      <c r="F94" s="568">
        <f t="shared" si="13"/>
        <v>15732</v>
      </c>
      <c r="G94" s="568" t="str">
        <f t="shared" si="14"/>
        <v>+e15732</v>
      </c>
      <c r="H94" s="568" t="str">
        <f t="shared" si="15"/>
        <v>+e15859</v>
      </c>
      <c r="I94" s="187"/>
      <c r="J94" s="186">
        <v>3305</v>
      </c>
      <c r="K94" s="696" t="s">
        <v>537</v>
      </c>
      <c r="L94" s="668"/>
      <c r="M94" s="671"/>
      <c r="N94" s="331"/>
      <c r="O94" s="911">
        <f t="shared" si="22"/>
        <v>0</v>
      </c>
      <c r="P94" s="329">
        <f t="shared" si="5"/>
        <v>0</v>
      </c>
      <c r="Q94" s="330"/>
      <c r="R94" s="424"/>
      <c r="S94" s="429"/>
      <c r="T94" s="429"/>
      <c r="U94" s="630"/>
      <c r="V94" s="330"/>
      <c r="W94" s="424"/>
      <c r="X94" s="429"/>
      <c r="Y94" s="429"/>
      <c r="Z94" s="429"/>
      <c r="AA94" s="429"/>
      <c r="AB94" s="429"/>
      <c r="AC94" s="630"/>
      <c r="AD94" s="421">
        <f aca="true" t="shared" si="23" ref="AD94:AD139">Z94-AA94-AB94-AC94</f>
        <v>0</v>
      </c>
    </row>
    <row r="95" spans="6:30" ht="30.75" thickBot="1">
      <c r="F95" s="568">
        <f t="shared" si="13"/>
        <v>15902</v>
      </c>
      <c r="G95" s="568" t="str">
        <f t="shared" si="14"/>
        <v>+e15902</v>
      </c>
      <c r="H95" s="568" t="str">
        <f t="shared" si="15"/>
        <v>+e16029</v>
      </c>
      <c r="I95" s="187"/>
      <c r="J95" s="186">
        <v>3306</v>
      </c>
      <c r="K95" s="696" t="s">
        <v>538</v>
      </c>
      <c r="L95" s="668"/>
      <c r="M95" s="671"/>
      <c r="N95" s="331"/>
      <c r="O95" s="911">
        <f t="shared" si="22"/>
        <v>0</v>
      </c>
      <c r="P95" s="329">
        <f t="shared" si="5"/>
        <v>0</v>
      </c>
      <c r="Q95" s="330"/>
      <c r="R95" s="424"/>
      <c r="S95" s="429"/>
      <c r="T95" s="429"/>
      <c r="U95" s="630"/>
      <c r="V95" s="330"/>
      <c r="W95" s="424"/>
      <c r="X95" s="429"/>
      <c r="Y95" s="429"/>
      <c r="Z95" s="429"/>
      <c r="AA95" s="429"/>
      <c r="AB95" s="429"/>
      <c r="AC95" s="630"/>
      <c r="AD95" s="421">
        <f t="shared" si="23"/>
        <v>0</v>
      </c>
    </row>
    <row r="96" spans="6:30" ht="18.75" thickBot="1">
      <c r="F96" s="568">
        <f t="shared" si="13"/>
        <v>16072</v>
      </c>
      <c r="G96" s="568" t="str">
        <f t="shared" si="14"/>
        <v>+e16072</v>
      </c>
      <c r="H96" s="568" t="str">
        <f t="shared" si="15"/>
        <v>+e16199</v>
      </c>
      <c r="I96" s="183">
        <v>3900</v>
      </c>
      <c r="J96" s="1014" t="s">
        <v>539</v>
      </c>
      <c r="K96" s="1014"/>
      <c r="L96" s="672"/>
      <c r="M96" s="677"/>
      <c r="N96" s="345"/>
      <c r="O96" s="911">
        <f t="shared" si="22"/>
        <v>0</v>
      </c>
      <c r="P96" s="329">
        <f t="shared" si="5"/>
        <v>0</v>
      </c>
      <c r="Q96" s="330"/>
      <c r="R96" s="635"/>
      <c r="S96" s="342"/>
      <c r="T96" s="427">
        <f aca="true" t="shared" si="24" ref="T96:T139">O96</f>
        <v>0</v>
      </c>
      <c r="U96" s="629">
        <f>R96+S96-T96</f>
        <v>0</v>
      </c>
      <c r="V96" s="330"/>
      <c r="W96" s="635"/>
      <c r="X96" s="342"/>
      <c r="Y96" s="636">
        <f>+IF(+(R96+S96)&gt;=O96,+S96,+(+O96-R96))</f>
        <v>0</v>
      </c>
      <c r="Z96" s="423">
        <f>W96+X96-Y96</f>
        <v>0</v>
      </c>
      <c r="AA96" s="342"/>
      <c r="AB96" s="342"/>
      <c r="AC96" s="341"/>
      <c r="AD96" s="421">
        <f t="shared" si="23"/>
        <v>0</v>
      </c>
    </row>
    <row r="97" spans="6:30" ht="18.75" thickBot="1">
      <c r="F97" s="568">
        <f t="shared" si="13"/>
        <v>16242</v>
      </c>
      <c r="G97" s="568" t="str">
        <f t="shared" si="14"/>
        <v>+e16242</v>
      </c>
      <c r="H97" s="568" t="str">
        <f t="shared" si="15"/>
        <v>+e16369</v>
      </c>
      <c r="I97" s="183">
        <v>4000</v>
      </c>
      <c r="J97" s="1016" t="s">
        <v>540</v>
      </c>
      <c r="K97" s="1016"/>
      <c r="L97" s="672"/>
      <c r="M97" s="677"/>
      <c r="N97" s="345"/>
      <c r="O97" s="911">
        <f t="shared" si="22"/>
        <v>0</v>
      </c>
      <c r="P97" s="329">
        <f t="shared" si="5"/>
        <v>0</v>
      </c>
      <c r="Q97" s="330"/>
      <c r="R97" s="635"/>
      <c r="S97" s="342"/>
      <c r="T97" s="427">
        <f t="shared" si="24"/>
        <v>0</v>
      </c>
      <c r="U97" s="629">
        <f>R97+S97-T97</f>
        <v>0</v>
      </c>
      <c r="V97" s="330"/>
      <c r="W97" s="428"/>
      <c r="X97" s="443"/>
      <c r="Y97" s="443"/>
      <c r="Z97" s="429"/>
      <c r="AA97" s="443"/>
      <c r="AB97" s="443"/>
      <c r="AC97" s="630"/>
      <c r="AD97" s="421">
        <f t="shared" si="23"/>
        <v>0</v>
      </c>
    </row>
    <row r="98" spans="6:30" ht="18.75" thickBot="1">
      <c r="F98" s="568">
        <f t="shared" si="13"/>
        <v>16412</v>
      </c>
      <c r="G98" s="568" t="str">
        <f t="shared" si="14"/>
        <v>+e16412</v>
      </c>
      <c r="H98" s="568" t="str">
        <f t="shared" si="15"/>
        <v>+e16539</v>
      </c>
      <c r="I98" s="183">
        <v>4100</v>
      </c>
      <c r="J98" s="1014" t="s">
        <v>541</v>
      </c>
      <c r="K98" s="1014"/>
      <c r="L98" s="672"/>
      <c r="M98" s="677"/>
      <c r="N98" s="345"/>
      <c r="O98" s="911">
        <f t="shared" si="22"/>
        <v>0</v>
      </c>
      <c r="P98" s="329">
        <f t="shared" si="5"/>
        <v>0</v>
      </c>
      <c r="Q98" s="330"/>
      <c r="R98" s="428"/>
      <c r="S98" s="443"/>
      <c r="T98" s="443"/>
      <c r="U98" s="633"/>
      <c r="V98" s="330"/>
      <c r="W98" s="428"/>
      <c r="X98" s="443"/>
      <c r="Y98" s="443"/>
      <c r="Z98" s="443"/>
      <c r="AA98" s="443"/>
      <c r="AB98" s="443"/>
      <c r="AC98" s="633"/>
      <c r="AD98" s="421">
        <f t="shared" si="23"/>
        <v>0</v>
      </c>
    </row>
    <row r="99" spans="6:30" ht="18.75" thickBot="1">
      <c r="F99" s="568">
        <f t="shared" si="13"/>
        <v>16582</v>
      </c>
      <c r="G99" s="568" t="str">
        <f t="shared" si="14"/>
        <v>+e16582</v>
      </c>
      <c r="H99" s="568" t="str">
        <f t="shared" si="15"/>
        <v>+e16709</v>
      </c>
      <c r="I99" s="183">
        <v>4200</v>
      </c>
      <c r="J99" s="1009" t="s">
        <v>542</v>
      </c>
      <c r="K99" s="1009"/>
      <c r="L99" s="672">
        <f>SUM(L100:L105)</f>
        <v>0</v>
      </c>
      <c r="M99" s="425">
        <f>SUM(M100:M105)</f>
        <v>0</v>
      </c>
      <c r="N99" s="338">
        <f>SUM(N100:N105)</f>
        <v>0</v>
      </c>
      <c r="O99" s="338">
        <f>SUM(O100:O105)</f>
        <v>0</v>
      </c>
      <c r="P99" s="329">
        <f aca="true" t="shared" si="25" ref="P99:P143">(IF($E99&lt;&gt;0,$I$2,IF($H99&lt;&gt;0,$I$2,"")))</f>
        <v>0</v>
      </c>
      <c r="Q99" s="330"/>
      <c r="R99" s="426">
        <f>SUM(R100:R105)</f>
        <v>0</v>
      </c>
      <c r="S99" s="427">
        <f>SUM(S100:S105)</f>
        <v>0</v>
      </c>
      <c r="T99" s="631">
        <f>SUM(T100:T105)</f>
        <v>0</v>
      </c>
      <c r="U99" s="632">
        <f>SUM(U100:U105)</f>
        <v>0</v>
      </c>
      <c r="V99" s="330"/>
      <c r="W99" s="426">
        <f aca="true" t="shared" si="26" ref="W99:AC99">SUM(W100:W105)</f>
        <v>0</v>
      </c>
      <c r="X99" s="427">
        <f t="shared" si="26"/>
        <v>0</v>
      </c>
      <c r="Y99" s="427">
        <f t="shared" si="26"/>
        <v>0</v>
      </c>
      <c r="Z99" s="427">
        <f t="shared" si="26"/>
        <v>0</v>
      </c>
      <c r="AA99" s="427">
        <f t="shared" si="26"/>
        <v>0</v>
      </c>
      <c r="AB99" s="427">
        <f t="shared" si="26"/>
        <v>0</v>
      </c>
      <c r="AC99" s="632">
        <f t="shared" si="26"/>
        <v>0</v>
      </c>
      <c r="AD99" s="421">
        <f t="shared" si="23"/>
        <v>0</v>
      </c>
    </row>
    <row r="100" spans="6:30" ht="18.75" thickBot="1">
      <c r="F100" s="568">
        <f t="shared" si="13"/>
        <v>16752</v>
      </c>
      <c r="G100" s="568" t="str">
        <f t="shared" si="14"/>
        <v>+e16752</v>
      </c>
      <c r="H100" s="568" t="str">
        <f t="shared" si="15"/>
        <v>+e16879</v>
      </c>
      <c r="I100" s="230"/>
      <c r="J100" s="190">
        <v>4201</v>
      </c>
      <c r="K100" s="181" t="s">
        <v>543</v>
      </c>
      <c r="L100" s="668"/>
      <c r="M100" s="671"/>
      <c r="N100" s="331"/>
      <c r="O100" s="911">
        <f aca="true" t="shared" si="27" ref="O100:O105">M100+N100</f>
        <v>0</v>
      </c>
      <c r="P100" s="329">
        <f t="shared" si="25"/>
        <v>0</v>
      </c>
      <c r="Q100" s="330"/>
      <c r="R100" s="628"/>
      <c r="S100" s="340"/>
      <c r="T100" s="423">
        <f t="shared" si="24"/>
        <v>0</v>
      </c>
      <c r="U100" s="629">
        <f aca="true" t="shared" si="28" ref="U100:U105">R100+S100-T100</f>
        <v>0</v>
      </c>
      <c r="V100" s="330"/>
      <c r="W100" s="628"/>
      <c r="X100" s="340"/>
      <c r="Y100" s="636">
        <f aca="true" t="shared" si="29" ref="Y100:Y105">+IF(+(R100+S100)&gt;=O100,+S100,+(+O100-R100))</f>
        <v>0</v>
      </c>
      <c r="Z100" s="423">
        <f aca="true" t="shared" si="30" ref="Z100:Z105">W100+X100-Y100</f>
        <v>0</v>
      </c>
      <c r="AA100" s="340"/>
      <c r="AB100" s="340"/>
      <c r="AC100" s="341"/>
      <c r="AD100" s="421">
        <f t="shared" si="23"/>
        <v>0</v>
      </c>
    </row>
    <row r="101" spans="6:30" ht="18.75" thickBot="1">
      <c r="F101" s="568">
        <f t="shared" si="13"/>
        <v>16922</v>
      </c>
      <c r="G101" s="568" t="str">
        <f t="shared" si="14"/>
        <v>+e16922</v>
      </c>
      <c r="H101" s="568" t="str">
        <f t="shared" si="15"/>
        <v>+e17049</v>
      </c>
      <c r="I101" s="230"/>
      <c r="J101" s="180">
        <v>4202</v>
      </c>
      <c r="K101" s="182" t="s">
        <v>544</v>
      </c>
      <c r="L101" s="668"/>
      <c r="M101" s="671"/>
      <c r="N101" s="331"/>
      <c r="O101" s="911">
        <f t="shared" si="27"/>
        <v>0</v>
      </c>
      <c r="P101" s="329">
        <f t="shared" si="25"/>
        <v>0</v>
      </c>
      <c r="Q101" s="330"/>
      <c r="R101" s="628"/>
      <c r="S101" s="340"/>
      <c r="T101" s="423">
        <f t="shared" si="24"/>
        <v>0</v>
      </c>
      <c r="U101" s="629">
        <f t="shared" si="28"/>
        <v>0</v>
      </c>
      <c r="V101" s="330"/>
      <c r="W101" s="628"/>
      <c r="X101" s="340"/>
      <c r="Y101" s="636">
        <f t="shared" si="29"/>
        <v>0</v>
      </c>
      <c r="Z101" s="423">
        <f t="shared" si="30"/>
        <v>0</v>
      </c>
      <c r="AA101" s="340"/>
      <c r="AB101" s="340"/>
      <c r="AC101" s="341"/>
      <c r="AD101" s="421">
        <f t="shared" si="23"/>
        <v>0</v>
      </c>
    </row>
    <row r="102" spans="6:30" ht="32.25" thickBot="1">
      <c r="F102" s="568">
        <f t="shared" si="13"/>
        <v>17092</v>
      </c>
      <c r="G102" s="568" t="str">
        <f t="shared" si="14"/>
        <v>+e17092</v>
      </c>
      <c r="H102" s="568" t="str">
        <f t="shared" si="15"/>
        <v>+e17219</v>
      </c>
      <c r="I102" s="230"/>
      <c r="J102" s="180">
        <v>4214</v>
      </c>
      <c r="K102" s="182" t="s">
        <v>545</v>
      </c>
      <c r="L102" s="668"/>
      <c r="M102" s="671"/>
      <c r="N102" s="331"/>
      <c r="O102" s="911">
        <f t="shared" si="27"/>
        <v>0</v>
      </c>
      <c r="P102" s="329">
        <f t="shared" si="25"/>
        <v>0</v>
      </c>
      <c r="Q102" s="330"/>
      <c r="R102" s="628"/>
      <c r="S102" s="340"/>
      <c r="T102" s="423">
        <f t="shared" si="24"/>
        <v>0</v>
      </c>
      <c r="U102" s="629">
        <f t="shared" si="28"/>
        <v>0</v>
      </c>
      <c r="V102" s="330"/>
      <c r="W102" s="628"/>
      <c r="X102" s="340"/>
      <c r="Y102" s="636">
        <f t="shared" si="29"/>
        <v>0</v>
      </c>
      <c r="Z102" s="423">
        <f t="shared" si="30"/>
        <v>0</v>
      </c>
      <c r="AA102" s="340"/>
      <c r="AB102" s="340"/>
      <c r="AC102" s="341"/>
      <c r="AD102" s="421">
        <f t="shared" si="23"/>
        <v>0</v>
      </c>
    </row>
    <row r="103" spans="6:30" ht="32.25" thickBot="1">
      <c r="F103" s="568">
        <f t="shared" si="13"/>
        <v>17262</v>
      </c>
      <c r="G103" s="568" t="str">
        <f t="shared" si="14"/>
        <v>+e17262</v>
      </c>
      <c r="H103" s="568" t="str">
        <f t="shared" si="15"/>
        <v>+e17389</v>
      </c>
      <c r="I103" s="230"/>
      <c r="J103" s="180">
        <v>4217</v>
      </c>
      <c r="K103" s="182" t="s">
        <v>546</v>
      </c>
      <c r="L103" s="668"/>
      <c r="M103" s="671"/>
      <c r="N103" s="331"/>
      <c r="O103" s="911">
        <f t="shared" si="27"/>
        <v>0</v>
      </c>
      <c r="P103" s="329">
        <f t="shared" si="25"/>
        <v>0</v>
      </c>
      <c r="Q103" s="330"/>
      <c r="R103" s="628"/>
      <c r="S103" s="340"/>
      <c r="T103" s="423">
        <f t="shared" si="24"/>
        <v>0</v>
      </c>
      <c r="U103" s="629">
        <f t="shared" si="28"/>
        <v>0</v>
      </c>
      <c r="V103" s="330"/>
      <c r="W103" s="628"/>
      <c r="X103" s="340"/>
      <c r="Y103" s="636">
        <f t="shared" si="29"/>
        <v>0</v>
      </c>
      <c r="Z103" s="423">
        <f t="shared" si="30"/>
        <v>0</v>
      </c>
      <c r="AA103" s="340"/>
      <c r="AB103" s="340"/>
      <c r="AC103" s="341"/>
      <c r="AD103" s="421">
        <f t="shared" si="23"/>
        <v>0</v>
      </c>
    </row>
    <row r="104" spans="6:30" ht="32.25" thickBot="1">
      <c r="F104" s="568">
        <f t="shared" si="13"/>
        <v>17432</v>
      </c>
      <c r="G104" s="568" t="str">
        <f t="shared" si="14"/>
        <v>+e17432</v>
      </c>
      <c r="H104" s="568" t="str">
        <f t="shared" si="15"/>
        <v>+e17559</v>
      </c>
      <c r="I104" s="230"/>
      <c r="J104" s="180">
        <v>4218</v>
      </c>
      <c r="K104" s="191" t="s">
        <v>547</v>
      </c>
      <c r="L104" s="668"/>
      <c r="M104" s="671"/>
      <c r="N104" s="331"/>
      <c r="O104" s="911">
        <f t="shared" si="27"/>
        <v>0</v>
      </c>
      <c r="P104" s="329">
        <f t="shared" si="25"/>
        <v>0</v>
      </c>
      <c r="Q104" s="330"/>
      <c r="R104" s="628"/>
      <c r="S104" s="340"/>
      <c r="T104" s="423">
        <f t="shared" si="24"/>
        <v>0</v>
      </c>
      <c r="U104" s="629">
        <f t="shared" si="28"/>
        <v>0</v>
      </c>
      <c r="V104" s="330"/>
      <c r="W104" s="628"/>
      <c r="X104" s="340"/>
      <c r="Y104" s="636">
        <f t="shared" si="29"/>
        <v>0</v>
      </c>
      <c r="Z104" s="423">
        <f t="shared" si="30"/>
        <v>0</v>
      </c>
      <c r="AA104" s="340"/>
      <c r="AB104" s="340"/>
      <c r="AC104" s="341"/>
      <c r="AD104" s="421">
        <f t="shared" si="23"/>
        <v>0</v>
      </c>
    </row>
    <row r="105" spans="6:30" ht="18.75" thickBot="1">
      <c r="F105" s="568">
        <f t="shared" si="13"/>
        <v>17602</v>
      </c>
      <c r="G105" s="568" t="str">
        <f t="shared" si="14"/>
        <v>+e17602</v>
      </c>
      <c r="H105" s="568" t="str">
        <f t="shared" si="15"/>
        <v>+e17729</v>
      </c>
      <c r="I105" s="230"/>
      <c r="J105" s="180">
        <v>4219</v>
      </c>
      <c r="K105" s="209" t="s">
        <v>548</v>
      </c>
      <c r="L105" s="668"/>
      <c r="M105" s="671"/>
      <c r="N105" s="331"/>
      <c r="O105" s="911">
        <f t="shared" si="27"/>
        <v>0</v>
      </c>
      <c r="P105" s="329">
        <f t="shared" si="25"/>
        <v>0</v>
      </c>
      <c r="Q105" s="330"/>
      <c r="R105" s="628"/>
      <c r="S105" s="340"/>
      <c r="T105" s="423">
        <f t="shared" si="24"/>
        <v>0</v>
      </c>
      <c r="U105" s="629">
        <f t="shared" si="28"/>
        <v>0</v>
      </c>
      <c r="V105" s="330"/>
      <c r="W105" s="628"/>
      <c r="X105" s="340"/>
      <c r="Y105" s="636">
        <f t="shared" si="29"/>
        <v>0</v>
      </c>
      <c r="Z105" s="423">
        <f t="shared" si="30"/>
        <v>0</v>
      </c>
      <c r="AA105" s="340"/>
      <c r="AB105" s="340"/>
      <c r="AC105" s="341"/>
      <c r="AD105" s="421">
        <f t="shared" si="23"/>
        <v>0</v>
      </c>
    </row>
    <row r="106" spans="6:30" ht="18.75" thickBot="1">
      <c r="F106" s="568">
        <f t="shared" si="13"/>
        <v>17772</v>
      </c>
      <c r="G106" s="568" t="str">
        <f t="shared" si="14"/>
        <v>+e17772</v>
      </c>
      <c r="H106" s="568" t="str">
        <f t="shared" si="15"/>
        <v>+e17899</v>
      </c>
      <c r="I106" s="183">
        <v>4300</v>
      </c>
      <c r="J106" s="1009" t="s">
        <v>549</v>
      </c>
      <c r="K106" s="1009"/>
      <c r="L106" s="672">
        <f>SUM(L107:L109)</f>
        <v>0</v>
      </c>
      <c r="M106" s="425">
        <f>SUM(M107:M109)</f>
        <v>0</v>
      </c>
      <c r="N106" s="338">
        <f>SUM(N107:N109)</f>
        <v>0</v>
      </c>
      <c r="O106" s="338">
        <f>SUM(O107:O109)</f>
        <v>0</v>
      </c>
      <c r="P106" s="329">
        <f t="shared" si="25"/>
        <v>0</v>
      </c>
      <c r="Q106" s="330"/>
      <c r="R106" s="426">
        <f>SUM(R107:R109)</f>
        <v>0</v>
      </c>
      <c r="S106" s="427">
        <f>SUM(S107:S109)</f>
        <v>0</v>
      </c>
      <c r="T106" s="631">
        <f>SUM(T107:T109)</f>
        <v>0</v>
      </c>
      <c r="U106" s="632">
        <f>SUM(U107:U109)</f>
        <v>0</v>
      </c>
      <c r="V106" s="330"/>
      <c r="W106" s="426">
        <f aca="true" t="shared" si="31" ref="W106:AC106">SUM(W107:W109)</f>
        <v>0</v>
      </c>
      <c r="X106" s="427">
        <f t="shared" si="31"/>
        <v>0</v>
      </c>
      <c r="Y106" s="427">
        <f t="shared" si="31"/>
        <v>0</v>
      </c>
      <c r="Z106" s="427">
        <f t="shared" si="31"/>
        <v>0</v>
      </c>
      <c r="AA106" s="427">
        <f t="shared" si="31"/>
        <v>0</v>
      </c>
      <c r="AB106" s="427">
        <f t="shared" si="31"/>
        <v>0</v>
      </c>
      <c r="AC106" s="632">
        <f t="shared" si="31"/>
        <v>0</v>
      </c>
      <c r="AD106" s="421">
        <f t="shared" si="23"/>
        <v>0</v>
      </c>
    </row>
    <row r="107" spans="6:30" ht="18.75" thickBot="1">
      <c r="F107" s="568">
        <f t="shared" si="13"/>
        <v>17942</v>
      </c>
      <c r="G107" s="568" t="str">
        <f t="shared" si="14"/>
        <v>+e17942</v>
      </c>
      <c r="H107" s="568" t="str">
        <f t="shared" si="15"/>
        <v>+e18069</v>
      </c>
      <c r="I107" s="230"/>
      <c r="J107" s="190">
        <v>4301</v>
      </c>
      <c r="K107" s="219" t="s">
        <v>550</v>
      </c>
      <c r="L107" s="668"/>
      <c r="M107" s="671"/>
      <c r="N107" s="331"/>
      <c r="O107" s="911">
        <f aca="true" t="shared" si="32" ref="O107:O112">M107+N107</f>
        <v>0</v>
      </c>
      <c r="P107" s="329">
        <f t="shared" si="25"/>
        <v>0</v>
      </c>
      <c r="Q107" s="330"/>
      <c r="R107" s="628"/>
      <c r="S107" s="340"/>
      <c r="T107" s="423">
        <f t="shared" si="24"/>
        <v>0</v>
      </c>
      <c r="U107" s="629">
        <f aca="true" t="shared" si="33" ref="U107:U112">R107+S107-T107</f>
        <v>0</v>
      </c>
      <c r="V107" s="330"/>
      <c r="W107" s="628"/>
      <c r="X107" s="340"/>
      <c r="Y107" s="636">
        <f aca="true" t="shared" si="34" ref="Y107:Y112">+IF(+(R107+S107)&gt;=O107,+S107,+(+O107-R107))</f>
        <v>0</v>
      </c>
      <c r="Z107" s="423">
        <f aca="true" t="shared" si="35" ref="Z107:Z112">W107+X107-Y107</f>
        <v>0</v>
      </c>
      <c r="AA107" s="340"/>
      <c r="AB107" s="340"/>
      <c r="AC107" s="341"/>
      <c r="AD107" s="421">
        <f t="shared" si="23"/>
        <v>0</v>
      </c>
    </row>
    <row r="108" spans="6:30" ht="18.75" thickBot="1">
      <c r="F108" s="568">
        <f t="shared" si="13"/>
        <v>18112</v>
      </c>
      <c r="G108" s="568" t="str">
        <f t="shared" si="14"/>
        <v>+e18112</v>
      </c>
      <c r="H108" s="568" t="str">
        <f t="shared" si="15"/>
        <v>+e18239</v>
      </c>
      <c r="I108" s="230"/>
      <c r="J108" s="180">
        <v>4302</v>
      </c>
      <c r="K108" s="182" t="s">
        <v>771</v>
      </c>
      <c r="L108" s="668"/>
      <c r="M108" s="671"/>
      <c r="N108" s="331"/>
      <c r="O108" s="911">
        <f t="shared" si="32"/>
        <v>0</v>
      </c>
      <c r="P108" s="329">
        <f t="shared" si="25"/>
        <v>0</v>
      </c>
      <c r="Q108" s="330"/>
      <c r="R108" s="628"/>
      <c r="S108" s="340"/>
      <c r="T108" s="423">
        <f t="shared" si="24"/>
        <v>0</v>
      </c>
      <c r="U108" s="629">
        <f t="shared" si="33"/>
        <v>0</v>
      </c>
      <c r="V108" s="330"/>
      <c r="W108" s="628"/>
      <c r="X108" s="340"/>
      <c r="Y108" s="636">
        <f t="shared" si="34"/>
        <v>0</v>
      </c>
      <c r="Z108" s="423">
        <f t="shared" si="35"/>
        <v>0</v>
      </c>
      <c r="AA108" s="340"/>
      <c r="AB108" s="340"/>
      <c r="AC108" s="341"/>
      <c r="AD108" s="421">
        <f t="shared" si="23"/>
        <v>0</v>
      </c>
    </row>
    <row r="109" spans="6:30" ht="18.75" thickBot="1">
      <c r="F109" s="568">
        <f t="shared" si="13"/>
        <v>18282</v>
      </c>
      <c r="G109" s="568" t="str">
        <f t="shared" si="14"/>
        <v>+e18282</v>
      </c>
      <c r="H109" s="568" t="str">
        <f t="shared" si="15"/>
        <v>+e18409</v>
      </c>
      <c r="I109" s="230"/>
      <c r="J109" s="186">
        <v>4309</v>
      </c>
      <c r="K109" s="194" t="s">
        <v>552</v>
      </c>
      <c r="L109" s="668"/>
      <c r="M109" s="671"/>
      <c r="N109" s="331"/>
      <c r="O109" s="911">
        <f t="shared" si="32"/>
        <v>0</v>
      </c>
      <c r="P109" s="329">
        <f t="shared" si="25"/>
        <v>0</v>
      </c>
      <c r="Q109" s="330"/>
      <c r="R109" s="628"/>
      <c r="S109" s="340"/>
      <c r="T109" s="423">
        <f t="shared" si="24"/>
        <v>0</v>
      </c>
      <c r="U109" s="629">
        <f t="shared" si="33"/>
        <v>0</v>
      </c>
      <c r="V109" s="330"/>
      <c r="W109" s="628"/>
      <c r="X109" s="340"/>
      <c r="Y109" s="636">
        <f t="shared" si="34"/>
        <v>0</v>
      </c>
      <c r="Z109" s="423">
        <f t="shared" si="35"/>
        <v>0</v>
      </c>
      <c r="AA109" s="340"/>
      <c r="AB109" s="340"/>
      <c r="AC109" s="341"/>
      <c r="AD109" s="421">
        <f t="shared" si="23"/>
        <v>0</v>
      </c>
    </row>
    <row r="110" spans="6:30" ht="18.75" thickBot="1">
      <c r="F110" s="568">
        <f t="shared" si="13"/>
        <v>18452</v>
      </c>
      <c r="G110" s="568" t="str">
        <f t="shared" si="14"/>
        <v>+e18452</v>
      </c>
      <c r="H110" s="568" t="str">
        <f t="shared" si="15"/>
        <v>+e18579</v>
      </c>
      <c r="I110" s="183">
        <v>4400</v>
      </c>
      <c r="J110" s="1016" t="s">
        <v>553</v>
      </c>
      <c r="K110" s="1016"/>
      <c r="L110" s="672"/>
      <c r="M110" s="677"/>
      <c r="N110" s="345"/>
      <c r="O110" s="911">
        <f t="shared" si="32"/>
        <v>0</v>
      </c>
      <c r="P110" s="329">
        <f t="shared" si="25"/>
        <v>0</v>
      </c>
      <c r="Q110" s="330"/>
      <c r="R110" s="635"/>
      <c r="S110" s="342"/>
      <c r="T110" s="427">
        <f t="shared" si="24"/>
        <v>0</v>
      </c>
      <c r="U110" s="629">
        <f t="shared" si="33"/>
        <v>0</v>
      </c>
      <c r="V110" s="330"/>
      <c r="W110" s="635"/>
      <c r="X110" s="342"/>
      <c r="Y110" s="636">
        <f t="shared" si="34"/>
        <v>0</v>
      </c>
      <c r="Z110" s="423">
        <f t="shared" si="35"/>
        <v>0</v>
      </c>
      <c r="AA110" s="342"/>
      <c r="AB110" s="342"/>
      <c r="AC110" s="341"/>
      <c r="AD110" s="421">
        <f t="shared" si="23"/>
        <v>0</v>
      </c>
    </row>
    <row r="111" spans="6:30" ht="18.75" thickBot="1">
      <c r="F111" s="568">
        <f t="shared" si="13"/>
        <v>18622</v>
      </c>
      <c r="G111" s="568" t="str">
        <f t="shared" si="14"/>
        <v>+e18622</v>
      </c>
      <c r="H111" s="568" t="str">
        <f t="shared" si="15"/>
        <v>+e18749</v>
      </c>
      <c r="I111" s="183">
        <v>4500</v>
      </c>
      <c r="J111" s="1015" t="s">
        <v>714</v>
      </c>
      <c r="K111" s="1015"/>
      <c r="L111" s="672"/>
      <c r="M111" s="677"/>
      <c r="N111" s="345"/>
      <c r="O111" s="911">
        <f t="shared" si="32"/>
        <v>0</v>
      </c>
      <c r="P111" s="329">
        <f t="shared" si="25"/>
        <v>0</v>
      </c>
      <c r="Q111" s="330"/>
      <c r="R111" s="635"/>
      <c r="S111" s="342"/>
      <c r="T111" s="427">
        <f t="shared" si="24"/>
        <v>0</v>
      </c>
      <c r="U111" s="629">
        <f t="shared" si="33"/>
        <v>0</v>
      </c>
      <c r="V111" s="330"/>
      <c r="W111" s="635"/>
      <c r="X111" s="342"/>
      <c r="Y111" s="636">
        <f t="shared" si="34"/>
        <v>0</v>
      </c>
      <c r="Z111" s="423">
        <f t="shared" si="35"/>
        <v>0</v>
      </c>
      <c r="AA111" s="342"/>
      <c r="AB111" s="342"/>
      <c r="AC111" s="341"/>
      <c r="AD111" s="421">
        <f t="shared" si="23"/>
        <v>0</v>
      </c>
    </row>
    <row r="112" spans="6:30" ht="18.75" thickBot="1">
      <c r="F112" s="568">
        <f t="shared" si="13"/>
        <v>18792</v>
      </c>
      <c r="G112" s="568" t="str">
        <f t="shared" si="14"/>
        <v>+e18792</v>
      </c>
      <c r="H112" s="568" t="str">
        <f t="shared" si="15"/>
        <v>+e18919</v>
      </c>
      <c r="I112" s="183">
        <v>4600</v>
      </c>
      <c r="J112" s="1012" t="s">
        <v>554</v>
      </c>
      <c r="K112" s="1013"/>
      <c r="L112" s="672"/>
      <c r="M112" s="677"/>
      <c r="N112" s="345"/>
      <c r="O112" s="911">
        <f t="shared" si="32"/>
        <v>0</v>
      </c>
      <c r="P112" s="329">
        <f t="shared" si="25"/>
        <v>0</v>
      </c>
      <c r="Q112" s="330"/>
      <c r="R112" s="635"/>
      <c r="S112" s="342"/>
      <c r="T112" s="427">
        <f t="shared" si="24"/>
        <v>0</v>
      </c>
      <c r="U112" s="629">
        <f t="shared" si="33"/>
        <v>0</v>
      </c>
      <c r="V112" s="330"/>
      <c r="W112" s="635"/>
      <c r="X112" s="342"/>
      <c r="Y112" s="636">
        <f t="shared" si="34"/>
        <v>0</v>
      </c>
      <c r="Z112" s="423">
        <f t="shared" si="35"/>
        <v>0</v>
      </c>
      <c r="AA112" s="342"/>
      <c r="AB112" s="342"/>
      <c r="AC112" s="341"/>
      <c r="AD112" s="421">
        <f t="shared" si="23"/>
        <v>0</v>
      </c>
    </row>
    <row r="113" spans="6:30" ht="20.25" customHeight="1" thickBot="1">
      <c r="F113" s="568">
        <f t="shared" si="13"/>
        <v>18962</v>
      </c>
      <c r="G113" s="568" t="str">
        <f t="shared" si="14"/>
        <v>+e18962</v>
      </c>
      <c r="H113" s="568" t="str">
        <f t="shared" si="15"/>
        <v>+e19089</v>
      </c>
      <c r="I113" s="183">
        <v>4900</v>
      </c>
      <c r="J113" s="1014" t="s">
        <v>555</v>
      </c>
      <c r="K113" s="1014"/>
      <c r="L113" s="672">
        <f>+L114+L115</f>
        <v>0</v>
      </c>
      <c r="M113" s="425">
        <f>+M114+M115</f>
        <v>0</v>
      </c>
      <c r="N113" s="338">
        <f>+N114+N115</f>
        <v>0</v>
      </c>
      <c r="O113" s="338">
        <f>+O114+O115</f>
        <v>0</v>
      </c>
      <c r="P113" s="329">
        <f t="shared" si="25"/>
        <v>0</v>
      </c>
      <c r="Q113" s="330"/>
      <c r="R113" s="428"/>
      <c r="S113" s="443"/>
      <c r="T113" s="443"/>
      <c r="U113" s="633"/>
      <c r="V113" s="330"/>
      <c r="W113" s="428"/>
      <c r="X113" s="443"/>
      <c r="Y113" s="443"/>
      <c r="Z113" s="443"/>
      <c r="AA113" s="443"/>
      <c r="AB113" s="443"/>
      <c r="AC113" s="633"/>
      <c r="AD113" s="421">
        <f t="shared" si="23"/>
        <v>0</v>
      </c>
    </row>
    <row r="114" spans="6:30" ht="20.25" customHeight="1" thickBot="1">
      <c r="F114" s="568">
        <f t="shared" si="13"/>
        <v>19132</v>
      </c>
      <c r="G114" s="568" t="str">
        <f t="shared" si="14"/>
        <v>+e19132</v>
      </c>
      <c r="H114" s="568" t="str">
        <f t="shared" si="15"/>
        <v>+e19259</v>
      </c>
      <c r="I114" s="230"/>
      <c r="J114" s="190">
        <v>4901</v>
      </c>
      <c r="K114" s="231" t="s">
        <v>556</v>
      </c>
      <c r="L114" s="668"/>
      <c r="M114" s="671"/>
      <c r="N114" s="331"/>
      <c r="O114" s="911">
        <f>M114+N114</f>
        <v>0</v>
      </c>
      <c r="P114" s="329">
        <f t="shared" si="25"/>
        <v>0</v>
      </c>
      <c r="Q114" s="330"/>
      <c r="R114" s="424"/>
      <c r="S114" s="429"/>
      <c r="T114" s="429"/>
      <c r="U114" s="630"/>
      <c r="V114" s="330"/>
      <c r="W114" s="424"/>
      <c r="X114" s="429"/>
      <c r="Y114" s="429"/>
      <c r="Z114" s="429"/>
      <c r="AA114" s="429"/>
      <c r="AB114" s="429"/>
      <c r="AC114" s="630"/>
      <c r="AD114" s="421">
        <f t="shared" si="23"/>
        <v>0</v>
      </c>
    </row>
    <row r="115" spans="6:30" ht="30.75" customHeight="1" thickBot="1">
      <c r="F115" s="568">
        <f t="shared" si="13"/>
        <v>19302</v>
      </c>
      <c r="G115" s="568" t="str">
        <f t="shared" si="14"/>
        <v>+e19302</v>
      </c>
      <c r="H115" s="568" t="str">
        <f t="shared" si="15"/>
        <v>+e19429</v>
      </c>
      <c r="I115" s="230"/>
      <c r="J115" s="186">
        <v>4902</v>
      </c>
      <c r="K115" s="194" t="s">
        <v>557</v>
      </c>
      <c r="L115" s="668"/>
      <c r="M115" s="671"/>
      <c r="N115" s="331"/>
      <c r="O115" s="911">
        <f>M115+N115</f>
        <v>0</v>
      </c>
      <c r="P115" s="329">
        <f t="shared" si="25"/>
        <v>0</v>
      </c>
      <c r="Q115" s="330"/>
      <c r="R115" s="424"/>
      <c r="S115" s="429"/>
      <c r="T115" s="429"/>
      <c r="U115" s="630"/>
      <c r="V115" s="330"/>
      <c r="W115" s="424"/>
      <c r="X115" s="429"/>
      <c r="Y115" s="429"/>
      <c r="Z115" s="429"/>
      <c r="AA115" s="429"/>
      <c r="AB115" s="429"/>
      <c r="AC115" s="630"/>
      <c r="AD115" s="421">
        <f t="shared" si="23"/>
        <v>0</v>
      </c>
    </row>
    <row r="116" spans="6:30" ht="18.75" thickBot="1">
      <c r="F116" s="568">
        <f t="shared" si="13"/>
        <v>19472</v>
      </c>
      <c r="G116" s="568" t="str">
        <f t="shared" si="14"/>
        <v>+e19472</v>
      </c>
      <c r="H116" s="568" t="str">
        <f t="shared" si="15"/>
        <v>+e19599</v>
      </c>
      <c r="I116" s="232">
        <v>5100</v>
      </c>
      <c r="J116" s="1017" t="s">
        <v>558</v>
      </c>
      <c r="K116" s="1017"/>
      <c r="L116" s="727"/>
      <c r="M116" s="724"/>
      <c r="N116" s="638"/>
      <c r="O116" s="911">
        <f>M116+N116</f>
        <v>0</v>
      </c>
      <c r="P116" s="329">
        <f t="shared" si="25"/>
        <v>0</v>
      </c>
      <c r="Q116" s="330"/>
      <c r="R116" s="639"/>
      <c r="S116" s="640"/>
      <c r="T116" s="446">
        <f t="shared" si="24"/>
        <v>0</v>
      </c>
      <c r="U116" s="629">
        <f>R116+S116-T116</f>
        <v>0</v>
      </c>
      <c r="V116" s="330"/>
      <c r="W116" s="639"/>
      <c r="X116" s="640"/>
      <c r="Y116" s="636">
        <f>+IF(+(R116+S116)&gt;=O116,+S116,+(+O116-R116))</f>
        <v>0</v>
      </c>
      <c r="Z116" s="423">
        <f>W116+X116-Y116</f>
        <v>0</v>
      </c>
      <c r="AA116" s="640"/>
      <c r="AB116" s="640"/>
      <c r="AC116" s="341"/>
      <c r="AD116" s="421">
        <f t="shared" si="23"/>
        <v>0</v>
      </c>
    </row>
    <row r="117" spans="6:30" ht="18.75" thickBot="1">
      <c r="F117" s="568">
        <f t="shared" si="13"/>
        <v>19642</v>
      </c>
      <c r="G117" s="568" t="str">
        <f t="shared" si="14"/>
        <v>+e19642</v>
      </c>
      <c r="H117" s="568" t="str">
        <f t="shared" si="15"/>
        <v>+e19769</v>
      </c>
      <c r="I117" s="232">
        <v>5200</v>
      </c>
      <c r="J117" s="1018" t="s">
        <v>559</v>
      </c>
      <c r="K117" s="1018"/>
      <c r="L117" s="727">
        <f>SUM(L118:L124)</f>
        <v>0</v>
      </c>
      <c r="M117" s="725">
        <f>SUM(M118:M124)</f>
        <v>0</v>
      </c>
      <c r="N117" s="641">
        <f>SUM(N118:N124)</f>
        <v>0</v>
      </c>
      <c r="O117" s="641">
        <f>SUM(O118:O124)</f>
        <v>0</v>
      </c>
      <c r="P117" s="329">
        <f t="shared" si="25"/>
        <v>0</v>
      </c>
      <c r="Q117" s="330"/>
      <c r="R117" s="445">
        <f>SUM(R118:R124)</f>
        <v>0</v>
      </c>
      <c r="S117" s="446">
        <f>SUM(S118:S124)</f>
        <v>0</v>
      </c>
      <c r="T117" s="642">
        <f>SUM(T118:T124)</f>
        <v>0</v>
      </c>
      <c r="U117" s="643">
        <f>SUM(U118:U124)</f>
        <v>0</v>
      </c>
      <c r="V117" s="330"/>
      <c r="W117" s="445">
        <f aca="true" t="shared" si="36" ref="W117:AC117">SUM(W118:W124)</f>
        <v>0</v>
      </c>
      <c r="X117" s="446">
        <f t="shared" si="36"/>
        <v>0</v>
      </c>
      <c r="Y117" s="446">
        <f t="shared" si="36"/>
        <v>0</v>
      </c>
      <c r="Z117" s="446">
        <f t="shared" si="36"/>
        <v>0</v>
      </c>
      <c r="AA117" s="446">
        <f t="shared" si="36"/>
        <v>0</v>
      </c>
      <c r="AB117" s="446">
        <f t="shared" si="36"/>
        <v>0</v>
      </c>
      <c r="AC117" s="643">
        <f t="shared" si="36"/>
        <v>0</v>
      </c>
      <c r="AD117" s="421">
        <f t="shared" si="23"/>
        <v>0</v>
      </c>
    </row>
    <row r="118" spans="6:30" ht="18.75" thickBot="1">
      <c r="F118" s="568">
        <f t="shared" si="13"/>
        <v>19812</v>
      </c>
      <c r="G118" s="568" t="str">
        <f t="shared" si="14"/>
        <v>+e19812</v>
      </c>
      <c r="H118" s="568" t="str">
        <f t="shared" si="15"/>
        <v>+e19939</v>
      </c>
      <c r="I118" s="233"/>
      <c r="J118" s="234">
        <v>5201</v>
      </c>
      <c r="K118" s="235" t="s">
        <v>560</v>
      </c>
      <c r="L118" s="728"/>
      <c r="M118" s="726"/>
      <c r="N118" s="644"/>
      <c r="O118" s="911">
        <f aca="true" t="shared" si="37" ref="O118:O124">M118+N118</f>
        <v>0</v>
      </c>
      <c r="P118" s="329">
        <f t="shared" si="25"/>
        <v>0</v>
      </c>
      <c r="Q118" s="330"/>
      <c r="R118" s="645"/>
      <c r="S118" s="646"/>
      <c r="T118" s="449">
        <f t="shared" si="24"/>
        <v>0</v>
      </c>
      <c r="U118" s="629">
        <f aca="true" t="shared" si="38" ref="U118:U124">R118+S118-T118</f>
        <v>0</v>
      </c>
      <c r="V118" s="330"/>
      <c r="W118" s="645"/>
      <c r="X118" s="646"/>
      <c r="Y118" s="636">
        <f aca="true" t="shared" si="39" ref="Y118:Y124">+IF(+(R118+S118)&gt;=O118,+S118,+(+O118-R118))</f>
        <v>0</v>
      </c>
      <c r="Z118" s="423">
        <f aca="true" t="shared" si="40" ref="Z118:Z124">W118+X118-Y118</f>
        <v>0</v>
      </c>
      <c r="AA118" s="646"/>
      <c r="AB118" s="646"/>
      <c r="AC118" s="341"/>
      <c r="AD118" s="421">
        <f t="shared" si="23"/>
        <v>0</v>
      </c>
    </row>
    <row r="119" spans="6:30" ht="18.75" thickBot="1">
      <c r="F119" s="568">
        <f t="shared" si="13"/>
        <v>19982</v>
      </c>
      <c r="G119" s="568" t="str">
        <f t="shared" si="14"/>
        <v>+e19982</v>
      </c>
      <c r="H119" s="568" t="str">
        <f t="shared" si="15"/>
        <v>+e20109</v>
      </c>
      <c r="I119" s="233"/>
      <c r="J119" s="236">
        <v>5202</v>
      </c>
      <c r="K119" s="237" t="s">
        <v>561</v>
      </c>
      <c r="L119" s="728"/>
      <c r="M119" s="726"/>
      <c r="N119" s="644"/>
      <c r="O119" s="911">
        <f t="shared" si="37"/>
        <v>0</v>
      </c>
      <c r="P119" s="329">
        <f t="shared" si="25"/>
        <v>0</v>
      </c>
      <c r="Q119" s="330"/>
      <c r="R119" s="645"/>
      <c r="S119" s="646"/>
      <c r="T119" s="449">
        <f t="shared" si="24"/>
        <v>0</v>
      </c>
      <c r="U119" s="629">
        <f t="shared" si="38"/>
        <v>0</v>
      </c>
      <c r="V119" s="330"/>
      <c r="W119" s="645"/>
      <c r="X119" s="646"/>
      <c r="Y119" s="636">
        <f t="shared" si="39"/>
        <v>0</v>
      </c>
      <c r="Z119" s="423">
        <f t="shared" si="40"/>
        <v>0</v>
      </c>
      <c r="AA119" s="646"/>
      <c r="AB119" s="646"/>
      <c r="AC119" s="341"/>
      <c r="AD119" s="421">
        <f t="shared" si="23"/>
        <v>0</v>
      </c>
    </row>
    <row r="120" spans="6:30" ht="32.25" thickBot="1">
      <c r="F120" s="568">
        <f t="shared" si="13"/>
        <v>20152</v>
      </c>
      <c r="G120" s="568" t="str">
        <f t="shared" si="14"/>
        <v>+e20152</v>
      </c>
      <c r="H120" s="568" t="str">
        <f t="shared" si="15"/>
        <v>+e20279</v>
      </c>
      <c r="I120" s="233"/>
      <c r="J120" s="236">
        <v>5203</v>
      </c>
      <c r="K120" s="237" t="s">
        <v>562</v>
      </c>
      <c r="L120" s="728"/>
      <c r="M120" s="726"/>
      <c r="N120" s="644"/>
      <c r="O120" s="911">
        <f t="shared" si="37"/>
        <v>0</v>
      </c>
      <c r="P120" s="329">
        <f t="shared" si="25"/>
        <v>0</v>
      </c>
      <c r="Q120" s="330"/>
      <c r="R120" s="645"/>
      <c r="S120" s="646"/>
      <c r="T120" s="449">
        <f t="shared" si="24"/>
        <v>0</v>
      </c>
      <c r="U120" s="629">
        <f t="shared" si="38"/>
        <v>0</v>
      </c>
      <c r="V120" s="330"/>
      <c r="W120" s="645"/>
      <c r="X120" s="646"/>
      <c r="Y120" s="636">
        <f t="shared" si="39"/>
        <v>0</v>
      </c>
      <c r="Z120" s="423">
        <f t="shared" si="40"/>
        <v>0</v>
      </c>
      <c r="AA120" s="646"/>
      <c r="AB120" s="646"/>
      <c r="AC120" s="341"/>
      <c r="AD120" s="421">
        <f t="shared" si="23"/>
        <v>0</v>
      </c>
    </row>
    <row r="121" spans="6:30" ht="18.75" thickBot="1">
      <c r="F121" s="568">
        <f t="shared" si="13"/>
        <v>20322</v>
      </c>
      <c r="G121" s="568" t="str">
        <f t="shared" si="14"/>
        <v>+e20322</v>
      </c>
      <c r="H121" s="568" t="str">
        <f t="shared" si="15"/>
        <v>+e20449</v>
      </c>
      <c r="I121" s="233"/>
      <c r="J121" s="236">
        <v>5204</v>
      </c>
      <c r="K121" s="237" t="s">
        <v>563</v>
      </c>
      <c r="L121" s="728"/>
      <c r="M121" s="726"/>
      <c r="N121" s="644"/>
      <c r="O121" s="911">
        <f t="shared" si="37"/>
        <v>0</v>
      </c>
      <c r="P121" s="329">
        <f t="shared" si="25"/>
        <v>0</v>
      </c>
      <c r="Q121" s="330"/>
      <c r="R121" s="645"/>
      <c r="S121" s="646"/>
      <c r="T121" s="449">
        <f t="shared" si="24"/>
        <v>0</v>
      </c>
      <c r="U121" s="629">
        <f t="shared" si="38"/>
        <v>0</v>
      </c>
      <c r="V121" s="330"/>
      <c r="W121" s="645"/>
      <c r="X121" s="646"/>
      <c r="Y121" s="636">
        <f t="shared" si="39"/>
        <v>0</v>
      </c>
      <c r="Z121" s="423">
        <f t="shared" si="40"/>
        <v>0</v>
      </c>
      <c r="AA121" s="646"/>
      <c r="AB121" s="646"/>
      <c r="AC121" s="341"/>
      <c r="AD121" s="421">
        <f t="shared" si="23"/>
        <v>0</v>
      </c>
    </row>
    <row r="122" spans="6:30" ht="18.75" thickBot="1">
      <c r="F122" s="568">
        <f t="shared" si="13"/>
        <v>20492</v>
      </c>
      <c r="G122" s="568" t="str">
        <f t="shared" si="14"/>
        <v>+e20492</v>
      </c>
      <c r="H122" s="568" t="str">
        <f t="shared" si="15"/>
        <v>+e20619</v>
      </c>
      <c r="I122" s="233"/>
      <c r="J122" s="236">
        <v>5205</v>
      </c>
      <c r="K122" s="237" t="s">
        <v>564</v>
      </c>
      <c r="L122" s="728"/>
      <c r="M122" s="726"/>
      <c r="N122" s="644"/>
      <c r="O122" s="911">
        <f t="shared" si="37"/>
        <v>0</v>
      </c>
      <c r="P122" s="329">
        <f t="shared" si="25"/>
        <v>0</v>
      </c>
      <c r="Q122" s="330"/>
      <c r="R122" s="645"/>
      <c r="S122" s="646"/>
      <c r="T122" s="449">
        <f t="shared" si="24"/>
        <v>0</v>
      </c>
      <c r="U122" s="629">
        <f t="shared" si="38"/>
        <v>0</v>
      </c>
      <c r="V122" s="330"/>
      <c r="W122" s="645"/>
      <c r="X122" s="646"/>
      <c r="Y122" s="636">
        <f t="shared" si="39"/>
        <v>0</v>
      </c>
      <c r="Z122" s="423">
        <f t="shared" si="40"/>
        <v>0</v>
      </c>
      <c r="AA122" s="646"/>
      <c r="AB122" s="646"/>
      <c r="AC122" s="341"/>
      <c r="AD122" s="421">
        <f t="shared" si="23"/>
        <v>0</v>
      </c>
    </row>
    <row r="123" spans="6:30" ht="20.25" customHeight="1" thickBot="1">
      <c r="F123" s="568">
        <f t="shared" si="13"/>
        <v>20662</v>
      </c>
      <c r="G123" s="568" t="str">
        <f t="shared" si="14"/>
        <v>+e20662</v>
      </c>
      <c r="H123" s="568" t="str">
        <f t="shared" si="15"/>
        <v>+e20789</v>
      </c>
      <c r="I123" s="233"/>
      <c r="J123" s="236">
        <v>5206</v>
      </c>
      <c r="K123" s="237" t="s">
        <v>565</v>
      </c>
      <c r="L123" s="728"/>
      <c r="M123" s="726"/>
      <c r="N123" s="644"/>
      <c r="O123" s="911">
        <f t="shared" si="37"/>
        <v>0</v>
      </c>
      <c r="P123" s="329">
        <f t="shared" si="25"/>
        <v>0</v>
      </c>
      <c r="Q123" s="330"/>
      <c r="R123" s="645"/>
      <c r="S123" s="646"/>
      <c r="T123" s="449">
        <f t="shared" si="24"/>
        <v>0</v>
      </c>
      <c r="U123" s="629">
        <f t="shared" si="38"/>
        <v>0</v>
      </c>
      <c r="V123" s="330"/>
      <c r="W123" s="645"/>
      <c r="X123" s="646"/>
      <c r="Y123" s="636">
        <f t="shared" si="39"/>
        <v>0</v>
      </c>
      <c r="Z123" s="423">
        <f t="shared" si="40"/>
        <v>0</v>
      </c>
      <c r="AA123" s="646"/>
      <c r="AB123" s="646"/>
      <c r="AC123" s="341"/>
      <c r="AD123" s="421">
        <f t="shared" si="23"/>
        <v>0</v>
      </c>
    </row>
    <row r="124" spans="6:30" ht="18.75" thickBot="1">
      <c r="F124" s="568">
        <f t="shared" si="13"/>
        <v>20832</v>
      </c>
      <c r="G124" s="568" t="str">
        <f t="shared" si="14"/>
        <v>+e20832</v>
      </c>
      <c r="H124" s="568" t="str">
        <f t="shared" si="15"/>
        <v>+e20959</v>
      </c>
      <c r="I124" s="233"/>
      <c r="J124" s="238">
        <v>5219</v>
      </c>
      <c r="K124" s="239" t="s">
        <v>566</v>
      </c>
      <c r="L124" s="728"/>
      <c r="M124" s="726"/>
      <c r="N124" s="644"/>
      <c r="O124" s="911">
        <f t="shared" si="37"/>
        <v>0</v>
      </c>
      <c r="P124" s="329">
        <f t="shared" si="25"/>
        <v>0</v>
      </c>
      <c r="Q124" s="330"/>
      <c r="R124" s="645"/>
      <c r="S124" s="646"/>
      <c r="T124" s="449">
        <f t="shared" si="24"/>
        <v>0</v>
      </c>
      <c r="U124" s="629">
        <f t="shared" si="38"/>
        <v>0</v>
      </c>
      <c r="V124" s="330"/>
      <c r="W124" s="645"/>
      <c r="X124" s="646"/>
      <c r="Y124" s="636">
        <f t="shared" si="39"/>
        <v>0</v>
      </c>
      <c r="Z124" s="423">
        <f t="shared" si="40"/>
        <v>0</v>
      </c>
      <c r="AA124" s="646"/>
      <c r="AB124" s="646"/>
      <c r="AC124" s="341"/>
      <c r="AD124" s="421">
        <f t="shared" si="23"/>
        <v>0</v>
      </c>
    </row>
    <row r="125" spans="6:30" ht="18.75" thickBot="1">
      <c r="F125" s="568">
        <f t="shared" si="13"/>
        <v>21002</v>
      </c>
      <c r="G125" s="568" t="str">
        <f t="shared" si="14"/>
        <v>+e21002</v>
      </c>
      <c r="H125" s="568" t="str">
        <f t="shared" si="15"/>
        <v>+e21129</v>
      </c>
      <c r="I125" s="232">
        <v>5300</v>
      </c>
      <c r="J125" s="1019" t="s">
        <v>567</v>
      </c>
      <c r="K125" s="1019"/>
      <c r="L125" s="727">
        <f>SUM(L126:L127)</f>
        <v>0</v>
      </c>
      <c r="M125" s="725">
        <f>SUM(M126:M127)</f>
        <v>0</v>
      </c>
      <c r="N125" s="641">
        <f>SUM(N126:N127)</f>
        <v>0</v>
      </c>
      <c r="O125" s="641">
        <f>SUM(O126:O127)</f>
        <v>0</v>
      </c>
      <c r="P125" s="329">
        <f t="shared" si="25"/>
        <v>0</v>
      </c>
      <c r="Q125" s="330"/>
      <c r="R125" s="445">
        <f>SUM(R126:R127)</f>
        <v>0</v>
      </c>
      <c r="S125" s="446">
        <f>SUM(S126:S127)</f>
        <v>0</v>
      </c>
      <c r="T125" s="642">
        <f>SUM(T126:T127)</f>
        <v>0</v>
      </c>
      <c r="U125" s="643">
        <f>SUM(U126:U127)</f>
        <v>0</v>
      </c>
      <c r="V125" s="330"/>
      <c r="W125" s="445">
        <f aca="true" t="shared" si="41" ref="W125:AC125">SUM(W126:W127)</f>
        <v>0</v>
      </c>
      <c r="X125" s="446">
        <f t="shared" si="41"/>
        <v>0</v>
      </c>
      <c r="Y125" s="446">
        <f t="shared" si="41"/>
        <v>0</v>
      </c>
      <c r="Z125" s="446">
        <f t="shared" si="41"/>
        <v>0</v>
      </c>
      <c r="AA125" s="446">
        <f t="shared" si="41"/>
        <v>0</v>
      </c>
      <c r="AB125" s="446">
        <f t="shared" si="41"/>
        <v>0</v>
      </c>
      <c r="AC125" s="643">
        <f t="shared" si="41"/>
        <v>0</v>
      </c>
      <c r="AD125" s="421">
        <f t="shared" si="23"/>
        <v>0</v>
      </c>
    </row>
    <row r="126" spans="6:30" ht="18.75" thickBot="1">
      <c r="F126" s="568">
        <f t="shared" si="13"/>
        <v>21172</v>
      </c>
      <c r="G126" s="568" t="str">
        <f t="shared" si="14"/>
        <v>+e21172</v>
      </c>
      <c r="H126" s="568" t="str">
        <f t="shared" si="15"/>
        <v>+e21299</v>
      </c>
      <c r="I126" s="233"/>
      <c r="J126" s="234">
        <v>5301</v>
      </c>
      <c r="K126" s="235" t="s">
        <v>568</v>
      </c>
      <c r="L126" s="728"/>
      <c r="M126" s="726"/>
      <c r="N126" s="644"/>
      <c r="O126" s="911">
        <f>M126+N126</f>
        <v>0</v>
      </c>
      <c r="P126" s="329">
        <f t="shared" si="25"/>
        <v>0</v>
      </c>
      <c r="Q126" s="330"/>
      <c r="R126" s="645"/>
      <c r="S126" s="646"/>
      <c r="T126" s="449">
        <f t="shared" si="24"/>
        <v>0</v>
      </c>
      <c r="U126" s="629">
        <f>R126+S126-T126</f>
        <v>0</v>
      </c>
      <c r="V126" s="330"/>
      <c r="W126" s="645"/>
      <c r="X126" s="646"/>
      <c r="Y126" s="636">
        <f>+IF(+(R126+S126)&gt;=O126,+S126,+(+O126-R126))</f>
        <v>0</v>
      </c>
      <c r="Z126" s="423">
        <f>W126+X126-Y126</f>
        <v>0</v>
      </c>
      <c r="AA126" s="646"/>
      <c r="AB126" s="646"/>
      <c r="AC126" s="341"/>
      <c r="AD126" s="421">
        <f t="shared" si="23"/>
        <v>0</v>
      </c>
    </row>
    <row r="127" spans="6:30" ht="32.25" thickBot="1">
      <c r="F127" s="568">
        <f t="shared" si="13"/>
        <v>21342</v>
      </c>
      <c r="G127" s="568" t="str">
        <f t="shared" si="14"/>
        <v>+e21342</v>
      </c>
      <c r="H127" s="568" t="str">
        <f t="shared" si="15"/>
        <v>+e21469</v>
      </c>
      <c r="I127" s="233"/>
      <c r="J127" s="238">
        <v>5309</v>
      </c>
      <c r="K127" s="239" t="s">
        <v>569</v>
      </c>
      <c r="L127" s="728"/>
      <c r="M127" s="726"/>
      <c r="N127" s="644"/>
      <c r="O127" s="911">
        <f>M127+N127</f>
        <v>0</v>
      </c>
      <c r="P127" s="329">
        <f t="shared" si="25"/>
        <v>0</v>
      </c>
      <c r="Q127" s="330"/>
      <c r="R127" s="645"/>
      <c r="S127" s="646"/>
      <c r="T127" s="449">
        <f t="shared" si="24"/>
        <v>0</v>
      </c>
      <c r="U127" s="629">
        <f>R127+S127-T127</f>
        <v>0</v>
      </c>
      <c r="V127" s="330"/>
      <c r="W127" s="645"/>
      <c r="X127" s="646"/>
      <c r="Y127" s="636">
        <f>+IF(+(R127+S127)&gt;=O127,+S127,+(+O127-R127))</f>
        <v>0</v>
      </c>
      <c r="Z127" s="423">
        <f>W127+X127-Y127</f>
        <v>0</v>
      </c>
      <c r="AA127" s="646"/>
      <c r="AB127" s="646"/>
      <c r="AC127" s="341"/>
      <c r="AD127" s="421">
        <f t="shared" si="23"/>
        <v>0</v>
      </c>
    </row>
    <row r="128" spans="6:30" ht="18.75" thickBot="1">
      <c r="F128" s="568">
        <f t="shared" si="13"/>
        <v>21512</v>
      </c>
      <c r="G128" s="568" t="str">
        <f t="shared" si="14"/>
        <v>+e21512</v>
      </c>
      <c r="H128" s="568" t="str">
        <f t="shared" si="15"/>
        <v>+e21639</v>
      </c>
      <c r="I128" s="232">
        <v>5400</v>
      </c>
      <c r="J128" s="1017" t="s">
        <v>570</v>
      </c>
      <c r="K128" s="1017"/>
      <c r="L128" s="727"/>
      <c r="M128" s="724"/>
      <c r="N128" s="638"/>
      <c r="O128" s="911">
        <f>M128+N128</f>
        <v>0</v>
      </c>
      <c r="P128" s="329">
        <f t="shared" si="25"/>
        <v>0</v>
      </c>
      <c r="Q128" s="330"/>
      <c r="R128" s="639"/>
      <c r="S128" s="640"/>
      <c r="T128" s="446">
        <f t="shared" si="24"/>
        <v>0</v>
      </c>
      <c r="U128" s="629">
        <f>R128+S128-T128</f>
        <v>0</v>
      </c>
      <c r="V128" s="330"/>
      <c r="W128" s="639"/>
      <c r="X128" s="640"/>
      <c r="Y128" s="636">
        <f>+IF(+(R128+S128)&gt;=O128,+S128,+(+O128-R128))</f>
        <v>0</v>
      </c>
      <c r="Z128" s="423">
        <f>W128+X128-Y128</f>
        <v>0</v>
      </c>
      <c r="AA128" s="640"/>
      <c r="AB128" s="640"/>
      <c r="AC128" s="341"/>
      <c r="AD128" s="421">
        <f t="shared" si="23"/>
        <v>0</v>
      </c>
    </row>
    <row r="129" spans="6:30" ht="18.75" thickBot="1">
      <c r="F129" s="568">
        <f t="shared" si="13"/>
        <v>21682</v>
      </c>
      <c r="G129" s="568" t="str">
        <f t="shared" si="14"/>
        <v>+e21682</v>
      </c>
      <c r="H129" s="568" t="str">
        <f t="shared" si="15"/>
        <v>+e21809</v>
      </c>
      <c r="I129" s="183">
        <v>5500</v>
      </c>
      <c r="J129" s="1014" t="s">
        <v>571</v>
      </c>
      <c r="K129" s="1014"/>
      <c r="L129" s="672">
        <f>SUM(L130:L133)</f>
        <v>0</v>
      </c>
      <c r="M129" s="425">
        <f>SUM(M130:M133)</f>
        <v>0</v>
      </c>
      <c r="N129" s="338">
        <f>SUM(N130:N133)</f>
        <v>0</v>
      </c>
      <c r="O129" s="338">
        <f>SUM(O130:O133)</f>
        <v>0</v>
      </c>
      <c r="P129" s="329">
        <f t="shared" si="25"/>
        <v>0</v>
      </c>
      <c r="Q129" s="330"/>
      <c r="R129" s="426">
        <f>SUM(R130:R133)</f>
        <v>0</v>
      </c>
      <c r="S129" s="427">
        <f>SUM(S130:S133)</f>
        <v>0</v>
      </c>
      <c r="T129" s="631">
        <f>SUM(T130:T133)</f>
        <v>0</v>
      </c>
      <c r="U129" s="632">
        <f>SUM(U130:U133)</f>
        <v>0</v>
      </c>
      <c r="V129" s="330"/>
      <c r="W129" s="426">
        <f aca="true" t="shared" si="42" ref="W129:AC129">SUM(W130:W133)</f>
        <v>0</v>
      </c>
      <c r="X129" s="427">
        <f t="shared" si="42"/>
        <v>0</v>
      </c>
      <c r="Y129" s="427">
        <f t="shared" si="42"/>
        <v>0</v>
      </c>
      <c r="Z129" s="427">
        <f t="shared" si="42"/>
        <v>0</v>
      </c>
      <c r="AA129" s="427">
        <f t="shared" si="42"/>
        <v>0</v>
      </c>
      <c r="AB129" s="427">
        <f t="shared" si="42"/>
        <v>0</v>
      </c>
      <c r="AC129" s="632">
        <f t="shared" si="42"/>
        <v>0</v>
      </c>
      <c r="AD129" s="421">
        <f t="shared" si="23"/>
        <v>0</v>
      </c>
    </row>
    <row r="130" spans="6:30" ht="18.75" thickBot="1">
      <c r="F130" s="568">
        <f t="shared" si="13"/>
        <v>21852</v>
      </c>
      <c r="G130" s="568" t="str">
        <f t="shared" si="14"/>
        <v>+e21852</v>
      </c>
      <c r="H130" s="568" t="str">
        <f t="shared" si="15"/>
        <v>+e21979</v>
      </c>
      <c r="I130" s="230"/>
      <c r="J130" s="190">
        <v>5501</v>
      </c>
      <c r="K130" s="219" t="s">
        <v>572</v>
      </c>
      <c r="L130" s="668"/>
      <c r="M130" s="671"/>
      <c r="N130" s="331"/>
      <c r="O130" s="911">
        <f>M130+N130</f>
        <v>0</v>
      </c>
      <c r="P130" s="329">
        <f t="shared" si="25"/>
        <v>0</v>
      </c>
      <c r="Q130" s="330"/>
      <c r="R130" s="628"/>
      <c r="S130" s="340"/>
      <c r="T130" s="423">
        <f t="shared" si="24"/>
        <v>0</v>
      </c>
      <c r="U130" s="629">
        <f>R130+S130-T130</f>
        <v>0</v>
      </c>
      <c r="V130" s="330"/>
      <c r="W130" s="628"/>
      <c r="X130" s="340"/>
      <c r="Y130" s="636">
        <f>+IF(+(R130+S130)&gt;=O130,+S130,+(+O130-R130))</f>
        <v>0</v>
      </c>
      <c r="Z130" s="423">
        <f>W130+X130-Y130</f>
        <v>0</v>
      </c>
      <c r="AA130" s="340"/>
      <c r="AB130" s="340"/>
      <c r="AC130" s="341"/>
      <c r="AD130" s="421">
        <f t="shared" si="23"/>
        <v>0</v>
      </c>
    </row>
    <row r="131" spans="6:30" ht="18.75" thickBot="1">
      <c r="F131" s="568">
        <f t="shared" si="13"/>
        <v>22022</v>
      </c>
      <c r="G131" s="568" t="str">
        <f t="shared" si="14"/>
        <v>+e22022</v>
      </c>
      <c r="H131" s="568" t="str">
        <f t="shared" si="15"/>
        <v>+e22149</v>
      </c>
      <c r="I131" s="230"/>
      <c r="J131" s="180">
        <v>5502</v>
      </c>
      <c r="K131" s="191" t="s">
        <v>573</v>
      </c>
      <c r="L131" s="668"/>
      <c r="M131" s="671"/>
      <c r="N131" s="331"/>
      <c r="O131" s="911">
        <f>M131+N131</f>
        <v>0</v>
      </c>
      <c r="P131" s="329">
        <f t="shared" si="25"/>
        <v>0</v>
      </c>
      <c r="Q131" s="330"/>
      <c r="R131" s="628"/>
      <c r="S131" s="340"/>
      <c r="T131" s="423">
        <f t="shared" si="24"/>
        <v>0</v>
      </c>
      <c r="U131" s="629">
        <f>R131+S131-T131</f>
        <v>0</v>
      </c>
      <c r="V131" s="330"/>
      <c r="W131" s="628"/>
      <c r="X131" s="340"/>
      <c r="Y131" s="636">
        <f>+IF(+(R131+S131)&gt;=O131,+S131,+(+O131-R131))</f>
        <v>0</v>
      </c>
      <c r="Z131" s="423">
        <f>W131+X131-Y131</f>
        <v>0</v>
      </c>
      <c r="AA131" s="340"/>
      <c r="AB131" s="340"/>
      <c r="AC131" s="341"/>
      <c r="AD131" s="421">
        <f t="shared" si="23"/>
        <v>0</v>
      </c>
    </row>
    <row r="132" spans="6:30" ht="32.25" thickBot="1">
      <c r="F132" s="568">
        <f t="shared" si="13"/>
        <v>22192</v>
      </c>
      <c r="G132" s="568" t="str">
        <f t="shared" si="14"/>
        <v>+e22192</v>
      </c>
      <c r="H132" s="568" t="str">
        <f t="shared" si="15"/>
        <v>+e22319</v>
      </c>
      <c r="I132" s="230"/>
      <c r="J132" s="180">
        <v>5503</v>
      </c>
      <c r="K132" s="182" t="s">
        <v>574</v>
      </c>
      <c r="L132" s="668"/>
      <c r="M132" s="671"/>
      <c r="N132" s="331"/>
      <c r="O132" s="911">
        <f>M132+N132</f>
        <v>0</v>
      </c>
      <c r="P132" s="329">
        <f t="shared" si="25"/>
        <v>0</v>
      </c>
      <c r="Q132" s="330"/>
      <c r="R132" s="628"/>
      <c r="S132" s="340"/>
      <c r="T132" s="423">
        <f t="shared" si="24"/>
        <v>0</v>
      </c>
      <c r="U132" s="629">
        <f>R132+S132-T132</f>
        <v>0</v>
      </c>
      <c r="V132" s="330"/>
      <c r="W132" s="628"/>
      <c r="X132" s="340"/>
      <c r="Y132" s="636">
        <f>+IF(+(R132+S132)&gt;=O132,+S132,+(+O132-R132))</f>
        <v>0</v>
      </c>
      <c r="Z132" s="423">
        <f>W132+X132-Y132</f>
        <v>0</v>
      </c>
      <c r="AA132" s="340"/>
      <c r="AB132" s="340"/>
      <c r="AC132" s="341"/>
      <c r="AD132" s="421">
        <f t="shared" si="23"/>
        <v>0</v>
      </c>
    </row>
    <row r="133" spans="6:30" ht="18.75" thickBot="1">
      <c r="F133" s="568">
        <f t="shared" si="13"/>
        <v>22362</v>
      </c>
      <c r="G133" s="568" t="str">
        <f t="shared" si="14"/>
        <v>+e22362</v>
      </c>
      <c r="H133" s="568" t="str">
        <f t="shared" si="15"/>
        <v>+e22489</v>
      </c>
      <c r="I133" s="230"/>
      <c r="J133" s="180">
        <v>5504</v>
      </c>
      <c r="K133" s="191" t="s">
        <v>575</v>
      </c>
      <c r="L133" s="668"/>
      <c r="M133" s="671"/>
      <c r="N133" s="331"/>
      <c r="O133" s="911">
        <f>M133+N133</f>
        <v>0</v>
      </c>
      <c r="P133" s="329">
        <f t="shared" si="25"/>
        <v>0</v>
      </c>
      <c r="Q133" s="330"/>
      <c r="R133" s="628"/>
      <c r="S133" s="340"/>
      <c r="T133" s="423">
        <f t="shared" si="24"/>
        <v>0</v>
      </c>
      <c r="U133" s="629">
        <f>R133+S133-T133</f>
        <v>0</v>
      </c>
      <c r="V133" s="330"/>
      <c r="W133" s="628"/>
      <c r="X133" s="340"/>
      <c r="Y133" s="636">
        <f>+IF(+(R133+S133)&gt;=O133,+S133,+(+O133-R133))</f>
        <v>0</v>
      </c>
      <c r="Z133" s="423">
        <f>W133+X133-Y133</f>
        <v>0</v>
      </c>
      <c r="AA133" s="340"/>
      <c r="AB133" s="340"/>
      <c r="AC133" s="341"/>
      <c r="AD133" s="421">
        <f t="shared" si="23"/>
        <v>0</v>
      </c>
    </row>
    <row r="134" spans="6:30" ht="18.75" thickBot="1">
      <c r="F134" s="568">
        <f t="shared" si="13"/>
        <v>22532</v>
      </c>
      <c r="G134" s="568" t="str">
        <f t="shared" si="14"/>
        <v>+e22532</v>
      </c>
      <c r="H134" s="568" t="str">
        <f t="shared" si="15"/>
        <v>+e22659</v>
      </c>
      <c r="I134" s="232">
        <v>5700</v>
      </c>
      <c r="J134" s="1020" t="s">
        <v>576</v>
      </c>
      <c r="K134" s="1021"/>
      <c r="L134" s="727">
        <f>SUM(L135:L137)</f>
        <v>0</v>
      </c>
      <c r="M134" s="725">
        <f>SUM(M135:M137)</f>
        <v>0</v>
      </c>
      <c r="N134" s="641">
        <f>SUM(N135:N137)</f>
        <v>0</v>
      </c>
      <c r="O134" s="641">
        <f>SUM(O135:O137)</f>
        <v>0</v>
      </c>
      <c r="P134" s="329">
        <f t="shared" si="25"/>
        <v>0</v>
      </c>
      <c r="Q134" s="330"/>
      <c r="R134" s="445">
        <f>SUM(R135:R137)</f>
        <v>0</v>
      </c>
      <c r="S134" s="446">
        <f>SUM(S135:S137)</f>
        <v>0</v>
      </c>
      <c r="T134" s="642">
        <f>SUM(T135:T136)</f>
        <v>0</v>
      </c>
      <c r="U134" s="643">
        <f>SUM(U135:U137)</f>
        <v>0</v>
      </c>
      <c r="V134" s="330"/>
      <c r="W134" s="445">
        <f>SUM(W135:W137)</f>
        <v>0</v>
      </c>
      <c r="X134" s="446">
        <f>SUM(X135:X137)</f>
        <v>0</v>
      </c>
      <c r="Y134" s="446">
        <f>SUM(Y135:Y137)</f>
        <v>0</v>
      </c>
      <c r="Z134" s="446">
        <f>SUM(Z135:Z137)</f>
        <v>0</v>
      </c>
      <c r="AA134" s="446">
        <f>SUM(AA135:AA137)</f>
        <v>0</v>
      </c>
      <c r="AB134" s="446">
        <f>SUM(AB135:AB136)</f>
        <v>0</v>
      </c>
      <c r="AC134" s="643">
        <f>SUM(AC135:AC137)</f>
        <v>0</v>
      </c>
      <c r="AD134" s="421">
        <f t="shared" si="23"/>
        <v>0</v>
      </c>
    </row>
    <row r="135" spans="6:30" ht="18.75" customHeight="1" thickBot="1">
      <c r="F135" s="568">
        <f t="shared" si="13"/>
        <v>22702</v>
      </c>
      <c r="G135" s="568" t="str">
        <f t="shared" si="14"/>
        <v>+e22702</v>
      </c>
      <c r="H135" s="568" t="str">
        <f t="shared" si="15"/>
        <v>+e22829</v>
      </c>
      <c r="I135" s="233"/>
      <c r="J135" s="234">
        <v>5701</v>
      </c>
      <c r="K135" s="235" t="s">
        <v>577</v>
      </c>
      <c r="L135" s="728"/>
      <c r="M135" s="726"/>
      <c r="N135" s="644"/>
      <c r="O135" s="911">
        <f>M135+N135</f>
        <v>0</v>
      </c>
      <c r="P135" s="329">
        <f t="shared" si="25"/>
        <v>0</v>
      </c>
      <c r="Q135" s="330"/>
      <c r="R135" s="645"/>
      <c r="S135" s="646"/>
      <c r="T135" s="449">
        <f t="shared" si="24"/>
        <v>0</v>
      </c>
      <c r="U135" s="629">
        <f>R135+S135-T135</f>
        <v>0</v>
      </c>
      <c r="V135" s="330"/>
      <c r="W135" s="645"/>
      <c r="X135" s="646"/>
      <c r="Y135" s="636">
        <f>+IF(+(R135+S135)&gt;=O135,+S135,+(+O135-R135))</f>
        <v>0</v>
      </c>
      <c r="Z135" s="423">
        <f>W135+X135-Y135</f>
        <v>0</v>
      </c>
      <c r="AA135" s="646"/>
      <c r="AB135" s="646"/>
      <c r="AC135" s="341"/>
      <c r="AD135" s="421">
        <f t="shared" si="23"/>
        <v>0</v>
      </c>
    </row>
    <row r="136" spans="6:30" ht="20.25" customHeight="1" thickBot="1">
      <c r="F136" s="568">
        <f aca="true" t="shared" si="43" ref="F136:F144">F135+$B$1</f>
        <v>22872</v>
      </c>
      <c r="G136" s="568" t="str">
        <f aca="true" t="shared" si="44" ref="G136:G144">CONCATENATE("+e",F136)</f>
        <v>+e22872</v>
      </c>
      <c r="H136" s="568" t="str">
        <f aca="true" t="shared" si="45" ref="H136:H144">CONCATENATE("+e",F136+$D$1)</f>
        <v>+e22999</v>
      </c>
      <c r="I136" s="233"/>
      <c r="J136" s="238">
        <v>5702</v>
      </c>
      <c r="K136" s="239" t="s">
        <v>578</v>
      </c>
      <c r="L136" s="728"/>
      <c r="M136" s="726"/>
      <c r="N136" s="644"/>
      <c r="O136" s="911">
        <f>M136+N136</f>
        <v>0</v>
      </c>
      <c r="P136" s="329">
        <f t="shared" si="25"/>
        <v>0</v>
      </c>
      <c r="Q136" s="330"/>
      <c r="R136" s="645"/>
      <c r="S136" s="646"/>
      <c r="T136" s="449">
        <f t="shared" si="24"/>
        <v>0</v>
      </c>
      <c r="U136" s="629">
        <f>R136+S136-T136</f>
        <v>0</v>
      </c>
      <c r="V136" s="330"/>
      <c r="W136" s="645"/>
      <c r="X136" s="646"/>
      <c r="Y136" s="636">
        <f>+IF(+(R136+S136)&gt;=O136,+S136,+(+O136-R136))</f>
        <v>0</v>
      </c>
      <c r="Z136" s="423">
        <f>W136+X136-Y136</f>
        <v>0</v>
      </c>
      <c r="AA136" s="646"/>
      <c r="AB136" s="646"/>
      <c r="AC136" s="341"/>
      <c r="AD136" s="421">
        <f t="shared" si="23"/>
        <v>0</v>
      </c>
    </row>
    <row r="137" spans="6:30" ht="30.75" customHeight="1" thickBot="1">
      <c r="F137" s="568">
        <f t="shared" si="43"/>
        <v>23042</v>
      </c>
      <c r="G137" s="568" t="str">
        <f t="shared" si="44"/>
        <v>+e23042</v>
      </c>
      <c r="H137" s="568" t="str">
        <f t="shared" si="45"/>
        <v>+e23169</v>
      </c>
      <c r="I137" s="179"/>
      <c r="J137" s="240">
        <v>4071</v>
      </c>
      <c r="K137" s="697" t="s">
        <v>579</v>
      </c>
      <c r="L137" s="668"/>
      <c r="M137" s="684"/>
      <c r="N137" s="365"/>
      <c r="O137" s="911">
        <f>M137+N137</f>
        <v>0</v>
      </c>
      <c r="P137" s="329">
        <f t="shared" si="25"/>
        <v>0</v>
      </c>
      <c r="Q137" s="330"/>
      <c r="R137" s="451"/>
      <c r="S137" s="429"/>
      <c r="T137" s="429"/>
      <c r="U137" s="647"/>
      <c r="V137" s="330"/>
      <c r="W137" s="424"/>
      <c r="X137" s="429"/>
      <c r="Y137" s="429"/>
      <c r="Z137" s="429"/>
      <c r="AA137" s="429"/>
      <c r="AB137" s="429"/>
      <c r="AC137" s="630"/>
      <c r="AD137" s="421">
        <f t="shared" si="23"/>
        <v>0</v>
      </c>
    </row>
    <row r="138" spans="6:30" ht="15.75">
      <c r="F138" s="568">
        <f t="shared" si="43"/>
        <v>23212</v>
      </c>
      <c r="G138" s="568" t="str">
        <f t="shared" si="44"/>
        <v>+e23212</v>
      </c>
      <c r="H138" s="568" t="str">
        <f t="shared" si="45"/>
        <v>+e23339</v>
      </c>
      <c r="I138" s="230"/>
      <c r="J138" s="241"/>
      <c r="K138" s="453" t="s">
        <v>580</v>
      </c>
      <c r="L138" s="335"/>
      <c r="M138" s="335"/>
      <c r="N138" s="335"/>
      <c r="O138" s="336"/>
      <c r="P138" s="329">
        <f t="shared" si="25"/>
        <v>0</v>
      </c>
      <c r="Q138" s="330"/>
      <c r="R138" s="648"/>
      <c r="S138" s="649"/>
      <c r="T138" s="440"/>
      <c r="U138" s="441"/>
      <c r="V138" s="330"/>
      <c r="W138" s="648"/>
      <c r="X138" s="649"/>
      <c r="Y138" s="440"/>
      <c r="Z138" s="440"/>
      <c r="AA138" s="649"/>
      <c r="AB138" s="440"/>
      <c r="AC138" s="441"/>
      <c r="AD138" s="441"/>
    </row>
    <row r="139" spans="6:30" ht="18.75" thickBot="1">
      <c r="F139" s="568">
        <f t="shared" si="43"/>
        <v>23382</v>
      </c>
      <c r="G139" s="568" t="str">
        <f t="shared" si="44"/>
        <v>+e23382</v>
      </c>
      <c r="H139" s="568" t="str">
        <f t="shared" si="45"/>
        <v>+e23509</v>
      </c>
      <c r="I139" s="650">
        <v>98</v>
      </c>
      <c r="J139" s="1022" t="s">
        <v>581</v>
      </c>
      <c r="K139" s="1009"/>
      <c r="L139" s="672"/>
      <c r="M139" s="677"/>
      <c r="N139" s="345"/>
      <c r="O139" s="911">
        <f>M139+N139</f>
        <v>0</v>
      </c>
      <c r="P139" s="329">
        <f t="shared" si="25"/>
        <v>0</v>
      </c>
      <c r="Q139" s="330"/>
      <c r="R139" s="635"/>
      <c r="S139" s="342"/>
      <c r="T139" s="427">
        <f t="shared" si="24"/>
        <v>0</v>
      </c>
      <c r="U139" s="629">
        <f>R139+S139-T139</f>
        <v>0</v>
      </c>
      <c r="V139" s="330"/>
      <c r="W139" s="635"/>
      <c r="X139" s="342"/>
      <c r="Y139" s="636">
        <f>+IF(+(R139+S139)&gt;=O139,+S139,+(+O139-R139))</f>
        <v>0</v>
      </c>
      <c r="Z139" s="423">
        <f>W139+X139-Y139</f>
        <v>0</v>
      </c>
      <c r="AA139" s="342"/>
      <c r="AB139" s="342"/>
      <c r="AC139" s="341"/>
      <c r="AD139" s="421">
        <f t="shared" si="23"/>
        <v>0</v>
      </c>
    </row>
    <row r="140" spans="6:30" ht="15.75">
      <c r="F140" s="568">
        <f t="shared" si="43"/>
        <v>23552</v>
      </c>
      <c r="G140" s="568" t="str">
        <f t="shared" si="44"/>
        <v>+e23552</v>
      </c>
      <c r="H140" s="568" t="str">
        <f t="shared" si="45"/>
        <v>+e23679</v>
      </c>
      <c r="I140" s="242"/>
      <c r="J140" s="455" t="s">
        <v>582</v>
      </c>
      <c r="K140" s="456"/>
      <c r="L140" s="564"/>
      <c r="M140" s="564"/>
      <c r="N140" s="564"/>
      <c r="O140" s="457"/>
      <c r="P140" s="329">
        <f t="shared" si="25"/>
        <v>0</v>
      </c>
      <c r="Q140" s="330"/>
      <c r="R140" s="458"/>
      <c r="S140" s="459"/>
      <c r="T140" s="459"/>
      <c r="U140" s="460"/>
      <c r="V140" s="330"/>
      <c r="W140" s="458"/>
      <c r="X140" s="459"/>
      <c r="Y140" s="459"/>
      <c r="Z140" s="459"/>
      <c r="AA140" s="459"/>
      <c r="AB140" s="459"/>
      <c r="AC140" s="460"/>
      <c r="AD140" s="460"/>
    </row>
    <row r="141" spans="6:30" ht="15.75">
      <c r="F141" s="568">
        <f t="shared" si="43"/>
        <v>23722</v>
      </c>
      <c r="G141" s="568" t="str">
        <f t="shared" si="44"/>
        <v>+e23722</v>
      </c>
      <c r="H141" s="568" t="str">
        <f t="shared" si="45"/>
        <v>+e23849</v>
      </c>
      <c r="I141" s="242"/>
      <c r="J141" s="461" t="s">
        <v>583</v>
      </c>
      <c r="K141" s="453"/>
      <c r="L141" s="552"/>
      <c r="M141" s="552"/>
      <c r="N141" s="552"/>
      <c r="O141" s="409"/>
      <c r="P141" s="329">
        <f t="shared" si="25"/>
        <v>0</v>
      </c>
      <c r="Q141" s="330"/>
      <c r="R141" s="462"/>
      <c r="S141" s="463"/>
      <c r="T141" s="463"/>
      <c r="U141" s="464"/>
      <c r="V141" s="330"/>
      <c r="W141" s="462"/>
      <c r="X141" s="463"/>
      <c r="Y141" s="463"/>
      <c r="Z141" s="463"/>
      <c r="AA141" s="463"/>
      <c r="AB141" s="463"/>
      <c r="AC141" s="464"/>
      <c r="AD141" s="464"/>
    </row>
    <row r="142" spans="6:30" ht="16.5" thickBot="1">
      <c r="F142" s="568">
        <f t="shared" si="43"/>
        <v>23892</v>
      </c>
      <c r="G142" s="568" t="str">
        <f t="shared" si="44"/>
        <v>+e23892</v>
      </c>
      <c r="H142" s="568" t="str">
        <f t="shared" si="45"/>
        <v>+e24019</v>
      </c>
      <c r="I142" s="243"/>
      <c r="J142" s="465" t="s">
        <v>584</v>
      </c>
      <c r="K142" s="466"/>
      <c r="L142" s="565"/>
      <c r="M142" s="565"/>
      <c r="N142" s="565"/>
      <c r="O142" s="415"/>
      <c r="P142" s="329">
        <f t="shared" si="25"/>
        <v>0</v>
      </c>
      <c r="Q142" s="330"/>
      <c r="R142" s="467"/>
      <c r="S142" s="468"/>
      <c r="T142" s="468"/>
      <c r="U142" s="469"/>
      <c r="V142" s="330"/>
      <c r="W142" s="467"/>
      <c r="X142" s="468"/>
      <c r="Y142" s="468"/>
      <c r="Z142" s="468"/>
      <c r="AA142" s="468"/>
      <c r="AB142" s="468"/>
      <c r="AC142" s="469"/>
      <c r="AD142" s="469"/>
    </row>
    <row r="143" spans="6:30" ht="19.5" thickBot="1">
      <c r="F143" s="568">
        <f t="shared" si="43"/>
        <v>24062</v>
      </c>
      <c r="G143" s="568" t="str">
        <f t="shared" si="44"/>
        <v>+e24062</v>
      </c>
      <c r="H143" s="568" t="str">
        <f t="shared" si="45"/>
        <v>+e24189</v>
      </c>
      <c r="I143" s="244"/>
      <c r="J143" s="212" t="s">
        <v>467</v>
      </c>
      <c r="K143" s="245" t="s">
        <v>585</v>
      </c>
      <c r="L143" s="368">
        <f>SUM(L32,L35,L41,L47,L48,L67,L73,L77,L78,L79,L80,L81,L89,L96,L97,L98,L99,L106,L110,L111,L112,L113,L116,L117,L125,L128,L129,L134)+L139</f>
        <v>0</v>
      </c>
      <c r="M143" s="368">
        <f>SUM(M32,M35,M41,M47,M48,M67,M73,M77,M78,M79,M80,M81,M89,M96,M97,M98,M99,M106,M110,M111,M112,M113,M116,M117,M125,M128,M129,M134)+M139</f>
        <v>0</v>
      </c>
      <c r="N143" s="368">
        <f>SUM(N32,N35,N41,N47,N48,N67,N73,N77,N78,N79,N80,N81,N89,N96,N97,N98,N99,N106,N110,N111,N112,N113,N116,N117,N125,N128,N129,N134)+N139</f>
        <v>0</v>
      </c>
      <c r="O143" s="368">
        <f>SUM(O32,O35,O41,O47,O48,O67,O73,O77,O78,O79,O80,O81,O89,O96,O97,O98,O99,O106,O110,O111,O112,O113,O116,O117,O125,O128,O129,O134)+O139</f>
        <v>0</v>
      </c>
      <c r="P143" s="329">
        <f t="shared" si="25"/>
        <v>0</v>
      </c>
      <c r="Q143" s="651">
        <f>LEFT(J28,1)</f>
      </c>
      <c r="R143" s="471">
        <f>SUM(R32,R35,R41,R47,R48,R67,R73,R77,R78,R79,R80,R81,R89,R96,R97,R98,R99,R106,R110,R111,R112,R113,R116,R117,R125,R128,R129,R134)+R139</f>
        <v>0</v>
      </c>
      <c r="S143" s="471">
        <f>SUM(S32,S35,S41,S47,S48,S67,S73,S77,S78,S79,S80,S81,S89,S96,S97,S98,S99,S106,S110,S111,S112,S113,S116,S117,S125,S128,S129,S134)+S139</f>
        <v>0</v>
      </c>
      <c r="T143" s="652">
        <f>SUM(T32,T35,T41,T47,T48,T67,T73,T77,T78,T79,T80,T81,T89,T96,T97,T98,T99,T106,T110,T111,T112,T113,T116,T117,T125,T128,T129,T134)+T139</f>
        <v>0</v>
      </c>
      <c r="U143" s="471">
        <f>SUM(U32,U35,U41,U47,U48,U67,U73,U77,U78,U79,U80,U81,U89,U96,U97,U98,U99,U106,U110,U111,U112,U113,U116,U117,U125,U128,U129,U134)+U139</f>
        <v>0</v>
      </c>
      <c r="V143" s="301"/>
      <c r="W143" s="471">
        <f aca="true" t="shared" si="46" ref="W143:AC143">SUM(W32,W35,W41,W47,W48,W67,W73,W77,W78,W79,W80,W81,W89,W96,W97,W98,W99,W106,W110,W111,W112,W113,W116,W117,W125,W128,W129,W134)+W139</f>
        <v>0</v>
      </c>
      <c r="X143" s="471">
        <f t="shared" si="46"/>
        <v>0</v>
      </c>
      <c r="Y143" s="652">
        <f t="shared" si="46"/>
        <v>0</v>
      </c>
      <c r="Z143" s="471">
        <f t="shared" si="46"/>
        <v>0</v>
      </c>
      <c r="AA143" s="471">
        <f t="shared" si="46"/>
        <v>0</v>
      </c>
      <c r="AB143" s="652">
        <f t="shared" si="46"/>
        <v>0</v>
      </c>
      <c r="AC143" s="471">
        <f t="shared" si="46"/>
        <v>0</v>
      </c>
      <c r="AD143" s="421">
        <f>Z143-AA143-AB143-AC143</f>
        <v>0</v>
      </c>
    </row>
    <row r="144" spans="6:29" ht="15.75">
      <c r="F144" s="568">
        <f t="shared" si="43"/>
        <v>24232</v>
      </c>
      <c r="G144" s="568" t="str">
        <f t="shared" si="44"/>
        <v>+e24232</v>
      </c>
      <c r="H144" s="568" t="str">
        <f t="shared" si="45"/>
        <v>+e24359</v>
      </c>
      <c r="I144" s="199"/>
      <c r="J144" s="246"/>
      <c r="K144" s="295"/>
      <c r="L144" s="294"/>
      <c r="M144" s="294"/>
      <c r="N144" s="294"/>
      <c r="O144" s="298"/>
      <c r="P144" s="660">
        <f>P143</f>
        <v>0</v>
      </c>
      <c r="Q144" s="301"/>
      <c r="R144" s="294"/>
      <c r="S144" s="294"/>
      <c r="T144" s="298"/>
      <c r="U144" s="298"/>
      <c r="W144" s="294"/>
      <c r="X144" s="294"/>
      <c r="Y144" s="298"/>
      <c r="Z144" s="298"/>
      <c r="AA144" s="294"/>
      <c r="AB144" s="298"/>
      <c r="AC144" s="298"/>
    </row>
    <row r="145" spans="9:29" ht="15.75">
      <c r="I145" s="472"/>
      <c r="J145" s="473"/>
      <c r="K145" s="474"/>
      <c r="L145" s="370" t="s">
        <v>319</v>
      </c>
      <c r="M145" s="370"/>
      <c r="N145" s="370"/>
      <c r="O145" s="376"/>
      <c r="P145" s="660">
        <f>P143</f>
        <v>0</v>
      </c>
      <c r="Q145" s="301"/>
      <c r="R145" s="370"/>
      <c r="S145" s="370"/>
      <c r="T145" s="376"/>
      <c r="U145" s="376"/>
      <c r="W145" s="370"/>
      <c r="X145" s="370"/>
      <c r="Y145" s="376"/>
      <c r="Z145" s="376"/>
      <c r="AA145" s="370"/>
      <c r="AB145" s="376"/>
      <c r="AC145" s="376"/>
    </row>
    <row r="146" spans="9:29" ht="15.75">
      <c r="I146" s="294"/>
      <c r="J146" s="306"/>
      <c r="K146" s="307"/>
      <c r="L146" s="370"/>
      <c r="M146" s="370"/>
      <c r="N146" s="370"/>
      <c r="O146" s="376"/>
      <c r="P146" s="660">
        <f>P143</f>
        <v>0</v>
      </c>
      <c r="Q146" s="301"/>
      <c r="R146" s="370"/>
      <c r="S146" s="370"/>
      <c r="T146" s="376"/>
      <c r="U146" s="376"/>
      <c r="W146" s="370"/>
      <c r="X146" s="370"/>
      <c r="Y146" s="376"/>
      <c r="Z146" s="376"/>
      <c r="AA146" s="370"/>
      <c r="AB146" s="376"/>
      <c r="AC146" s="376"/>
    </row>
    <row r="147" spans="9:29" ht="15.75">
      <c r="I147" s="993">
        <f>$B$7</f>
        <v>0</v>
      </c>
      <c r="J147" s="993"/>
      <c r="K147" s="993"/>
      <c r="L147" s="370"/>
      <c r="M147" s="370"/>
      <c r="N147" s="370"/>
      <c r="O147" s="376"/>
      <c r="P147" s="660">
        <f>P143</f>
        <v>0</v>
      </c>
      <c r="Q147" s="301"/>
      <c r="R147" s="370"/>
      <c r="S147" s="370"/>
      <c r="T147" s="376"/>
      <c r="U147" s="376"/>
      <c r="W147" s="370"/>
      <c r="X147" s="370"/>
      <c r="Y147" s="376"/>
      <c r="Z147" s="376"/>
      <c r="AA147" s="370"/>
      <c r="AB147" s="376"/>
      <c r="AC147" s="376"/>
    </row>
    <row r="148" spans="9:29" ht="15.75">
      <c r="I148" s="294"/>
      <c r="J148" s="306"/>
      <c r="K148" s="307"/>
      <c r="L148" s="371" t="s">
        <v>321</v>
      </c>
      <c r="M148" s="371" t="s">
        <v>167</v>
      </c>
      <c r="N148" s="370"/>
      <c r="O148" s="376"/>
      <c r="P148" s="660">
        <f>P143</f>
        <v>0</v>
      </c>
      <c r="Q148" s="301"/>
      <c r="R148" s="370"/>
      <c r="S148" s="370"/>
      <c r="T148" s="376"/>
      <c r="U148" s="376"/>
      <c r="W148" s="370"/>
      <c r="X148" s="370"/>
      <c r="Y148" s="376"/>
      <c r="Z148" s="376"/>
      <c r="AA148" s="370"/>
      <c r="AB148" s="376"/>
      <c r="AC148" s="376"/>
    </row>
    <row r="149" spans="9:29" ht="15.75">
      <c r="I149" s="995">
        <f>$B$9</f>
        <v>0</v>
      </c>
      <c r="J149" s="995"/>
      <c r="K149" s="995"/>
      <c r="L149" s="372">
        <f>$E$9</f>
        <v>0</v>
      </c>
      <c r="M149" s="373">
        <f>$F$9</f>
        <v>1282</v>
      </c>
      <c r="N149" s="370"/>
      <c r="O149" s="376"/>
      <c r="P149" s="660">
        <f>P143</f>
        <v>0</v>
      </c>
      <c r="Q149" s="301"/>
      <c r="R149" s="370"/>
      <c r="S149" s="370"/>
      <c r="T149" s="376"/>
      <c r="U149" s="376"/>
      <c r="W149" s="370"/>
      <c r="X149" s="370"/>
      <c r="Y149" s="376"/>
      <c r="Z149" s="376"/>
      <c r="AA149" s="370"/>
      <c r="AB149" s="376"/>
      <c r="AC149" s="376"/>
    </row>
    <row r="150" spans="9:29" ht="39" customHeight="1">
      <c r="I150" s="310" t="s">
        <v>322</v>
      </c>
      <c r="J150" s="294"/>
      <c r="K150" s="295"/>
      <c r="L150" s="370"/>
      <c r="M150" s="374">
        <f>$F$10</f>
        <v>1452</v>
      </c>
      <c r="N150" s="370"/>
      <c r="O150" s="376"/>
      <c r="P150" s="660">
        <f>P143</f>
        <v>0</v>
      </c>
      <c r="Q150" s="301"/>
      <c r="R150" s="370"/>
      <c r="S150" s="370"/>
      <c r="T150" s="376"/>
      <c r="U150" s="376"/>
      <c r="W150" s="370"/>
      <c r="X150" s="370"/>
      <c r="Y150" s="376"/>
      <c r="Z150" s="376"/>
      <c r="AA150" s="370"/>
      <c r="AB150" s="376"/>
      <c r="AC150" s="376"/>
    </row>
    <row r="151" spans="9:29" ht="16.5" thickBot="1">
      <c r="I151" s="310"/>
      <c r="J151" s="294"/>
      <c r="K151" s="295"/>
      <c r="L151" s="375"/>
      <c r="M151" s="370"/>
      <c r="N151" s="370"/>
      <c r="O151" s="376"/>
      <c r="P151" s="660">
        <f>P143</f>
        <v>0</v>
      </c>
      <c r="Q151" s="301"/>
      <c r="R151" s="370"/>
      <c r="S151" s="370"/>
      <c r="T151" s="376"/>
      <c r="U151" s="376"/>
      <c r="W151" s="370"/>
      <c r="X151" s="370"/>
      <c r="Y151" s="376"/>
      <c r="Z151" s="376"/>
      <c r="AA151" s="370"/>
      <c r="AB151" s="376"/>
      <c r="AC151" s="376"/>
    </row>
    <row r="152" spans="9:29" ht="17.25" thickBot="1" thickTop="1">
      <c r="I152" s="995">
        <f>$B$12</f>
        <v>0</v>
      </c>
      <c r="J152" s="995"/>
      <c r="K152" s="995"/>
      <c r="L152" s="370" t="s">
        <v>323</v>
      </c>
      <c r="M152" s="377">
        <f>$F$12</f>
        <v>1792</v>
      </c>
      <c r="N152" s="370"/>
      <c r="O152" s="376"/>
      <c r="P152" s="660">
        <f>P143</f>
        <v>0</v>
      </c>
      <c r="Q152" s="301"/>
      <c r="R152" s="370"/>
      <c r="S152" s="370"/>
      <c r="T152" s="376"/>
      <c r="U152" s="376"/>
      <c r="W152" s="370"/>
      <c r="X152" s="370"/>
      <c r="Y152" s="376"/>
      <c r="Z152" s="376"/>
      <c r="AA152" s="370"/>
      <c r="AB152" s="376"/>
      <c r="AC152" s="376"/>
    </row>
    <row r="153" spans="9:29" ht="16.5" thickTop="1">
      <c r="I153" s="310" t="s">
        <v>324</v>
      </c>
      <c r="J153" s="294"/>
      <c r="K153" s="295"/>
      <c r="L153" s="375" t="s">
        <v>325</v>
      </c>
      <c r="M153" s="370"/>
      <c r="N153" s="370"/>
      <c r="O153" s="376"/>
      <c r="P153" s="660">
        <f>P143</f>
        <v>0</v>
      </c>
      <c r="Q153" s="301"/>
      <c r="R153" s="370"/>
      <c r="S153" s="370"/>
      <c r="T153" s="376"/>
      <c r="U153" s="376"/>
      <c r="W153" s="370"/>
      <c r="X153" s="370"/>
      <c r="Y153" s="376"/>
      <c r="Z153" s="376"/>
      <c r="AA153" s="370"/>
      <c r="AB153" s="376"/>
      <c r="AC153" s="376"/>
    </row>
    <row r="154" spans="9:29" ht="15.75">
      <c r="I154" s="310"/>
      <c r="J154" s="294"/>
      <c r="K154" s="295"/>
      <c r="L154" s="369"/>
      <c r="M154" s="369"/>
      <c r="N154" s="369"/>
      <c r="O154" s="552"/>
      <c r="P154" s="660">
        <f>P143</f>
        <v>0</v>
      </c>
      <c r="Q154" s="301"/>
      <c r="R154" s="370"/>
      <c r="S154" s="370"/>
      <c r="T154" s="376"/>
      <c r="U154" s="376"/>
      <c r="W154" s="370"/>
      <c r="X154" s="370"/>
      <c r="Y154" s="376"/>
      <c r="Z154" s="376"/>
      <c r="AA154" s="370"/>
      <c r="AB154" s="376"/>
      <c r="AC154" s="376"/>
    </row>
    <row r="155" spans="9:29" ht="16.5" thickBot="1">
      <c r="I155" s="472"/>
      <c r="J155" s="653"/>
      <c r="K155" s="654" t="s">
        <v>772</v>
      </c>
      <c r="L155" s="370"/>
      <c r="M155" s="375" t="s">
        <v>326</v>
      </c>
      <c r="N155" s="375"/>
      <c r="O155" s="552"/>
      <c r="P155" s="660">
        <f>P143</f>
        <v>0</v>
      </c>
      <c r="Q155" s="301"/>
      <c r="R155" s="370"/>
      <c r="S155" s="370"/>
      <c r="T155" s="376"/>
      <c r="U155" s="376"/>
      <c r="W155" s="370"/>
      <c r="X155" s="370"/>
      <c r="Y155" s="376"/>
      <c r="Z155" s="376"/>
      <c r="AA155" s="370"/>
      <c r="AB155" s="376"/>
      <c r="AC155" s="376"/>
    </row>
    <row r="156" spans="9:20" ht="16.5" thickBot="1">
      <c r="I156" s="476" t="s">
        <v>587</v>
      </c>
      <c r="J156" s="477" t="s">
        <v>588</v>
      </c>
      <c r="K156" s="478" t="s">
        <v>589</v>
      </c>
      <c r="L156" s="479" t="s">
        <v>590</v>
      </c>
      <c r="M156" s="479" t="s">
        <v>591</v>
      </c>
      <c r="N156" s="486"/>
      <c r="O156" s="487"/>
      <c r="P156" s="660">
        <f>P143</f>
        <v>0</v>
      </c>
      <c r="Q156" s="301"/>
      <c r="R156" s="576"/>
      <c r="T156" s="576"/>
    </row>
    <row r="157" spans="9:20" ht="16.5" thickBot="1">
      <c r="I157" s="476"/>
      <c r="J157" s="477" t="s">
        <v>592</v>
      </c>
      <c r="K157" s="478" t="s">
        <v>593</v>
      </c>
      <c r="L157" s="655"/>
      <c r="M157" s="655"/>
      <c r="N157" s="486"/>
      <c r="O157" s="487"/>
      <c r="P157" s="972">
        <f>(IF($E157&lt;&gt;0,$I$2,IF($F157&lt;&gt;0,$I$2,"")))</f>
      </c>
      <c r="Q157" s="301"/>
      <c r="R157" s="576"/>
      <c r="T157" s="576"/>
    </row>
    <row r="158" spans="9:20" ht="16.5" thickBot="1">
      <c r="I158" s="476"/>
      <c r="J158" s="477" t="s">
        <v>594</v>
      </c>
      <c r="K158" s="478" t="s">
        <v>595</v>
      </c>
      <c r="L158" s="655"/>
      <c r="M158" s="655"/>
      <c r="N158" s="486"/>
      <c r="O158" s="487"/>
      <c r="P158" s="972">
        <f aca="true" t="shared" si="47" ref="P158:P178">(IF($E158&lt;&gt;0,$I$2,IF($F158&lt;&gt;0,$I$2,"")))</f>
      </c>
      <c r="Q158" s="301"/>
      <c r="R158" s="576"/>
      <c r="T158" s="576"/>
    </row>
    <row r="159" spans="9:20" ht="16.5" thickBot="1">
      <c r="I159" s="476"/>
      <c r="J159" s="477" t="s">
        <v>596</v>
      </c>
      <c r="K159" s="478" t="s">
        <v>597</v>
      </c>
      <c r="L159" s="655"/>
      <c r="M159" s="655"/>
      <c r="N159" s="486"/>
      <c r="O159" s="487"/>
      <c r="P159" s="972">
        <f t="shared" si="47"/>
      </c>
      <c r="Q159" s="301"/>
      <c r="R159" s="576"/>
      <c r="T159" s="576"/>
    </row>
    <row r="160" spans="9:20" ht="18.75" customHeight="1" thickBot="1">
      <c r="I160" s="476"/>
      <c r="J160" s="477" t="s">
        <v>598</v>
      </c>
      <c r="K160" s="478" t="s">
        <v>599</v>
      </c>
      <c r="L160" s="655"/>
      <c r="M160" s="655"/>
      <c r="N160" s="486"/>
      <c r="O160" s="487"/>
      <c r="P160" s="972">
        <f t="shared" si="47"/>
      </c>
      <c r="Q160" s="301"/>
      <c r="R160" s="576"/>
      <c r="T160" s="576"/>
    </row>
    <row r="161" spans="9:20" ht="16.5" thickBot="1">
      <c r="I161" s="476"/>
      <c r="J161" s="477" t="s">
        <v>600</v>
      </c>
      <c r="K161" s="478" t="s">
        <v>595</v>
      </c>
      <c r="L161" s="655"/>
      <c r="M161" s="655"/>
      <c r="N161" s="486"/>
      <c r="O161" s="487"/>
      <c r="P161" s="972">
        <f t="shared" si="47"/>
      </c>
      <c r="Q161" s="301"/>
      <c r="R161" s="576"/>
      <c r="T161" s="576"/>
    </row>
    <row r="162" spans="9:20" ht="16.5" thickBot="1">
      <c r="I162" s="476"/>
      <c r="J162" s="477" t="s">
        <v>601</v>
      </c>
      <c r="K162" s="478" t="s">
        <v>602</v>
      </c>
      <c r="L162" s="655"/>
      <c r="M162" s="655"/>
      <c r="N162" s="486"/>
      <c r="O162" s="487"/>
      <c r="P162" s="972">
        <f t="shared" si="47"/>
      </c>
      <c r="Q162" s="301"/>
      <c r="R162" s="576"/>
      <c r="T162" s="576"/>
    </row>
    <row r="163" spans="9:20" ht="16.5" thickBot="1">
      <c r="I163" s="476"/>
      <c r="J163" s="477" t="s">
        <v>603</v>
      </c>
      <c r="K163" s="478" t="s">
        <v>604</v>
      </c>
      <c r="L163" s="655"/>
      <c r="M163" s="655"/>
      <c r="N163" s="486"/>
      <c r="O163" s="487"/>
      <c r="P163" s="972">
        <f t="shared" si="47"/>
      </c>
      <c r="Q163" s="301"/>
      <c r="R163" s="576"/>
      <c r="T163" s="576"/>
    </row>
    <row r="164" spans="9:20" ht="16.5" thickBot="1">
      <c r="I164" s="476"/>
      <c r="J164" s="477" t="s">
        <v>605</v>
      </c>
      <c r="K164" s="478" t="s">
        <v>606</v>
      </c>
      <c r="L164" s="655"/>
      <c r="M164" s="655"/>
      <c r="N164" s="486"/>
      <c r="O164" s="487"/>
      <c r="P164" s="972">
        <f t="shared" si="47"/>
      </c>
      <c r="Q164" s="301"/>
      <c r="R164" s="576"/>
      <c r="T164" s="576"/>
    </row>
    <row r="165" spans="9:20" ht="16.5" thickBot="1">
      <c r="I165" s="476"/>
      <c r="J165" s="477" t="s">
        <v>607</v>
      </c>
      <c r="K165" s="478" t="s">
        <v>608</v>
      </c>
      <c r="L165" s="655"/>
      <c r="M165" s="655"/>
      <c r="N165" s="486"/>
      <c r="O165" s="487"/>
      <c r="P165" s="972">
        <f t="shared" si="47"/>
      </c>
      <c r="Q165" s="301"/>
      <c r="R165" s="576"/>
      <c r="T165" s="576"/>
    </row>
    <row r="166" spans="9:20" ht="16.5" thickBot="1">
      <c r="I166" s="476"/>
      <c r="J166" s="477" t="s">
        <v>609</v>
      </c>
      <c r="K166" s="478" t="s">
        <v>610</v>
      </c>
      <c r="L166" s="655"/>
      <c r="M166" s="656"/>
      <c r="N166" s="486"/>
      <c r="O166" s="487"/>
      <c r="P166" s="972">
        <f t="shared" si="47"/>
      </c>
      <c r="Q166" s="301"/>
      <c r="R166" s="576"/>
      <c r="T166" s="576"/>
    </row>
    <row r="167" spans="9:20" ht="16.5" thickBot="1">
      <c r="I167" s="476"/>
      <c r="J167" s="477" t="s">
        <v>611</v>
      </c>
      <c r="K167" s="478" t="s">
        <v>612</v>
      </c>
      <c r="L167" s="655"/>
      <c r="M167" s="656"/>
      <c r="N167" s="486"/>
      <c r="O167" s="487"/>
      <c r="P167" s="972">
        <f t="shared" si="47"/>
      </c>
      <c r="Q167" s="301"/>
      <c r="R167" s="576"/>
      <c r="T167" s="576"/>
    </row>
    <row r="168" spans="9:20" ht="16.5" thickBot="1">
      <c r="I168" s="476"/>
      <c r="J168" s="477" t="s">
        <v>613</v>
      </c>
      <c r="K168" s="478" t="s">
        <v>614</v>
      </c>
      <c r="L168" s="655"/>
      <c r="M168" s="656"/>
      <c r="N168" s="486"/>
      <c r="O168" s="487"/>
      <c r="P168" s="972">
        <f t="shared" si="47"/>
      </c>
      <c r="Q168" s="301"/>
      <c r="R168" s="576"/>
      <c r="T168" s="576"/>
    </row>
    <row r="169" spans="9:20" ht="32.25" thickBot="1">
      <c r="I169" s="476"/>
      <c r="J169" s="477" t="s">
        <v>615</v>
      </c>
      <c r="K169" s="478" t="s">
        <v>616</v>
      </c>
      <c r="L169" s="655"/>
      <c r="M169" s="656"/>
      <c r="N169" s="486"/>
      <c r="O169" s="487"/>
      <c r="P169" s="972">
        <f t="shared" si="47"/>
      </c>
      <c r="Q169" s="301"/>
      <c r="R169" s="576"/>
      <c r="T169" s="576"/>
    </row>
    <row r="170" spans="9:20" ht="32.25" thickBot="1">
      <c r="I170" s="476"/>
      <c r="J170" s="477" t="s">
        <v>617</v>
      </c>
      <c r="K170" s="478" t="s">
        <v>860</v>
      </c>
      <c r="L170" s="655"/>
      <c r="M170" s="656"/>
      <c r="N170" s="486"/>
      <c r="O170" s="487"/>
      <c r="P170" s="972">
        <f t="shared" si="47"/>
      </c>
      <c r="Q170" s="301"/>
      <c r="R170" s="576"/>
      <c r="T170" s="576"/>
    </row>
    <row r="171" spans="9:20" ht="32.25" thickBot="1">
      <c r="I171" s="476"/>
      <c r="J171" s="477" t="s">
        <v>618</v>
      </c>
      <c r="K171" s="478" t="s">
        <v>858</v>
      </c>
      <c r="L171" s="655"/>
      <c r="M171" s="656"/>
      <c r="N171" s="486"/>
      <c r="O171" s="487"/>
      <c r="P171" s="972">
        <f t="shared" si="47"/>
      </c>
      <c r="Q171" s="301"/>
      <c r="R171" s="576"/>
      <c r="T171" s="576"/>
    </row>
    <row r="172" spans="9:20" ht="19.5" customHeight="1" thickBot="1">
      <c r="I172" s="476"/>
      <c r="J172" s="477" t="s">
        <v>619</v>
      </c>
      <c r="K172" s="478" t="s">
        <v>859</v>
      </c>
      <c r="L172" s="655"/>
      <c r="M172" s="656"/>
      <c r="N172" s="486"/>
      <c r="O172" s="487"/>
      <c r="P172" s="972">
        <f t="shared" si="47"/>
      </c>
      <c r="Q172" s="301"/>
      <c r="R172" s="576"/>
      <c r="T172" s="576"/>
    </row>
    <row r="173" spans="9:20" ht="32.25" thickBot="1">
      <c r="I173" s="476"/>
      <c r="J173" s="477" t="s">
        <v>620</v>
      </c>
      <c r="K173" s="478" t="s">
        <v>621</v>
      </c>
      <c r="L173" s="655"/>
      <c r="M173" s="656"/>
      <c r="N173" s="486"/>
      <c r="O173" s="487"/>
      <c r="P173" s="972">
        <f t="shared" si="47"/>
      </c>
      <c r="Q173" s="301"/>
      <c r="R173" s="576"/>
      <c r="T173" s="576"/>
    </row>
    <row r="174" spans="9:20" ht="16.5" thickBot="1">
      <c r="I174" s="476"/>
      <c r="J174" s="477" t="s">
        <v>622</v>
      </c>
      <c r="K174" s="478" t="s">
        <v>623</v>
      </c>
      <c r="L174" s="655"/>
      <c r="M174" s="656"/>
      <c r="N174" s="486"/>
      <c r="O174" s="487"/>
      <c r="P174" s="972">
        <f t="shared" si="47"/>
      </c>
      <c r="Q174" s="301"/>
      <c r="R174" s="576"/>
      <c r="T174" s="576"/>
    </row>
    <row r="175" spans="9:20" ht="16.5" thickBot="1">
      <c r="I175" s="476"/>
      <c r="J175" s="477" t="s">
        <v>624</v>
      </c>
      <c r="K175" s="478" t="s">
        <v>625</v>
      </c>
      <c r="L175" s="655"/>
      <c r="M175" s="656"/>
      <c r="N175" s="486"/>
      <c r="O175" s="487"/>
      <c r="P175" s="972">
        <f t="shared" si="47"/>
      </c>
      <c r="Q175" s="301"/>
      <c r="R175" s="576"/>
      <c r="T175" s="576"/>
    </row>
    <row r="176" spans="9:20" ht="16.5" thickBot="1">
      <c r="I176" s="481"/>
      <c r="J176" s="477" t="s">
        <v>626</v>
      </c>
      <c r="K176" s="482" t="s">
        <v>627</v>
      </c>
      <c r="L176" s="655"/>
      <c r="M176" s="656"/>
      <c r="N176" s="486"/>
      <c r="O176" s="487"/>
      <c r="P176" s="972">
        <f t="shared" si="47"/>
      </c>
      <c r="Q176" s="301"/>
      <c r="R176" s="576"/>
      <c r="T176" s="576"/>
    </row>
    <row r="177" spans="9:20" ht="16.5" thickBot="1">
      <c r="I177" s="481"/>
      <c r="J177" s="477" t="s">
        <v>628</v>
      </c>
      <c r="K177" s="482" t="s">
        <v>629</v>
      </c>
      <c r="L177" s="655"/>
      <c r="M177" s="656"/>
      <c r="N177" s="486"/>
      <c r="O177" s="487"/>
      <c r="P177" s="972">
        <f t="shared" si="47"/>
      </c>
      <c r="Q177" s="301"/>
      <c r="R177" s="576"/>
      <c r="T177" s="576"/>
    </row>
    <row r="178" spans="9:20" ht="16.5" thickBot="1">
      <c r="I178" s="481"/>
      <c r="J178" s="477" t="s">
        <v>630</v>
      </c>
      <c r="K178" s="482" t="s">
        <v>631</v>
      </c>
      <c r="L178" s="655"/>
      <c r="M178" s="656"/>
      <c r="N178" s="486"/>
      <c r="O178" s="487"/>
      <c r="P178" s="972">
        <f t="shared" si="47"/>
      </c>
      <c r="Q178" s="301"/>
      <c r="R178" s="576"/>
      <c r="T178" s="576"/>
    </row>
    <row r="179" spans="9:20" ht="15.75">
      <c r="I179" s="483" t="s">
        <v>147</v>
      </c>
      <c r="J179" s="484"/>
      <c r="K179" s="485"/>
      <c r="L179" s="486"/>
      <c r="M179" s="486"/>
      <c r="N179" s="486"/>
      <c r="O179" s="487"/>
      <c r="P179" s="660">
        <f>P143</f>
        <v>0</v>
      </c>
      <c r="Q179" s="301"/>
      <c r="R179" s="576"/>
      <c r="T179" s="576"/>
    </row>
    <row r="180" spans="9:29" ht="57.75" customHeight="1">
      <c r="I180" s="1023" t="s">
        <v>632</v>
      </c>
      <c r="J180" s="1023"/>
      <c r="K180" s="1023"/>
      <c r="L180" s="486"/>
      <c r="M180" s="486"/>
      <c r="N180" s="486"/>
      <c r="O180" s="487"/>
      <c r="P180" s="660">
        <f>P143</f>
        <v>0</v>
      </c>
      <c r="Q180" s="301"/>
      <c r="R180" s="486"/>
      <c r="S180" s="486"/>
      <c r="T180" s="487"/>
      <c r="U180" s="487"/>
      <c r="W180" s="486"/>
      <c r="X180" s="486"/>
      <c r="Y180" s="487"/>
      <c r="Z180" s="487"/>
      <c r="AA180" s="486"/>
      <c r="AB180" s="487"/>
      <c r="AC180" s="487"/>
    </row>
    <row r="181" spans="9:30" ht="19.5" customHeight="1">
      <c r="I181" s="561"/>
      <c r="J181" s="561"/>
      <c r="K181" s="562"/>
      <c r="L181" s="561"/>
      <c r="M181" s="561"/>
      <c r="N181" s="561"/>
      <c r="O181" s="563"/>
      <c r="P181" s="660">
        <f>P143</f>
        <v>0</v>
      </c>
      <c r="Q181" s="301"/>
      <c r="R181" s="561"/>
      <c r="S181" s="561"/>
      <c r="T181" s="563"/>
      <c r="U181" s="563"/>
      <c r="V181" s="563"/>
      <c r="W181" s="561"/>
      <c r="X181" s="561"/>
      <c r="Y181" s="563"/>
      <c r="Z181" s="563"/>
      <c r="AA181" s="561"/>
      <c r="AB181" s="563"/>
      <c r="AC181" s="563"/>
      <c r="AD181" s="563"/>
    </row>
    <row r="182" spans="9:16" ht="18.75" customHeight="1">
      <c r="I182" s="576"/>
      <c r="J182" s="576"/>
      <c r="K182" s="576"/>
      <c r="L182" s="576"/>
      <c r="M182" s="576"/>
      <c r="N182" s="576"/>
      <c r="O182" s="966"/>
      <c r="P182" s="657">
        <f>(IF(L143&lt;&gt;0,$G$2,IF(O143&lt;&gt;0,$G$2,"")))</f>
      </c>
    </row>
    <row r="183" spans="9:16" ht="51" customHeight="1">
      <c r="I183" s="576"/>
      <c r="J183" s="576"/>
      <c r="K183" s="734"/>
      <c r="L183" s="576"/>
      <c r="M183" s="576"/>
      <c r="N183" s="576"/>
      <c r="O183" s="966"/>
      <c r="P183" s="657">
        <f>(IF(L144&lt;&gt;0,$G$2,IF(O144&lt;&gt;0,$G$2,"")))</f>
      </c>
    </row>
    <row r="184" spans="9:16" ht="18.75">
      <c r="I184" s="576"/>
      <c r="J184" s="576"/>
      <c r="K184" s="576"/>
      <c r="L184" s="576"/>
      <c r="M184" s="576"/>
      <c r="N184" s="576"/>
      <c r="O184" s="966"/>
      <c r="P184" s="657">
        <f>(IF(L143&lt;&gt;0,$G$2,IF(O143&lt;&gt;0,$G$2,"")))</f>
      </c>
    </row>
    <row r="185" spans="9:16" ht="18.75">
      <c r="I185" s="576"/>
      <c r="J185" s="576"/>
      <c r="K185" s="576"/>
      <c r="L185" s="576"/>
      <c r="M185" s="576"/>
      <c r="N185" s="576"/>
      <c r="O185" s="966"/>
      <c r="P185" s="657">
        <f>(IF(L143&lt;&gt;0,$G$2,IF(O143&lt;&gt;0,$G$2,"")))</f>
      </c>
    </row>
    <row r="186" spans="9:16" ht="18.75">
      <c r="I186" s="576"/>
      <c r="J186" s="576"/>
      <c r="K186" s="576"/>
      <c r="L186" s="576"/>
      <c r="M186" s="576"/>
      <c r="N186" s="576"/>
      <c r="O186" s="966"/>
      <c r="P186" s="657">
        <f>(IF(L143&lt;&gt;0,$G$2,IF(O143&lt;&gt;0,$G$2,"")))</f>
      </c>
    </row>
    <row r="187" spans="9:16" ht="18.75" customHeight="1">
      <c r="I187" s="576"/>
      <c r="J187" s="576"/>
      <c r="K187" s="576"/>
      <c r="L187" s="576"/>
      <c r="M187" s="576"/>
      <c r="N187" s="576"/>
      <c r="O187" s="966"/>
      <c r="P187" s="657">
        <f>(IF(L143&lt;&gt;0,$G$2,IF(O143&lt;&gt;0,$G$2,"")))</f>
      </c>
    </row>
    <row r="188" spans="9:16" ht="18.75" customHeight="1">
      <c r="I188" s="576"/>
      <c r="J188" s="576"/>
      <c r="K188" s="576"/>
      <c r="L188" s="576"/>
      <c r="M188" s="576"/>
      <c r="N188" s="576"/>
      <c r="O188" s="966"/>
      <c r="P188" s="657">
        <f>(IF(L143&lt;&gt;0,$G$2,IF(O143&lt;&gt;0,$G$2,"")))</f>
      </c>
    </row>
    <row r="189" spans="9:15" ht="12.75">
      <c r="I189" s="576"/>
      <c r="J189" s="576"/>
      <c r="K189" s="576"/>
      <c r="L189" s="576"/>
      <c r="M189" s="576"/>
      <c r="N189" s="576"/>
      <c r="O189" s="966"/>
    </row>
    <row r="190" spans="9:15" ht="12.75">
      <c r="I190" s="576"/>
      <c r="J190" s="576"/>
      <c r="K190" s="576"/>
      <c r="L190" s="576"/>
      <c r="M190" s="576"/>
      <c r="N190" s="576"/>
      <c r="O190" s="966"/>
    </row>
    <row r="191" spans="9:15" ht="12.75">
      <c r="I191" s="576"/>
      <c r="J191" s="576"/>
      <c r="K191" s="576"/>
      <c r="L191" s="576"/>
      <c r="M191" s="576"/>
      <c r="N191" s="576"/>
      <c r="O191" s="966"/>
    </row>
    <row r="192" spans="9:15" ht="12.75">
      <c r="I192" s="576"/>
      <c r="J192" s="576"/>
      <c r="K192" s="576"/>
      <c r="L192" s="576"/>
      <c r="M192" s="576"/>
      <c r="N192" s="576"/>
      <c r="O192" s="966"/>
    </row>
    <row r="193" spans="9:15" ht="12.75">
      <c r="I193" s="576"/>
      <c r="J193" s="576"/>
      <c r="K193" s="576"/>
      <c r="L193" s="576"/>
      <c r="M193" s="576"/>
      <c r="N193" s="576"/>
      <c r="O193" s="966"/>
    </row>
    <row r="194" spans="9:15" ht="12.75">
      <c r="I194" s="576"/>
      <c r="J194" s="576"/>
      <c r="K194" s="576"/>
      <c r="L194" s="576"/>
      <c r="M194" s="576"/>
      <c r="N194" s="576"/>
      <c r="O194" s="966"/>
    </row>
    <row r="195" spans="9:15" ht="12.75">
      <c r="I195" s="576"/>
      <c r="J195" s="576"/>
      <c r="K195" s="576"/>
      <c r="L195" s="576"/>
      <c r="M195" s="576"/>
      <c r="N195" s="576"/>
      <c r="O195" s="966"/>
    </row>
    <row r="196" spans="9:15" ht="12.75">
      <c r="I196" s="576"/>
      <c r="J196" s="576"/>
      <c r="K196" s="576"/>
      <c r="L196" s="576"/>
      <c r="M196" s="576"/>
      <c r="N196" s="576"/>
      <c r="O196" s="966"/>
    </row>
    <row r="197" spans="9:15" ht="12.75">
      <c r="I197" s="576"/>
      <c r="J197" s="576"/>
      <c r="K197" s="576"/>
      <c r="L197" s="576"/>
      <c r="M197" s="576"/>
      <c r="N197" s="576"/>
      <c r="O197" s="966"/>
    </row>
    <row r="198" spans="9:15" ht="12.75">
      <c r="I198" s="576"/>
      <c r="J198" s="576"/>
      <c r="K198" s="576"/>
      <c r="L198" s="576"/>
      <c r="M198" s="576"/>
      <c r="N198" s="576"/>
      <c r="O198" s="966"/>
    </row>
    <row r="199" spans="9:15" ht="12.75">
      <c r="I199" s="576"/>
      <c r="J199" s="576"/>
      <c r="K199" s="576"/>
      <c r="L199" s="576"/>
      <c r="M199" s="576"/>
      <c r="N199" s="576"/>
      <c r="O199" s="966"/>
    </row>
    <row r="200" spans="9:15" ht="12.75">
      <c r="I200" s="576"/>
      <c r="J200" s="576"/>
      <c r="K200" s="576"/>
      <c r="L200" s="576"/>
      <c r="M200" s="576"/>
      <c r="N200" s="576"/>
      <c r="O200" s="966"/>
    </row>
    <row r="201" spans="9:15" ht="12.75">
      <c r="I201" s="576"/>
      <c r="J201" s="576"/>
      <c r="K201" s="576"/>
      <c r="L201" s="576"/>
      <c r="M201" s="576"/>
      <c r="N201" s="576"/>
      <c r="O201" s="966"/>
    </row>
    <row r="202" spans="9:15" ht="12.75">
      <c r="I202" s="576"/>
      <c r="J202" s="576"/>
      <c r="K202" s="576"/>
      <c r="L202" s="576"/>
      <c r="M202" s="576"/>
      <c r="N202" s="576"/>
      <c r="O202" s="966"/>
    </row>
    <row r="203" spans="9:15" ht="12.75">
      <c r="I203" s="576"/>
      <c r="J203" s="576"/>
      <c r="K203" s="576"/>
      <c r="L203" s="576"/>
      <c r="M203" s="576"/>
      <c r="N203" s="576"/>
      <c r="O203" s="966"/>
    </row>
    <row r="204" spans="9:15" ht="12.75">
      <c r="I204" s="576"/>
      <c r="J204" s="576"/>
      <c r="K204" s="576"/>
      <c r="L204" s="576"/>
      <c r="M204" s="576"/>
      <c r="N204" s="576"/>
      <c r="O204" s="966"/>
    </row>
    <row r="205" spans="9:15" ht="12.75">
      <c r="I205" s="576"/>
      <c r="J205" s="576"/>
      <c r="K205" s="576"/>
      <c r="L205" s="576"/>
      <c r="M205" s="576"/>
      <c r="N205" s="576"/>
      <c r="O205" s="966"/>
    </row>
    <row r="206" spans="9:15" ht="12.75">
      <c r="I206" s="576"/>
      <c r="J206" s="576"/>
      <c r="K206" s="576"/>
      <c r="L206" s="576"/>
      <c r="M206" s="576"/>
      <c r="N206" s="576"/>
      <c r="O206" s="966"/>
    </row>
    <row r="207" spans="9:15" ht="12.75">
      <c r="I207" s="576"/>
      <c r="J207" s="576"/>
      <c r="K207" s="576"/>
      <c r="L207" s="576"/>
      <c r="M207" s="576"/>
      <c r="N207" s="576"/>
      <c r="O207" s="966"/>
    </row>
    <row r="208" spans="9:15" ht="12.75">
      <c r="I208" s="576"/>
      <c r="J208" s="576"/>
      <c r="K208" s="576"/>
      <c r="L208" s="576"/>
      <c r="M208" s="576"/>
      <c r="N208" s="576"/>
      <c r="O208" s="966"/>
    </row>
    <row r="209" spans="9:15" ht="12.75">
      <c r="I209" s="576"/>
      <c r="J209" s="576"/>
      <c r="K209" s="576"/>
      <c r="L209" s="576"/>
      <c r="M209" s="576"/>
      <c r="N209" s="576"/>
      <c r="O209" s="966"/>
    </row>
    <row r="210" spans="9:15" ht="12.75">
      <c r="I210" s="576"/>
      <c r="J210" s="576"/>
      <c r="K210" s="576"/>
      <c r="L210" s="576"/>
      <c r="M210" s="576"/>
      <c r="N210" s="576"/>
      <c r="O210" s="966"/>
    </row>
    <row r="211" spans="9:15" ht="12.75">
      <c r="I211" s="576"/>
      <c r="J211" s="576"/>
      <c r="K211" s="576"/>
      <c r="L211" s="576"/>
      <c r="M211" s="576"/>
      <c r="N211" s="576"/>
      <c r="O211" s="966"/>
    </row>
    <row r="212" spans="9:15" ht="12.75">
      <c r="I212" s="576"/>
      <c r="J212" s="576"/>
      <c r="K212" s="576"/>
      <c r="L212" s="576"/>
      <c r="M212" s="576"/>
      <c r="N212" s="576"/>
      <c r="O212" s="966"/>
    </row>
    <row r="213" spans="9:15" ht="12.75">
      <c r="I213" s="576"/>
      <c r="J213" s="576"/>
      <c r="K213" s="576"/>
      <c r="L213" s="576"/>
      <c r="M213" s="576"/>
      <c r="N213" s="576"/>
      <c r="O213" s="966"/>
    </row>
    <row r="214" spans="9:15" ht="12.75">
      <c r="I214" s="576"/>
      <c r="J214" s="576"/>
      <c r="K214" s="576"/>
      <c r="L214" s="576"/>
      <c r="M214" s="576"/>
      <c r="N214" s="576"/>
      <c r="O214" s="966"/>
    </row>
    <row r="215" spans="9:15" ht="12.75">
      <c r="I215" s="576"/>
      <c r="J215" s="576"/>
      <c r="K215" s="576"/>
      <c r="L215" s="576"/>
      <c r="M215" s="576"/>
      <c r="N215" s="576"/>
      <c r="O215" s="966"/>
    </row>
    <row r="216" spans="9:15" ht="12.75">
      <c r="I216" s="576"/>
      <c r="J216" s="576"/>
      <c r="K216" s="576"/>
      <c r="L216" s="576"/>
      <c r="M216" s="576"/>
      <c r="N216" s="576"/>
      <c r="O216" s="966"/>
    </row>
    <row r="217" spans="9:15" ht="12.75">
      <c r="I217" s="576"/>
      <c r="J217" s="576"/>
      <c r="K217" s="576"/>
      <c r="L217" s="576"/>
      <c r="M217" s="576"/>
      <c r="N217" s="576"/>
      <c r="O217" s="966"/>
    </row>
    <row r="218" spans="9:15" ht="12.75">
      <c r="I218" s="576"/>
      <c r="J218" s="576"/>
      <c r="K218" s="576"/>
      <c r="L218" s="576"/>
      <c r="M218" s="576"/>
      <c r="N218" s="576"/>
      <c r="O218" s="966"/>
    </row>
    <row r="219" spans="9:15" ht="12.75">
      <c r="I219" s="576"/>
      <c r="J219" s="576"/>
      <c r="K219" s="576"/>
      <c r="L219" s="576"/>
      <c r="M219" s="576"/>
      <c r="N219" s="576"/>
      <c r="O219" s="966"/>
    </row>
    <row r="220" spans="9:15" ht="12.75">
      <c r="I220" s="576"/>
      <c r="J220" s="576"/>
      <c r="K220" s="576"/>
      <c r="L220" s="576"/>
      <c r="M220" s="576"/>
      <c r="N220" s="576"/>
      <c r="O220" s="966"/>
    </row>
    <row r="221" spans="9:15" ht="12.75">
      <c r="I221" s="576"/>
      <c r="J221" s="576"/>
      <c r="K221" s="576"/>
      <c r="L221" s="576"/>
      <c r="M221" s="576"/>
      <c r="N221" s="576"/>
      <c r="O221" s="966"/>
    </row>
    <row r="222" spans="9:15" ht="12.75">
      <c r="I222" s="576"/>
      <c r="J222" s="576"/>
      <c r="K222" s="576"/>
      <c r="L222" s="576"/>
      <c r="M222" s="576"/>
      <c r="N222" s="576"/>
      <c r="O222" s="966"/>
    </row>
    <row r="223" spans="9:15" ht="12.75">
      <c r="I223" s="576"/>
      <c r="J223" s="576"/>
      <c r="K223" s="576"/>
      <c r="L223" s="576"/>
      <c r="M223" s="576"/>
      <c r="N223" s="576"/>
      <c r="O223" s="966"/>
    </row>
    <row r="224" spans="9:15" ht="12.75">
      <c r="I224" s="576"/>
      <c r="J224" s="576"/>
      <c r="K224" s="576"/>
      <c r="L224" s="576"/>
      <c r="M224" s="576"/>
      <c r="N224" s="576"/>
      <c r="O224" s="966"/>
    </row>
    <row r="225" spans="9:15" ht="12.75">
      <c r="I225" s="576"/>
      <c r="J225" s="576"/>
      <c r="K225" s="576"/>
      <c r="L225" s="576"/>
      <c r="M225" s="576"/>
      <c r="N225" s="576"/>
      <c r="O225" s="966"/>
    </row>
    <row r="226" spans="9:15" ht="12.75">
      <c r="I226" s="576"/>
      <c r="J226" s="576"/>
      <c r="K226" s="576"/>
      <c r="L226" s="576"/>
      <c r="M226" s="576"/>
      <c r="N226" s="576"/>
      <c r="O226" s="966"/>
    </row>
    <row r="227" spans="9:15" ht="12.75">
      <c r="I227" s="576"/>
      <c r="J227" s="576"/>
      <c r="K227" s="576"/>
      <c r="L227" s="576"/>
      <c r="M227" s="576"/>
      <c r="N227" s="576"/>
      <c r="O227" s="966"/>
    </row>
    <row r="228" spans="9:15" ht="12.75">
      <c r="I228" s="576"/>
      <c r="J228" s="576"/>
      <c r="K228" s="576"/>
      <c r="L228" s="576"/>
      <c r="M228" s="576"/>
      <c r="N228" s="576"/>
      <c r="O228" s="966"/>
    </row>
    <row r="229" spans="9:15" ht="12.75">
      <c r="I229" s="576"/>
      <c r="J229" s="576"/>
      <c r="K229" s="576"/>
      <c r="L229" s="576"/>
      <c r="M229" s="576"/>
      <c r="N229" s="576"/>
      <c r="O229" s="966"/>
    </row>
    <row r="230" spans="9:15" ht="12.75">
      <c r="I230" s="576"/>
      <c r="J230" s="576"/>
      <c r="K230" s="576"/>
      <c r="L230" s="576"/>
      <c r="M230" s="576"/>
      <c r="N230" s="576"/>
      <c r="O230" s="966"/>
    </row>
    <row r="231" spans="9:15" ht="12.75">
      <c r="I231" s="576"/>
      <c r="J231" s="576"/>
      <c r="K231" s="576"/>
      <c r="L231" s="576"/>
      <c r="M231" s="576"/>
      <c r="N231" s="576"/>
      <c r="O231" s="966"/>
    </row>
    <row r="232" spans="9:15" ht="12.75">
      <c r="I232" s="576"/>
      <c r="J232" s="576"/>
      <c r="K232" s="576"/>
      <c r="L232" s="576"/>
      <c r="M232" s="576"/>
      <c r="N232" s="576"/>
      <c r="O232" s="966"/>
    </row>
    <row r="233" spans="9:15" ht="12.75">
      <c r="I233" s="576"/>
      <c r="J233" s="576"/>
      <c r="K233" s="576"/>
      <c r="L233" s="576"/>
      <c r="M233" s="576"/>
      <c r="N233" s="576"/>
      <c r="O233" s="966"/>
    </row>
    <row r="234" spans="9:15" ht="12.75">
      <c r="I234" s="576"/>
      <c r="J234" s="576"/>
      <c r="K234" s="576"/>
      <c r="L234" s="576"/>
      <c r="M234" s="576"/>
      <c r="N234" s="576"/>
      <c r="O234" s="966"/>
    </row>
    <row r="235" spans="9:15" ht="12.75">
      <c r="I235" s="576"/>
      <c r="J235" s="576"/>
      <c r="K235" s="576"/>
      <c r="L235" s="576"/>
      <c r="M235" s="576"/>
      <c r="N235" s="576"/>
      <c r="O235" s="966"/>
    </row>
    <row r="236" spans="9:15" ht="12.75">
      <c r="I236" s="576"/>
      <c r="J236" s="576"/>
      <c r="K236" s="576"/>
      <c r="L236" s="576"/>
      <c r="M236" s="576"/>
      <c r="N236" s="576"/>
      <c r="O236" s="966"/>
    </row>
    <row r="237" spans="9:15" ht="12.75">
      <c r="I237" s="576"/>
      <c r="J237" s="576"/>
      <c r="K237" s="576"/>
      <c r="L237" s="576"/>
      <c r="M237" s="576"/>
      <c r="N237" s="576"/>
      <c r="O237" s="966"/>
    </row>
    <row r="238" spans="9:15" ht="12.75">
      <c r="I238" s="576"/>
      <c r="J238" s="576"/>
      <c r="K238" s="576"/>
      <c r="L238" s="576"/>
      <c r="M238" s="576"/>
      <c r="N238" s="576"/>
      <c r="O238" s="966"/>
    </row>
    <row r="239" spans="9:15" ht="12.75">
      <c r="I239" s="576"/>
      <c r="J239" s="576"/>
      <c r="K239" s="576"/>
      <c r="L239" s="576"/>
      <c r="M239" s="576"/>
      <c r="N239" s="576"/>
      <c r="O239" s="966"/>
    </row>
    <row r="240" spans="9:15" ht="12.75">
      <c r="I240" s="576"/>
      <c r="J240" s="576"/>
      <c r="K240" s="576"/>
      <c r="L240" s="576"/>
      <c r="M240" s="576"/>
      <c r="N240" s="576"/>
      <c r="O240" s="966"/>
    </row>
    <row r="241" spans="9:15" ht="12.75">
      <c r="I241" s="576"/>
      <c r="J241" s="576"/>
      <c r="K241" s="576"/>
      <c r="L241" s="576"/>
      <c r="M241" s="576"/>
      <c r="N241" s="576"/>
      <c r="O241" s="966"/>
    </row>
    <row r="242" spans="9:15" ht="12.75">
      <c r="I242" s="576"/>
      <c r="J242" s="576"/>
      <c r="K242" s="576"/>
      <c r="L242" s="576"/>
      <c r="M242" s="576"/>
      <c r="N242" s="576"/>
      <c r="O242" s="966"/>
    </row>
    <row r="243" spans="9:15" ht="12.75">
      <c r="I243" s="576"/>
      <c r="J243" s="576"/>
      <c r="K243" s="576"/>
      <c r="L243" s="576"/>
      <c r="M243" s="576"/>
      <c r="N243" s="576"/>
      <c r="O243" s="966"/>
    </row>
    <row r="244" spans="9:15" ht="12.75">
      <c r="I244" s="576"/>
      <c r="J244" s="576"/>
      <c r="K244" s="576"/>
      <c r="L244" s="576"/>
      <c r="M244" s="576"/>
      <c r="N244" s="576"/>
      <c r="O244" s="966"/>
    </row>
    <row r="245" spans="9:15" ht="12.75">
      <c r="I245" s="576"/>
      <c r="J245" s="576"/>
      <c r="K245" s="576"/>
      <c r="L245" s="576"/>
      <c r="M245" s="576"/>
      <c r="N245" s="576"/>
      <c r="O245" s="966"/>
    </row>
    <row r="246" spans="9:15" ht="12.75">
      <c r="I246" s="576"/>
      <c r="J246" s="576"/>
      <c r="K246" s="576"/>
      <c r="L246" s="576"/>
      <c r="M246" s="576"/>
      <c r="N246" s="576"/>
      <c r="O246" s="966"/>
    </row>
    <row r="247" spans="9:15" ht="12.75">
      <c r="I247" s="576"/>
      <c r="J247" s="576"/>
      <c r="K247" s="576"/>
      <c r="L247" s="576"/>
      <c r="M247" s="576"/>
      <c r="N247" s="576"/>
      <c r="O247" s="966"/>
    </row>
    <row r="248" spans="9:15" ht="12.75">
      <c r="I248" s="576"/>
      <c r="J248" s="576"/>
      <c r="K248" s="576"/>
      <c r="L248" s="576"/>
      <c r="M248" s="576"/>
      <c r="N248" s="576"/>
      <c r="O248" s="966"/>
    </row>
    <row r="249" spans="9:15" ht="12.75">
      <c r="I249" s="576"/>
      <c r="J249" s="576"/>
      <c r="K249" s="576"/>
      <c r="L249" s="576"/>
      <c r="M249" s="576"/>
      <c r="N249" s="576"/>
      <c r="O249" s="966"/>
    </row>
    <row r="250" spans="9:15" ht="12.75">
      <c r="I250" s="576"/>
      <c r="J250" s="576"/>
      <c r="K250" s="576"/>
      <c r="L250" s="576"/>
      <c r="M250" s="576"/>
      <c r="N250" s="576"/>
      <c r="O250" s="966"/>
    </row>
    <row r="251" spans="9:15" ht="12.75">
      <c r="I251" s="576"/>
      <c r="J251" s="576"/>
      <c r="K251" s="576"/>
      <c r="L251" s="576"/>
      <c r="M251" s="576"/>
      <c r="N251" s="576"/>
      <c r="O251" s="966"/>
    </row>
    <row r="252" spans="9:15" ht="12.75">
      <c r="I252" s="576"/>
      <c r="J252" s="576"/>
      <c r="K252" s="576"/>
      <c r="L252" s="576"/>
      <c r="M252" s="576"/>
      <c r="N252" s="576"/>
      <c r="O252" s="966"/>
    </row>
    <row r="253" spans="9:15" ht="12.75">
      <c r="I253" s="576"/>
      <c r="J253" s="576"/>
      <c r="K253" s="576"/>
      <c r="L253" s="576"/>
      <c r="M253" s="576"/>
      <c r="N253" s="576"/>
      <c r="O253" s="966"/>
    </row>
    <row r="254" spans="9:15" ht="12.75">
      <c r="I254" s="576"/>
      <c r="J254" s="576"/>
      <c r="K254" s="576"/>
      <c r="L254" s="576"/>
      <c r="M254" s="576"/>
      <c r="N254" s="576"/>
      <c r="O254" s="966"/>
    </row>
    <row r="255" spans="9:15" ht="12.75">
      <c r="I255" s="576"/>
      <c r="J255" s="576"/>
      <c r="K255" s="576"/>
      <c r="L255" s="576"/>
      <c r="M255" s="576"/>
      <c r="N255" s="576"/>
      <c r="O255" s="966"/>
    </row>
    <row r="256" spans="9:15" ht="12.75">
      <c r="I256" s="576"/>
      <c r="J256" s="576"/>
      <c r="K256" s="576"/>
      <c r="L256" s="576"/>
      <c r="M256" s="576"/>
      <c r="N256" s="576"/>
      <c r="O256" s="966"/>
    </row>
    <row r="257" spans="9:15" ht="12.75">
      <c r="I257" s="576"/>
      <c r="J257" s="576"/>
      <c r="K257" s="576"/>
      <c r="L257" s="576"/>
      <c r="M257" s="576"/>
      <c r="N257" s="576"/>
      <c r="O257" s="966"/>
    </row>
    <row r="258" spans="9:15" ht="12.75">
      <c r="I258" s="576"/>
      <c r="J258" s="576"/>
      <c r="K258" s="576"/>
      <c r="L258" s="576"/>
      <c r="M258" s="576"/>
      <c r="N258" s="576"/>
      <c r="O258" s="966"/>
    </row>
    <row r="259" spans="9:15" ht="12.75">
      <c r="I259" s="576"/>
      <c r="J259" s="576"/>
      <c r="K259" s="576"/>
      <c r="L259" s="576"/>
      <c r="M259" s="576"/>
      <c r="N259" s="576"/>
      <c r="O259" s="966"/>
    </row>
    <row r="260" spans="9:15" ht="12.75">
      <c r="I260" s="576"/>
      <c r="J260" s="576"/>
      <c r="K260" s="576"/>
      <c r="L260" s="576"/>
      <c r="M260" s="576"/>
      <c r="N260" s="576"/>
      <c r="O260" s="966"/>
    </row>
    <row r="261" spans="9:15" ht="12.75">
      <c r="I261" s="576"/>
      <c r="J261" s="576"/>
      <c r="K261" s="576"/>
      <c r="L261" s="576"/>
      <c r="M261" s="576"/>
      <c r="N261" s="576"/>
      <c r="O261" s="966"/>
    </row>
    <row r="262" spans="9:15" ht="12.75">
      <c r="I262" s="576"/>
      <c r="J262" s="576"/>
      <c r="K262" s="576"/>
      <c r="L262" s="576"/>
      <c r="M262" s="576"/>
      <c r="N262" s="576"/>
      <c r="O262" s="966"/>
    </row>
    <row r="263" spans="9:15" ht="12.75">
      <c r="I263" s="576"/>
      <c r="J263" s="576"/>
      <c r="K263" s="576"/>
      <c r="L263" s="576"/>
      <c r="M263" s="576"/>
      <c r="N263" s="576"/>
      <c r="O263" s="966"/>
    </row>
    <row r="264" spans="9:15" ht="12.75">
      <c r="I264" s="576"/>
      <c r="J264" s="576"/>
      <c r="K264" s="576"/>
      <c r="L264" s="576"/>
      <c r="M264" s="576"/>
      <c r="N264" s="576"/>
      <c r="O264" s="966"/>
    </row>
    <row r="265" spans="9:15" ht="12.75">
      <c r="I265" s="576"/>
      <c r="J265" s="576"/>
      <c r="K265" s="576"/>
      <c r="L265" s="576"/>
      <c r="M265" s="576"/>
      <c r="N265" s="576"/>
      <c r="O265" s="966"/>
    </row>
    <row r="266" spans="9:15" ht="12.75">
      <c r="I266" s="576"/>
      <c r="J266" s="576"/>
      <c r="K266" s="576"/>
      <c r="L266" s="576"/>
      <c r="M266" s="576"/>
      <c r="N266" s="576"/>
      <c r="O266" s="966"/>
    </row>
    <row r="267" spans="9:15" ht="12.75">
      <c r="I267" s="576"/>
      <c r="J267" s="576"/>
      <c r="K267" s="576"/>
      <c r="L267" s="576"/>
      <c r="M267" s="576"/>
      <c r="N267" s="576"/>
      <c r="O267" s="966"/>
    </row>
    <row r="268" spans="9:15" ht="12.75">
      <c r="I268" s="576"/>
      <c r="J268" s="576"/>
      <c r="K268" s="576"/>
      <c r="L268" s="576"/>
      <c r="M268" s="576"/>
      <c r="N268" s="576"/>
      <c r="O268" s="966"/>
    </row>
    <row r="269" spans="9:15" ht="12.75">
      <c r="I269" s="576"/>
      <c r="J269" s="576"/>
      <c r="K269" s="576"/>
      <c r="L269" s="576"/>
      <c r="M269" s="576"/>
      <c r="N269" s="576"/>
      <c r="O269" s="966"/>
    </row>
    <row r="270" spans="9:15" ht="12.75">
      <c r="I270" s="576"/>
      <c r="J270" s="576"/>
      <c r="K270" s="576"/>
      <c r="L270" s="576"/>
      <c r="M270" s="576"/>
      <c r="N270" s="576"/>
      <c r="O270" s="966"/>
    </row>
    <row r="271" spans="9:15" ht="12.75">
      <c r="I271" s="576"/>
      <c r="J271" s="576"/>
      <c r="K271" s="576"/>
      <c r="L271" s="576"/>
      <c r="M271" s="576"/>
      <c r="N271" s="576"/>
      <c r="O271" s="966"/>
    </row>
    <row r="272" spans="9:15" ht="12.75">
      <c r="I272" s="576"/>
      <c r="J272" s="576"/>
      <c r="K272" s="576"/>
      <c r="L272" s="576"/>
      <c r="M272" s="576"/>
      <c r="N272" s="576"/>
      <c r="O272" s="966"/>
    </row>
    <row r="273" spans="9:15" ht="12.75">
      <c r="I273" s="576"/>
      <c r="J273" s="576"/>
      <c r="K273" s="576"/>
      <c r="L273" s="576"/>
      <c r="M273" s="576"/>
      <c r="N273" s="576"/>
      <c r="O273" s="966"/>
    </row>
    <row r="274" spans="9:15" ht="12.75">
      <c r="I274" s="576"/>
      <c r="J274" s="576"/>
      <c r="K274" s="576"/>
      <c r="L274" s="576"/>
      <c r="M274" s="576"/>
      <c r="N274" s="576"/>
      <c r="O274" s="966"/>
    </row>
    <row r="275" spans="9:15" ht="12.75">
      <c r="I275" s="576"/>
      <c r="J275" s="576"/>
      <c r="K275" s="576"/>
      <c r="L275" s="576"/>
      <c r="M275" s="576"/>
      <c r="N275" s="576"/>
      <c r="O275" s="966"/>
    </row>
    <row r="276" spans="9:15" ht="12.75">
      <c r="I276" s="576"/>
      <c r="J276" s="576"/>
      <c r="K276" s="576"/>
      <c r="L276" s="576"/>
      <c r="M276" s="576"/>
      <c r="N276" s="576"/>
      <c r="O276" s="966"/>
    </row>
    <row r="277" spans="9:15" ht="12.75">
      <c r="I277" s="576"/>
      <c r="J277" s="576"/>
      <c r="K277" s="576"/>
      <c r="L277" s="576"/>
      <c r="M277" s="576"/>
      <c r="N277" s="576"/>
      <c r="O277" s="966"/>
    </row>
    <row r="278" spans="9:15" ht="12.75">
      <c r="I278" s="576"/>
      <c r="J278" s="576"/>
      <c r="K278" s="576"/>
      <c r="L278" s="576"/>
      <c r="M278" s="576"/>
      <c r="N278" s="576"/>
      <c r="O278" s="966"/>
    </row>
    <row r="279" spans="9:15" ht="12.75">
      <c r="I279" s="576"/>
      <c r="J279" s="576"/>
      <c r="K279" s="576"/>
      <c r="L279" s="576"/>
      <c r="M279" s="576"/>
      <c r="N279" s="576"/>
      <c r="O279" s="966"/>
    </row>
    <row r="280" spans="9:15" ht="12.75">
      <c r="I280" s="576"/>
      <c r="J280" s="576"/>
      <c r="K280" s="576"/>
      <c r="L280" s="576"/>
      <c r="M280" s="576"/>
      <c r="N280" s="576"/>
      <c r="O280" s="966"/>
    </row>
    <row r="281" spans="9:15" ht="12.75">
      <c r="I281" s="576"/>
      <c r="J281" s="576"/>
      <c r="K281" s="576"/>
      <c r="L281" s="576"/>
      <c r="M281" s="576"/>
      <c r="N281" s="576"/>
      <c r="O281" s="966"/>
    </row>
    <row r="282" spans="9:15" ht="12.75">
      <c r="I282" s="576"/>
      <c r="J282" s="576"/>
      <c r="K282" s="576"/>
      <c r="L282" s="576"/>
      <c r="M282" s="576"/>
      <c r="N282" s="576"/>
      <c r="O282" s="966"/>
    </row>
    <row r="283" spans="9:15" ht="12.75">
      <c r="I283" s="576"/>
      <c r="J283" s="576"/>
      <c r="K283" s="576"/>
      <c r="L283" s="576"/>
      <c r="M283" s="576"/>
      <c r="N283" s="576"/>
      <c r="O283" s="966"/>
    </row>
    <row r="284" spans="9:15" ht="12.75">
      <c r="I284" s="576"/>
      <c r="J284" s="576"/>
      <c r="K284" s="576"/>
      <c r="L284" s="576"/>
      <c r="M284" s="576"/>
      <c r="N284" s="576"/>
      <c r="O284" s="966"/>
    </row>
    <row r="285" spans="9:15" ht="12.75">
      <c r="I285" s="576"/>
      <c r="J285" s="576"/>
      <c r="K285" s="576"/>
      <c r="L285" s="576"/>
      <c r="M285" s="576"/>
      <c r="N285" s="576"/>
      <c r="O285" s="966"/>
    </row>
    <row r="286" spans="9:15" ht="12.75">
      <c r="I286" s="576"/>
      <c r="J286" s="576"/>
      <c r="K286" s="576"/>
      <c r="L286" s="576"/>
      <c r="M286" s="576"/>
      <c r="N286" s="576"/>
      <c r="O286" s="966"/>
    </row>
    <row r="287" spans="9:15" ht="12.75">
      <c r="I287" s="576"/>
      <c r="J287" s="576"/>
      <c r="K287" s="576"/>
      <c r="L287" s="576"/>
      <c r="M287" s="576"/>
      <c r="N287" s="576"/>
      <c r="O287" s="966"/>
    </row>
    <row r="288" spans="9:15" ht="12.75">
      <c r="I288" s="576"/>
      <c r="J288" s="576"/>
      <c r="K288" s="576"/>
      <c r="L288" s="576"/>
      <c r="M288" s="576"/>
      <c r="N288" s="576"/>
      <c r="O288" s="966"/>
    </row>
    <row r="289" spans="9:15" ht="12.75">
      <c r="I289" s="576"/>
      <c r="J289" s="576"/>
      <c r="K289" s="576"/>
      <c r="L289" s="576"/>
      <c r="M289" s="576"/>
      <c r="N289" s="576"/>
      <c r="O289" s="966"/>
    </row>
    <row r="290" spans="9:15" ht="12.75">
      <c r="I290" s="576"/>
      <c r="J290" s="576"/>
      <c r="K290" s="576"/>
      <c r="L290" s="576"/>
      <c r="M290" s="576"/>
      <c r="N290" s="576"/>
      <c r="O290" s="966"/>
    </row>
    <row r="291" spans="9:15" ht="12.75">
      <c r="I291" s="576"/>
      <c r="J291" s="576"/>
      <c r="K291" s="576"/>
      <c r="L291" s="576"/>
      <c r="M291" s="576"/>
      <c r="N291" s="576"/>
      <c r="O291" s="966"/>
    </row>
    <row r="292" spans="9:15" ht="12.75">
      <c r="I292" s="576"/>
      <c r="J292" s="576"/>
      <c r="K292" s="576"/>
      <c r="L292" s="576"/>
      <c r="M292" s="576"/>
      <c r="N292" s="576"/>
      <c r="O292" s="966"/>
    </row>
    <row r="293" spans="9:15" ht="12.75">
      <c r="I293" s="576"/>
      <c r="J293" s="576"/>
      <c r="K293" s="576"/>
      <c r="L293" s="576"/>
      <c r="M293" s="576"/>
      <c r="N293" s="576"/>
      <c r="O293" s="966"/>
    </row>
    <row r="294" spans="9:15" ht="12.75">
      <c r="I294" s="576"/>
      <c r="J294" s="576"/>
      <c r="K294" s="576"/>
      <c r="L294" s="576"/>
      <c r="M294" s="576"/>
      <c r="N294" s="576"/>
      <c r="O294" s="966"/>
    </row>
    <row r="295" spans="9:15" ht="12.75">
      <c r="I295" s="576"/>
      <c r="J295" s="576"/>
      <c r="K295" s="576"/>
      <c r="L295" s="576"/>
      <c r="M295" s="576"/>
      <c r="N295" s="576"/>
      <c r="O295" s="966"/>
    </row>
    <row r="296" spans="9:15" ht="12.75">
      <c r="I296" s="576"/>
      <c r="J296" s="576"/>
      <c r="K296" s="576"/>
      <c r="L296" s="576"/>
      <c r="M296" s="576"/>
      <c r="N296" s="576"/>
      <c r="O296" s="966"/>
    </row>
    <row r="297" spans="9:15" ht="12.75">
      <c r="I297" s="576"/>
      <c r="J297" s="576"/>
      <c r="K297" s="576"/>
      <c r="L297" s="576"/>
      <c r="M297" s="576"/>
      <c r="N297" s="576"/>
      <c r="O297" s="966"/>
    </row>
    <row r="298" ht="12.75">
      <c r="K298" s="576"/>
    </row>
  </sheetData>
  <sheetProtection password="81B0" sheet="1"/>
  <mergeCells count="45">
    <mergeCell ref="I149:K149"/>
    <mergeCell ref="I152:K152"/>
    <mergeCell ref="I180:K180"/>
    <mergeCell ref="J125:K125"/>
    <mergeCell ref="J128:K128"/>
    <mergeCell ref="J129:K129"/>
    <mergeCell ref="J134:K134"/>
    <mergeCell ref="J139:K139"/>
    <mergeCell ref="I147:K147"/>
    <mergeCell ref="J110:K110"/>
    <mergeCell ref="J111:K111"/>
    <mergeCell ref="J112:K112"/>
    <mergeCell ref="J113:K113"/>
    <mergeCell ref="J116:K116"/>
    <mergeCell ref="J117:K117"/>
    <mergeCell ref="J89:K89"/>
    <mergeCell ref="J96:K96"/>
    <mergeCell ref="J97:K97"/>
    <mergeCell ref="J98:K98"/>
    <mergeCell ref="J99:K99"/>
    <mergeCell ref="J106:K106"/>
    <mergeCell ref="J73:K73"/>
    <mergeCell ref="J77:K77"/>
    <mergeCell ref="J78:K78"/>
    <mergeCell ref="J79:K79"/>
    <mergeCell ref="J80:K80"/>
    <mergeCell ref="J81:K81"/>
    <mergeCell ref="J32:K32"/>
    <mergeCell ref="J35:K35"/>
    <mergeCell ref="J41:K41"/>
    <mergeCell ref="J47:K47"/>
    <mergeCell ref="J48:K48"/>
    <mergeCell ref="J67:K67"/>
    <mergeCell ref="Y23:Y24"/>
    <mergeCell ref="Z23:Z24"/>
    <mergeCell ref="R24:R25"/>
    <mergeCell ref="S24:S25"/>
    <mergeCell ref="T24:T25"/>
    <mergeCell ref="U24:U25"/>
    <mergeCell ref="B5:E5"/>
    <mergeCell ref="I14:K14"/>
    <mergeCell ref="I16:K16"/>
    <mergeCell ref="I19:K19"/>
    <mergeCell ref="W23:W24"/>
    <mergeCell ref="X23:X24"/>
  </mergeCells>
  <conditionalFormatting sqref="U32:U143 Z32:Z143">
    <cfRule type="cellIs" priority="3" dxfId="5" operator="lessThan" stopIfTrue="1">
      <formula>0</formula>
    </cfRule>
  </conditionalFormatting>
  <conditionalFormatting sqref="U30 Z30">
    <cfRule type="cellIs" priority="2" dxfId="6" operator="lessThan" stopIfTrue="1">
      <formula>0</formula>
    </cfRule>
  </conditionalFormatting>
  <dataValidations count="7">
    <dataValidation type="whole" operator="lessThan" allowBlank="1" showInputMessage="1" showErrorMessage="1" error="Въведете отрицателно число!!!" sqref="W137:AC137 R137:U137">
      <formula1>0</formula1>
    </dataValidation>
    <dataValidation errorStyle="information" type="whole" operator="lessThan" allowBlank="1" showInputMessage="1" showErrorMessage="1" error="Въвежда се отрицателно число !" sqref="AA85:AB85 AA72 W85:Y85 W72:X72 R85:T85 R72:S72">
      <formula1>0</formula1>
    </dataValidation>
    <dataValidation type="whole" operator="lessThan" allowBlank="1" showInputMessage="1" showErrorMessage="1" error="Въвежда се цяло число!" sqref="L36:N40 L42:N47 L49:N66 L68:N72 L74:N80 L82:N87 L90:N98 L100:N105 L107:N112 L114:N116 L118:N124 L126:N128 L130:N133 L135:N137 L139:N139 L33:N34">
      <formula1>999999999999999000</formula1>
    </dataValidation>
    <dataValidation allowBlank="1" showInputMessage="1" showErrorMessage="1" prompt="Въведете код на дейност !" sqref="J28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0:M162"/>
    <dataValidation allowBlank="1" showInputMessage="1" showErrorMessage="1" prompt="Щатни бройки - без бройките за дейности, финансирани по единни разходни стандарти.&#10;&#10;" sqref="L157:M159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3:M165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pkyuchukov</cp:lastModifiedBy>
  <cp:lastPrinted>2012-12-05T08:20:15Z</cp:lastPrinted>
  <dcterms:created xsi:type="dcterms:W3CDTF">1997-12-10T11:54:07Z</dcterms:created>
  <dcterms:modified xsi:type="dcterms:W3CDTF">2013-02-11T07:57:14Z</dcterms:modified>
  <cp:category/>
  <cp:version/>
  <cp:contentType/>
  <cp:contentStatus/>
</cp:coreProperties>
</file>