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710" windowWidth="11355" windowHeight="7530"/>
  </bookViews>
  <sheets>
    <sheet name="SCF_financial info_EUR_eng" sheetId="6" r:id="rId1"/>
  </sheets>
  <definedNames>
    <definedName name="_xlnm.Print_Area" localSheetId="0">'SCF_financial info_EUR_eng'!$A$1:$L$20</definedName>
  </definedNames>
  <calcPr calcId="145621"/>
</workbook>
</file>

<file path=xl/calcChain.xml><?xml version="1.0" encoding="utf-8"?>
<calcChain xmlns="http://schemas.openxmlformats.org/spreadsheetml/2006/main">
  <c r="L19" i="6" l="1"/>
  <c r="L18" i="6"/>
  <c r="L16" i="6"/>
  <c r="L10" i="6" l="1"/>
  <c r="L9" i="6"/>
  <c r="L6" i="6"/>
  <c r="K9" i="6" l="1"/>
  <c r="F20" i="6" l="1"/>
  <c r="H19" i="6"/>
  <c r="H18" i="6"/>
  <c r="H17" i="6"/>
  <c r="H16" i="6"/>
  <c r="G15" i="6"/>
  <c r="H15" i="6" s="1"/>
  <c r="H14" i="6"/>
  <c r="H13" i="6"/>
  <c r="H11" i="6" s="1"/>
  <c r="H12" i="6"/>
  <c r="G10" i="6"/>
  <c r="H10" i="6" s="1"/>
  <c r="G9" i="6"/>
  <c r="H9" i="6" s="1"/>
  <c r="H8" i="6" s="1"/>
  <c r="H7" i="6"/>
  <c r="H6" i="6"/>
  <c r="H5" i="6" s="1"/>
  <c r="G5" i="6"/>
  <c r="E19" i="6"/>
  <c r="J18" i="6"/>
  <c r="I18" i="6" s="1"/>
  <c r="E18" i="6"/>
  <c r="J17" i="6"/>
  <c r="I17" i="6" s="1"/>
  <c r="E17" i="6"/>
  <c r="J16" i="6"/>
  <c r="I16" i="6" s="1"/>
  <c r="E16" i="6"/>
  <c r="K15" i="6"/>
  <c r="E15" i="6"/>
  <c r="J14" i="6"/>
  <c r="I14" i="6"/>
  <c r="E14" i="6"/>
  <c r="J13" i="6"/>
  <c r="I13" i="6" s="1"/>
  <c r="E13" i="6"/>
  <c r="J12" i="6"/>
  <c r="I12" i="6"/>
  <c r="E12" i="6"/>
  <c r="K11" i="6"/>
  <c r="D11" i="6"/>
  <c r="C11" i="6"/>
  <c r="E11" i="6" s="1"/>
  <c r="J10" i="6"/>
  <c r="I10" i="6" s="1"/>
  <c r="E10" i="6"/>
  <c r="J9" i="6"/>
  <c r="I9" i="6" s="1"/>
  <c r="E9" i="6"/>
  <c r="L8" i="6"/>
  <c r="K8" i="6"/>
  <c r="D8" i="6"/>
  <c r="C8" i="6"/>
  <c r="E8" i="6" s="1"/>
  <c r="J7" i="6"/>
  <c r="I7" i="6" s="1"/>
  <c r="E7" i="6"/>
  <c r="J6" i="6"/>
  <c r="I6" i="6" s="1"/>
  <c r="E6" i="6"/>
  <c r="L5" i="6"/>
  <c r="K5" i="6"/>
  <c r="D5" i="6"/>
  <c r="C5" i="6"/>
  <c r="C20" i="6" s="1"/>
  <c r="J11" i="6" l="1"/>
  <c r="I11" i="6" s="1"/>
  <c r="D20" i="6"/>
  <c r="E20" i="6" s="1"/>
  <c r="I5" i="6"/>
  <c r="L20" i="6"/>
  <c r="K20" i="6"/>
  <c r="J8" i="6"/>
  <c r="H20" i="6"/>
  <c r="G8" i="6"/>
  <c r="G20" i="6" s="1"/>
  <c r="I8" i="6"/>
  <c r="J5" i="6"/>
  <c r="E5" i="6"/>
  <c r="I20" i="6" l="1"/>
  <c r="J20" i="6"/>
</calcChain>
</file>

<file path=xl/sharedStrings.xml><?xml version="1.0" encoding="utf-8"?>
<sst xmlns="http://schemas.openxmlformats.org/spreadsheetml/2006/main" count="44" uniqueCount="28">
  <si>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</si>
  <si>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</si>
  <si>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</si>
  <si>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</si>
  <si>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</si>
  <si>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</si>
  <si>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</si>
  <si>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</si>
  <si>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</si>
  <si>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</si>
  <si>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</si>
  <si>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</si>
  <si>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</si>
  <si>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</si>
  <si>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</si>
  <si>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</si>
  <si>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</si>
  <si>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</si>
  <si>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</si>
  <si>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 xml:space="preserve">OP Budget - EC financing </t>
  </si>
  <si>
    <t>OP Budget - national Co-financing</t>
  </si>
  <si>
    <t>OP Budget  - Total</t>
  </si>
  <si>
    <t>Funds received from the EC based on submitted applications for payment up to 31.01.2017</t>
  </si>
  <si>
    <t>Total funds received from the EC up to 31.01.2017</t>
  </si>
  <si>
    <t>Total public expenditure declared to the EC up to 31.01.2017</t>
  </si>
  <si>
    <t>Total paid up to   31.01.2017</t>
  </si>
  <si>
    <t>Paid up to 31.01.2017</t>
  </si>
  <si>
    <t>Total pre-financing received from the EC up to 31.01.2017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</si>
</sst>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69" fontId="4" fillId="2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71" fontId="3" fillId="2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/>
    </xf>
    <xf numFmtId="0" fontId="5" fillId="2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2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2" fillId="2" borderId="1" xfId="2" applyNumberFormat="1" applyFont="1" applyFill="1" applyBorder="1" applyAlignment="1">
      <alignment vertical="center" wrapText="1"/>
    </xf>
    <xf numFmtId="171" fontId="2" fillId="2" borderId="0" xfId="0" applyNumberFormat="1" applyFont="1" applyFill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 wrapText="1"/>
    </xf>
    <xf numFmtId="171" fontId="6" fillId="2" borderId="0" xfId="0" applyNumberFormat="1" applyFont="1" applyFill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70" fontId="2" fillId="2" borderId="1" xfId="1" applyNumberFormat="1" applyFont="1" applyFill="1" applyBorder="1" applyAlignment="1">
      <alignment horizontal="right" vertical="center"/>
    </xf>
    <xf numFmtId="168" fontId="4" fillId="2" borderId="3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 wrapText="1"/>
    </xf>
    <xf numFmtId="170" fontId="2" fillId="2" borderId="0" xfId="2" applyNumberFormat="1" applyFont="1" applyFill="1" applyBorder="1" applyAlignment="1">
      <alignment horizontal="center" vertical="center" wrapText="1"/>
    </xf>
    <xf numFmtId="168" fontId="2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6" fontId="4" fillId="2" borderId="0" xfId="0" applyNumberFormat="1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90" zoomScaleNormal="90" zoomScaleSheetLayoutView="90" workbookViewId="0">
      <pane xSplit="5" ySplit="8" topLeftCell="H9" activePane="bottomRight" state="frozen"/>
      <selection pane="topRight" activeCell="G1" sqref="G1"/>
      <selection pane="bottomLeft" activeCell="A9" sqref="A9"/>
      <selection pane="bottomRight" activeCell="I6" sqref="I6"/>
    </sheetView>
  </sheetViews>
  <sheetFormatPr defaultRowHeight="15" outlineLevelRow="1" x14ac:dyDescent="0.25"/>
  <cols>
    <col min="1" max="1" width="46.140625" style="8" customWidth="1"/>
    <col min="2" max="2" width="12.42578125" style="11" customWidth="1"/>
    <col min="3" max="3" width="19" style="12" customWidth="1"/>
    <col min="4" max="4" width="19.7109375" style="12" customWidth="1"/>
    <col min="5" max="5" width="18" style="12" customWidth="1"/>
    <col min="6" max="8" width="20.5703125" style="12" customWidth="1"/>
    <col min="9" max="11" width="20.5703125" style="71" customWidth="1"/>
    <col min="12" max="12" width="20.5703125" style="33" customWidth="1"/>
    <col min="13" max="13" width="9.140625" style="8" customWidth="1"/>
    <col min="14" max="16384" width="9.140625" style="8"/>
  </cols>
  <sheetData>
    <row r="1" spans="1:12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54"/>
      <c r="J1" s="54"/>
      <c r="K1" s="54"/>
      <c r="L1" s="30"/>
    </row>
    <row r="2" spans="1:12" s="4" customFormat="1" ht="12.75" customHeight="1" x14ac:dyDescent="0.25">
      <c r="A2" s="49" t="s">
        <v>3</v>
      </c>
      <c r="B2" s="50" t="s">
        <v>15</v>
      </c>
      <c r="C2" s="52" t="s">
        <v>19</v>
      </c>
      <c r="D2" s="52" t="s">
        <v>20</v>
      </c>
      <c r="E2" s="52" t="s">
        <v>21</v>
      </c>
      <c r="F2" s="47" t="s">
        <v>27</v>
      </c>
      <c r="G2" s="47" t="s">
        <v>22</v>
      </c>
      <c r="H2" s="47" t="s">
        <v>23</v>
      </c>
      <c r="I2" s="55" t="s">
        <v>26</v>
      </c>
      <c r="J2" s="56"/>
      <c r="K2" s="43" t="s">
        <v>25</v>
      </c>
      <c r="L2" s="43" t="s">
        <v>24</v>
      </c>
    </row>
    <row r="3" spans="1:12" s="4" customFormat="1" ht="98.25" customHeight="1" x14ac:dyDescent="0.2">
      <c r="A3" s="49"/>
      <c r="B3" s="51"/>
      <c r="C3" s="53"/>
      <c r="D3" s="53"/>
      <c r="E3" s="53"/>
      <c r="F3" s="48"/>
      <c r="G3" s="48"/>
      <c r="H3" s="48"/>
      <c r="I3" s="57" t="s">
        <v>17</v>
      </c>
      <c r="J3" s="58" t="s">
        <v>18</v>
      </c>
      <c r="K3" s="44"/>
      <c r="L3" s="44"/>
    </row>
    <row r="4" spans="1:12" s="4" customFormat="1" ht="18.75" customHeight="1" x14ac:dyDescent="0.2">
      <c r="A4" s="26">
        <v>1</v>
      </c>
      <c r="B4" s="27">
        <v>2</v>
      </c>
      <c r="C4" s="28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9">
        <v>9</v>
      </c>
      <c r="J4" s="31">
        <v>10</v>
      </c>
      <c r="K4" s="31">
        <v>11</v>
      </c>
      <c r="L4" s="31">
        <v>12</v>
      </c>
    </row>
    <row r="5" spans="1:12" s="7" customFormat="1" ht="29.25" customHeight="1" x14ac:dyDescent="0.2">
      <c r="A5" s="16" t="s">
        <v>0</v>
      </c>
      <c r="B5" s="13" t="s">
        <v>16</v>
      </c>
      <c r="C5" s="21">
        <f>C6+C7</f>
        <v>1604449168</v>
      </c>
      <c r="D5" s="21">
        <f>D6+D7</f>
        <v>283138092</v>
      </c>
      <c r="E5" s="21">
        <f>+C5+D5</f>
        <v>1887587260</v>
      </c>
      <c r="F5" s="21">
        <v>75409110.799999997</v>
      </c>
      <c r="G5" s="21">
        <f>G6+G7</f>
        <v>62569604.859999999</v>
      </c>
      <c r="H5" s="21">
        <f>+H6+H7</f>
        <v>137978715.66</v>
      </c>
      <c r="I5" s="60">
        <f>+I6+I7</f>
        <v>138169184.61500001</v>
      </c>
      <c r="J5" s="61">
        <f>+J6+J7</f>
        <v>24382797.284999996</v>
      </c>
      <c r="K5" s="61">
        <f>K6+K7</f>
        <v>162551981.89999998</v>
      </c>
      <c r="L5" s="36">
        <f>+L6+L7</f>
        <v>81790333.269999981</v>
      </c>
    </row>
    <row r="6" spans="1:12" ht="29.25" customHeight="1" outlineLevel="1" x14ac:dyDescent="0.25">
      <c r="A6" s="14" t="s">
        <v>1</v>
      </c>
      <c r="B6" s="6" t="s">
        <v>16</v>
      </c>
      <c r="C6" s="22">
        <v>459761907</v>
      </c>
      <c r="D6" s="22">
        <v>81134456</v>
      </c>
      <c r="E6" s="22">
        <f>+C6+D6</f>
        <v>540896363</v>
      </c>
      <c r="F6" s="22">
        <v>21608809.550000001</v>
      </c>
      <c r="G6" s="21">
        <v>61396921.390000001</v>
      </c>
      <c r="H6" s="25">
        <f t="shared" ref="H6:H19" si="0">+F6+G6</f>
        <v>83005730.939999998</v>
      </c>
      <c r="I6" s="62">
        <f t="shared" ref="I6:I14" si="1">K6-J6</f>
        <v>82844180.997500002</v>
      </c>
      <c r="J6" s="63">
        <f>K6*15%</f>
        <v>14619561.352499999</v>
      </c>
      <c r="K6" s="62">
        <v>97463742.349999994</v>
      </c>
      <c r="L6" s="37">
        <f>38142677.87+42114735.83</f>
        <v>80257413.699999988</v>
      </c>
    </row>
    <row r="7" spans="1:12" ht="29.25" customHeight="1" outlineLevel="1" x14ac:dyDescent="0.25">
      <c r="A7" s="14" t="s">
        <v>2</v>
      </c>
      <c r="B7" s="6" t="s">
        <v>16</v>
      </c>
      <c r="C7" s="22">
        <v>1144687261</v>
      </c>
      <c r="D7" s="22">
        <v>202003636</v>
      </c>
      <c r="E7" s="22">
        <f>+C7+D7</f>
        <v>1346690897</v>
      </c>
      <c r="F7" s="22">
        <v>53800301.25</v>
      </c>
      <c r="G7" s="21">
        <v>1172683.47</v>
      </c>
      <c r="H7" s="25">
        <f t="shared" si="0"/>
        <v>54972984.719999999</v>
      </c>
      <c r="I7" s="62">
        <f t="shared" si="1"/>
        <v>55325003.6175</v>
      </c>
      <c r="J7" s="63">
        <f>K7*15%</f>
        <v>9763235.9324999992</v>
      </c>
      <c r="K7" s="62">
        <v>65088239.549999997</v>
      </c>
      <c r="L7" s="37">
        <v>1532919.57</v>
      </c>
    </row>
    <row r="8" spans="1:12" s="7" customFormat="1" ht="29.25" customHeight="1" x14ac:dyDescent="0.2">
      <c r="A8" s="16" t="s">
        <v>4</v>
      </c>
      <c r="B8" s="13" t="s">
        <v>16</v>
      </c>
      <c r="C8" s="23">
        <f>C9+C10</f>
        <v>1504824141</v>
      </c>
      <c r="D8" s="23">
        <f>D9+D10</f>
        <v>265557204</v>
      </c>
      <c r="E8" s="21">
        <f>+C8+D8</f>
        <v>1770381345</v>
      </c>
      <c r="F8" s="21">
        <v>70726734.650000006</v>
      </c>
      <c r="G8" s="21">
        <f>G9+G10</f>
        <v>2214624.16</v>
      </c>
      <c r="H8" s="21">
        <f>+H9+H10</f>
        <v>72941358.810000002</v>
      </c>
      <c r="I8" s="60">
        <f>+I9+I10</f>
        <v>33191928.145500001</v>
      </c>
      <c r="J8" s="61">
        <f>+J9+J10</f>
        <v>5857399.0844999999</v>
      </c>
      <c r="K8" s="61">
        <f>K9+K10</f>
        <v>39049327.229999997</v>
      </c>
      <c r="L8" s="36">
        <f>+L9+L10</f>
        <v>15796941.59</v>
      </c>
    </row>
    <row r="9" spans="1:12" ht="29.25" customHeight="1" outlineLevel="1" x14ac:dyDescent="0.25">
      <c r="A9" s="14" t="s">
        <v>1</v>
      </c>
      <c r="B9" s="6" t="s">
        <v>16</v>
      </c>
      <c r="C9" s="22">
        <v>371204258</v>
      </c>
      <c r="D9" s="22">
        <v>65506635</v>
      </c>
      <c r="E9" s="22">
        <f t="shared" ref="E9:E10" si="2">+C9+D9</f>
        <v>436710893</v>
      </c>
      <c r="F9" s="22">
        <v>17446600.149999999</v>
      </c>
      <c r="G9" s="21">
        <f>839941.48+21916.39+621560</f>
        <v>1483417.87</v>
      </c>
      <c r="H9" s="25">
        <f t="shared" si="0"/>
        <v>18930018.02</v>
      </c>
      <c r="I9" s="62">
        <f t="shared" si="1"/>
        <v>3651789.7115000002</v>
      </c>
      <c r="J9" s="63">
        <f t="shared" ref="J9:J14" si="3">K9*15%</f>
        <v>644433.47850000008</v>
      </c>
      <c r="K9" s="62">
        <f>4296222.49+0.7</f>
        <v>4296223.1900000004</v>
      </c>
      <c r="L9" s="37">
        <f>1097962.73+841145.63+760828.9</f>
        <v>2699937.26</v>
      </c>
    </row>
    <row r="10" spans="1:12" ht="29.25" customHeight="1" outlineLevel="1" x14ac:dyDescent="0.25">
      <c r="A10" s="14" t="s">
        <v>2</v>
      </c>
      <c r="B10" s="6" t="s">
        <v>16</v>
      </c>
      <c r="C10" s="22">
        <v>1133619883</v>
      </c>
      <c r="D10" s="22">
        <v>200050569</v>
      </c>
      <c r="E10" s="22">
        <f t="shared" si="2"/>
        <v>1333670452</v>
      </c>
      <c r="F10" s="22">
        <v>53280134.5</v>
      </c>
      <c r="G10" s="21">
        <f>684180.49+47025.8</f>
        <v>731206.29</v>
      </c>
      <c r="H10" s="25">
        <f t="shared" si="0"/>
        <v>54011340.789999999</v>
      </c>
      <c r="I10" s="62">
        <f t="shared" si="1"/>
        <v>29540138.434</v>
      </c>
      <c r="J10" s="63">
        <f t="shared" si="3"/>
        <v>5212965.6059999997</v>
      </c>
      <c r="K10" s="62">
        <v>34753104.039999999</v>
      </c>
      <c r="L10" s="37">
        <f>955825.22+12141179.11</f>
        <v>13097004.33</v>
      </c>
    </row>
    <row r="11" spans="1:12" s="7" customFormat="1" ht="29.25" customHeight="1" x14ac:dyDescent="0.2">
      <c r="A11" s="16" t="s">
        <v>5</v>
      </c>
      <c r="B11" s="13" t="s">
        <v>16</v>
      </c>
      <c r="C11" s="23">
        <f>C12+C13</f>
        <v>596000681</v>
      </c>
      <c r="D11" s="23">
        <f>D12+D13</f>
        <v>105176593</v>
      </c>
      <c r="E11" s="21">
        <f>+C11+D11</f>
        <v>701177274</v>
      </c>
      <c r="F11" s="21">
        <v>28012611.25</v>
      </c>
      <c r="G11" s="21">
        <v>0</v>
      </c>
      <c r="H11" s="21">
        <f>+H12+H13</f>
        <v>28012611.25</v>
      </c>
      <c r="I11" s="60">
        <f>K11-J11</f>
        <v>17156231.921</v>
      </c>
      <c r="J11" s="61">
        <f>+J12+J13</f>
        <v>3027570.3390000002</v>
      </c>
      <c r="K11" s="64">
        <f>K12+K13</f>
        <v>20183802.260000002</v>
      </c>
      <c r="L11" s="36">
        <v>0</v>
      </c>
    </row>
    <row r="12" spans="1:12" s="9" customFormat="1" ht="29.25" customHeight="1" x14ac:dyDescent="0.2">
      <c r="A12" s="14" t="s">
        <v>6</v>
      </c>
      <c r="B12" s="6" t="s">
        <v>16</v>
      </c>
      <c r="C12" s="22">
        <v>243381138</v>
      </c>
      <c r="D12" s="22">
        <v>42949613</v>
      </c>
      <c r="E12" s="22">
        <f t="shared" ref="E12:E20" si="4">+C12+D12</f>
        <v>286330751</v>
      </c>
      <c r="F12" s="22">
        <v>11438913.5</v>
      </c>
      <c r="G12" s="21">
        <v>0</v>
      </c>
      <c r="H12" s="25">
        <f t="shared" si="0"/>
        <v>11438913.5</v>
      </c>
      <c r="I12" s="62">
        <f t="shared" si="1"/>
        <v>0</v>
      </c>
      <c r="J12" s="65">
        <f t="shared" si="3"/>
        <v>0</v>
      </c>
      <c r="K12" s="66">
        <v>0</v>
      </c>
      <c r="L12" s="32">
        <v>0</v>
      </c>
    </row>
    <row r="13" spans="1:12" s="7" customFormat="1" ht="29.25" customHeight="1" x14ac:dyDescent="0.2">
      <c r="A13" s="14" t="s">
        <v>7</v>
      </c>
      <c r="B13" s="6" t="s">
        <v>16</v>
      </c>
      <c r="C13" s="22">
        <v>352619543</v>
      </c>
      <c r="D13" s="22">
        <v>62226980</v>
      </c>
      <c r="E13" s="22">
        <f t="shared" si="4"/>
        <v>414846523</v>
      </c>
      <c r="F13" s="22">
        <v>16573697.75</v>
      </c>
      <c r="G13" s="21">
        <v>0</v>
      </c>
      <c r="H13" s="25">
        <f t="shared" si="0"/>
        <v>16573697.75</v>
      </c>
      <c r="I13" s="62">
        <f t="shared" si="1"/>
        <v>17156231.921</v>
      </c>
      <c r="J13" s="63">
        <f t="shared" si="3"/>
        <v>3027570.3390000002</v>
      </c>
      <c r="K13" s="62">
        <v>20183802.260000002</v>
      </c>
      <c r="L13" s="32">
        <v>0</v>
      </c>
    </row>
    <row r="14" spans="1:12" s="9" customFormat="1" ht="29.25" customHeight="1" x14ac:dyDescent="0.2">
      <c r="A14" s="16" t="s">
        <v>8</v>
      </c>
      <c r="B14" s="13" t="s">
        <v>16</v>
      </c>
      <c r="C14" s="23">
        <v>1311704793</v>
      </c>
      <c r="D14" s="23">
        <v>231477320</v>
      </c>
      <c r="E14" s="21">
        <f t="shared" si="4"/>
        <v>1543182113</v>
      </c>
      <c r="F14" s="21">
        <v>61650125.250000007</v>
      </c>
      <c r="G14" s="21">
        <v>40736452.079999998</v>
      </c>
      <c r="H14" s="21">
        <f t="shared" si="0"/>
        <v>102386577.33000001</v>
      </c>
      <c r="I14" s="60">
        <f t="shared" si="1"/>
        <v>68372191.820500001</v>
      </c>
      <c r="J14" s="67">
        <f t="shared" si="3"/>
        <v>12065680.909500001</v>
      </c>
      <c r="K14" s="64">
        <v>80437872.730000004</v>
      </c>
      <c r="L14" s="29">
        <v>53250264.289999999</v>
      </c>
    </row>
    <row r="15" spans="1:12" s="9" customFormat="1" ht="29.25" customHeight="1" x14ac:dyDescent="0.2">
      <c r="A15" s="17" t="s">
        <v>9</v>
      </c>
      <c r="B15" s="13" t="s">
        <v>16</v>
      </c>
      <c r="C15" s="23">
        <v>938665315</v>
      </c>
      <c r="D15" s="23">
        <v>153582762</v>
      </c>
      <c r="E15" s="21">
        <f t="shared" si="4"/>
        <v>1092248077</v>
      </c>
      <c r="F15" s="21">
        <v>60268898.700000003</v>
      </c>
      <c r="G15" s="21">
        <f>32974952.67+4339268.46+4634142.54+2993092.6</f>
        <v>44941456.270000003</v>
      </c>
      <c r="H15" s="21">
        <f t="shared" si="0"/>
        <v>105210354.97</v>
      </c>
      <c r="I15" s="68">
        <v>118196633</v>
      </c>
      <c r="J15" s="68">
        <v>17296928</v>
      </c>
      <c r="K15" s="68">
        <f>I15+J15</f>
        <v>135493561</v>
      </c>
      <c r="L15" s="23">
        <v>79075957.389999986</v>
      </c>
    </row>
    <row r="16" spans="1:12" s="9" customFormat="1" ht="29.25" customHeight="1" x14ac:dyDescent="0.2">
      <c r="A16" s="16" t="s">
        <v>10</v>
      </c>
      <c r="B16" s="6" t="s">
        <v>16</v>
      </c>
      <c r="C16" s="23">
        <v>1079615516</v>
      </c>
      <c r="D16" s="23">
        <v>190520387</v>
      </c>
      <c r="E16" s="21">
        <f t="shared" si="4"/>
        <v>1270135903</v>
      </c>
      <c r="F16" s="21">
        <v>50435929.25</v>
      </c>
      <c r="G16" s="21">
        <v>81595253.129999995</v>
      </c>
      <c r="H16" s="21">
        <f t="shared" si="0"/>
        <v>132031182.38</v>
      </c>
      <c r="I16" s="60">
        <f t="shared" ref="I16" si="5">K16-J16</f>
        <v>115503479.40600002</v>
      </c>
      <c r="J16" s="67">
        <f t="shared" ref="J16" si="6">15%*K16</f>
        <v>20382966.954</v>
      </c>
      <c r="K16" s="64">
        <v>135886446.36000001</v>
      </c>
      <c r="L16" s="29">
        <f>85078030.07+21582431.66</f>
        <v>106660461.72999999</v>
      </c>
    </row>
    <row r="17" spans="1:12" s="9" customFormat="1" ht="29.25" customHeight="1" x14ac:dyDescent="0.2">
      <c r="A17" s="18" t="s">
        <v>11</v>
      </c>
      <c r="B17" s="6" t="s">
        <v>16</v>
      </c>
      <c r="C17" s="23">
        <v>102000000</v>
      </c>
      <c r="D17" s="23">
        <v>0</v>
      </c>
      <c r="E17" s="21">
        <f t="shared" si="4"/>
        <v>102000000</v>
      </c>
      <c r="F17" s="21">
        <v>5100000</v>
      </c>
      <c r="G17" s="21">
        <v>85802186.099999994</v>
      </c>
      <c r="H17" s="21">
        <f t="shared" si="0"/>
        <v>90902186.099999994</v>
      </c>
      <c r="I17" s="60">
        <f>K17-J17</f>
        <v>81034155.000434592</v>
      </c>
      <c r="J17" s="67">
        <f>15%*K17</f>
        <v>14300145.000076693</v>
      </c>
      <c r="K17" s="64">
        <v>95334300.000511289</v>
      </c>
      <c r="L17" s="29">
        <v>95335762.329999998</v>
      </c>
    </row>
    <row r="18" spans="1:12" s="9" customFormat="1" ht="29.25" customHeight="1" x14ac:dyDescent="0.2">
      <c r="A18" s="16" t="s">
        <v>13</v>
      </c>
      <c r="B18" s="13" t="s">
        <v>16</v>
      </c>
      <c r="C18" s="23">
        <v>285531663</v>
      </c>
      <c r="D18" s="23">
        <v>50387942</v>
      </c>
      <c r="E18" s="21">
        <f t="shared" si="4"/>
        <v>335919605</v>
      </c>
      <c r="F18" s="21">
        <v>13603648.600000001</v>
      </c>
      <c r="G18" s="21">
        <v>1117683.48</v>
      </c>
      <c r="H18" s="21">
        <f t="shared" si="0"/>
        <v>14721332.080000002</v>
      </c>
      <c r="I18" s="60">
        <f t="shared" ref="I18" si="7">K18-J18</f>
        <v>5487288.1435000002</v>
      </c>
      <c r="J18" s="67">
        <f t="shared" ref="J18" si="8">15%*K18</f>
        <v>968344.96649999998</v>
      </c>
      <c r="K18" s="64">
        <v>6455633.1100000003</v>
      </c>
      <c r="L18" s="29">
        <f>1461024.16+958470.93</f>
        <v>2419495.09</v>
      </c>
    </row>
    <row r="19" spans="1:12" s="9" customFormat="1" ht="29.25" customHeight="1" x14ac:dyDescent="0.2">
      <c r="A19" s="16" t="s">
        <v>12</v>
      </c>
      <c r="B19" s="13" t="s">
        <v>16</v>
      </c>
      <c r="C19" s="23">
        <v>104815264</v>
      </c>
      <c r="D19" s="23">
        <v>18496812</v>
      </c>
      <c r="E19" s="21">
        <f t="shared" si="4"/>
        <v>123312076</v>
      </c>
      <c r="F19" s="21">
        <v>11529679.040000001</v>
      </c>
      <c r="G19" s="21">
        <v>4671994.63</v>
      </c>
      <c r="H19" s="21">
        <f t="shared" si="0"/>
        <v>16201673.670000002</v>
      </c>
      <c r="I19" s="60">
        <v>13204249</v>
      </c>
      <c r="J19" s="67">
        <v>2330162</v>
      </c>
      <c r="K19" s="64">
        <v>15534410</v>
      </c>
      <c r="L19" s="29">
        <f>6107182.58+3384163.96</f>
        <v>9491346.5399999991</v>
      </c>
    </row>
    <row r="20" spans="1:12" s="7" customFormat="1" ht="29.25" customHeight="1" x14ac:dyDescent="0.2">
      <c r="A20" s="45" t="s">
        <v>14</v>
      </c>
      <c r="B20" s="46"/>
      <c r="C20" s="24">
        <f>+C5+C8+C11+C14+C15+C16+C17+C18+C19</f>
        <v>7527606541</v>
      </c>
      <c r="D20" s="24">
        <f>+D5+D8+D11+D14+D15+D16+D17+D18+D19</f>
        <v>1298337112</v>
      </c>
      <c r="E20" s="21">
        <f t="shared" si="4"/>
        <v>8825943653</v>
      </c>
      <c r="F20" s="24">
        <f t="shared" ref="F20:H20" si="9">+F5+F8+F11+F14+F15+F16+F17+F18+F19</f>
        <v>376736737.54000002</v>
      </c>
      <c r="G20" s="24">
        <f t="shared" si="9"/>
        <v>323649254.71000004</v>
      </c>
      <c r="H20" s="24">
        <f t="shared" si="9"/>
        <v>700385992.25</v>
      </c>
      <c r="I20" s="60">
        <f>SUM(I5+I8+I11+I14+I15+I16+I17+I18+I19)</f>
        <v>590315341.0519346</v>
      </c>
      <c r="J20" s="60">
        <f t="shared" ref="J20:K20" si="10">+J5+J8+J11+J14+J15+J16+J17+J18+J19</f>
        <v>100611994.53857669</v>
      </c>
      <c r="K20" s="60">
        <f t="shared" si="10"/>
        <v>690927334.59051132</v>
      </c>
      <c r="L20" s="38">
        <f>+L5+L8+L11+L14+L15+L16+L17+L18+L19</f>
        <v>443820562.22999996</v>
      </c>
    </row>
    <row r="21" spans="1:12" s="7" customFormat="1" ht="29.25" customHeight="1" x14ac:dyDescent="0.25">
      <c r="A21" s="1"/>
      <c r="B21" s="34"/>
      <c r="C21" s="10"/>
      <c r="D21" s="10"/>
      <c r="E21" s="10"/>
      <c r="F21" s="10"/>
      <c r="G21" s="10"/>
      <c r="H21" s="10"/>
      <c r="I21" s="69"/>
      <c r="J21" s="70"/>
      <c r="K21" s="70"/>
      <c r="L21" s="39"/>
    </row>
    <row r="22" spans="1:12" s="7" customFormat="1" ht="29.25" customHeight="1" x14ac:dyDescent="0.25">
      <c r="A22" s="40"/>
      <c r="B22" s="35"/>
      <c r="C22" s="10"/>
      <c r="D22" s="10"/>
      <c r="E22" s="10"/>
      <c r="F22" s="10"/>
      <c r="G22" s="10"/>
      <c r="H22" s="10"/>
      <c r="I22" s="70"/>
      <c r="J22" s="70"/>
      <c r="K22" s="70"/>
      <c r="L22" s="42"/>
    </row>
    <row r="23" spans="1:12" s="7" customFormat="1" ht="29.25" customHeight="1" x14ac:dyDescent="0.25">
      <c r="A23" s="1"/>
      <c r="B23" s="35"/>
      <c r="C23" s="10"/>
      <c r="D23" s="10"/>
      <c r="E23" s="10"/>
      <c r="F23" s="10"/>
      <c r="G23" s="10"/>
      <c r="H23" s="10"/>
      <c r="I23" s="69"/>
      <c r="J23" s="70"/>
      <c r="K23" s="70"/>
      <c r="L23" s="10"/>
    </row>
    <row r="24" spans="1:12" s="7" customFormat="1" ht="29.25" customHeight="1" x14ac:dyDescent="0.2">
      <c r="A24" s="1"/>
      <c r="B24" s="19"/>
      <c r="C24" s="10"/>
      <c r="D24" s="10"/>
      <c r="E24" s="10"/>
      <c r="F24" s="10"/>
      <c r="G24" s="10"/>
      <c r="H24" s="10"/>
      <c r="I24" s="69"/>
      <c r="J24" s="70"/>
      <c r="K24" s="70"/>
      <c r="L24" s="41"/>
    </row>
    <row r="25" spans="1:12" s="7" customFormat="1" ht="29.25" customHeight="1" x14ac:dyDescent="0.25">
      <c r="A25" s="1"/>
      <c r="B25" s="35"/>
      <c r="C25" s="10"/>
      <c r="D25" s="10"/>
      <c r="E25" s="10"/>
      <c r="F25" s="10"/>
      <c r="G25" s="10"/>
      <c r="H25" s="10"/>
      <c r="I25" s="69"/>
      <c r="J25" s="70"/>
      <c r="K25" s="70"/>
      <c r="L25" s="20"/>
    </row>
    <row r="26" spans="1:12" s="7" customFormat="1" ht="29.25" customHeight="1" x14ac:dyDescent="0.25">
      <c r="A26" s="1"/>
      <c r="B26" s="35"/>
      <c r="C26" s="12"/>
      <c r="D26" s="12"/>
      <c r="E26" s="12"/>
      <c r="F26" s="12"/>
      <c r="G26" s="12"/>
      <c r="H26" s="12"/>
      <c r="I26" s="71"/>
      <c r="J26" s="71"/>
      <c r="K26" s="72"/>
      <c r="L26" s="20"/>
    </row>
    <row r="27" spans="1:12" s="7" customFormat="1" ht="29.25" customHeight="1" x14ac:dyDescent="0.25">
      <c r="A27" s="1"/>
      <c r="B27" s="11"/>
      <c r="C27" s="12"/>
      <c r="D27" s="12"/>
      <c r="E27" s="12"/>
      <c r="F27" s="12"/>
      <c r="G27" s="12"/>
      <c r="H27" s="12"/>
      <c r="I27" s="71"/>
      <c r="J27" s="71"/>
      <c r="K27" s="15"/>
      <c r="L27" s="20"/>
    </row>
    <row r="28" spans="1:12" x14ac:dyDescent="0.25">
      <c r="K28" s="15"/>
    </row>
    <row r="29" spans="1:12" x14ac:dyDescent="0.25">
      <c r="K29" s="15"/>
    </row>
    <row r="30" spans="1:12" x14ac:dyDescent="0.25">
      <c r="K30" s="15"/>
    </row>
    <row r="31" spans="1:12" s="33" customFormat="1" x14ac:dyDescent="0.25">
      <c r="A31" s="8"/>
      <c r="B31" s="11"/>
      <c r="C31" s="12"/>
      <c r="D31" s="12"/>
      <c r="E31" s="12"/>
      <c r="F31" s="12"/>
      <c r="G31" s="12"/>
      <c r="H31" s="12"/>
      <c r="I31" s="71"/>
      <c r="J31" s="71"/>
      <c r="K31" s="15"/>
    </row>
    <row r="32" spans="1:12" s="33" customFormat="1" x14ac:dyDescent="0.25">
      <c r="A32" s="8"/>
      <c r="B32" s="11"/>
      <c r="C32" s="12"/>
      <c r="D32" s="12"/>
      <c r="E32" s="12"/>
      <c r="F32" s="12"/>
      <c r="G32" s="12"/>
      <c r="H32" s="12"/>
      <c r="I32" s="71"/>
      <c r="J32" s="71"/>
      <c r="K32" s="15"/>
    </row>
    <row r="33" spans="1:11" s="33" customFormat="1" x14ac:dyDescent="0.25">
      <c r="A33" s="8"/>
      <c r="B33" s="11"/>
      <c r="C33" s="12"/>
      <c r="D33" s="12"/>
      <c r="E33" s="12"/>
      <c r="F33" s="12"/>
      <c r="G33" s="12"/>
      <c r="H33" s="12"/>
      <c r="I33" s="71"/>
      <c r="J33" s="71"/>
      <c r="K33" s="15"/>
    </row>
  </sheetData>
  <mergeCells count="12"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2017-02-06T08:38:38Z</cp:lastPrinted>
  <dcterms:created xsi:type="dcterms:W3CDTF">2007-11-29T09:10:22Z</dcterms:created>
  <dcterms:modified xsi:type="dcterms:W3CDTF">2017-02-07T07:11:56Z</dcterms:modified>
</cp:coreProperties>
</file>