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525" yWindow="930" windowWidth="14805" windowHeight="7770" activeTab="0"/>
  </bookViews>
  <sheets>
    <sheet name="септември 2016" sheetId="1" r:id="rId1"/>
  </sheets>
  <definedNames>
    <definedName name="_xlnm.Print_Area" localSheetId="0">'септември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<sst xmlns="http://schemas.openxmlformats.org/spreadsheetml/2006/main" count="76" uniqueCount="68">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</sst>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 topLeftCell="A1">
      <selection activeCell="I14" sqref="I14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5.421875" style="1" bestFit="1" customWidth="1"/>
    <col min="9" max="9" width="13.57421875" style="1" customWidth="1"/>
    <col min="10" max="10" width="12.14062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6384" width="9.140625" style="1" customWidth="1"/>
  </cols>
  <sheetData>
    <row r="1" spans="1:14" ht="1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42643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3" t="s">
        <v>53</v>
      </c>
      <c r="C4" s="43" t="s">
        <v>54</v>
      </c>
      <c r="D4" s="43" t="s">
        <v>55</v>
      </c>
      <c r="E4" s="47" t="s">
        <v>56</v>
      </c>
      <c r="F4" s="48"/>
      <c r="G4" s="48"/>
      <c r="H4" s="49"/>
      <c r="I4" s="43" t="s">
        <v>57</v>
      </c>
      <c r="J4" s="41" t="s">
        <v>58</v>
      </c>
      <c r="K4" s="47" t="s">
        <v>65</v>
      </c>
      <c r="L4" s="48"/>
      <c r="M4" s="49"/>
      <c r="N4" s="41" t="s">
        <v>52</v>
      </c>
      <c r="O4" s="7"/>
    </row>
    <row r="5" spans="1:15" ht="15">
      <c r="A5" s="7"/>
      <c r="B5" s="43"/>
      <c r="C5" s="43"/>
      <c r="D5" s="43"/>
      <c r="E5" s="15" t="s">
        <v>59</v>
      </c>
      <c r="F5" s="15" t="s">
        <v>60</v>
      </c>
      <c r="G5" s="15" t="s">
        <v>61</v>
      </c>
      <c r="H5" s="15" t="s">
        <v>62</v>
      </c>
      <c r="I5" s="43"/>
      <c r="J5" s="42"/>
      <c r="K5" s="16" t="s">
        <v>63</v>
      </c>
      <c r="L5" s="16" t="s">
        <v>64</v>
      </c>
      <c r="M5" s="16" t="s">
        <v>62</v>
      </c>
      <c r="N5" s="42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620701+77022+62787</f>
        <v>760510</v>
      </c>
      <c r="J7" s="28">
        <f>I7/H7</f>
        <v>0.3734213885888245</v>
      </c>
      <c r="K7" s="29">
        <v>166000</v>
      </c>
      <c r="L7" s="29">
        <f>223100+206395+52523+68956+54170+44648+36755+60185+74891+65000+116675+120000</f>
        <v>1123298</v>
      </c>
      <c r="M7" s="27">
        <f>K7+L7</f>
        <v>1289298</v>
      </c>
      <c r="N7" s="28">
        <f aca="true" t="shared" si="0" ref="N7:N20">M7/(E7+F7)</f>
        <v>0.6330639300795443</v>
      </c>
      <c r="O7" s="7"/>
      <c r="P7" s="34"/>
    </row>
    <row r="8" spans="1:16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3766315+51748+314325+26776</f>
        <v>4159164</v>
      </c>
      <c r="J8" s="28">
        <f aca="true" t="shared" si="1" ref="J8:J29">I8/H8</f>
        <v>0.44191116119027624</v>
      </c>
      <c r="K8" s="29">
        <f>2280840</f>
        <v>2280840</v>
      </c>
      <c r="L8" s="29">
        <f>24331+403104+381927+1126022+1782438+968856</f>
        <v>4686678</v>
      </c>
      <c r="M8" s="27">
        <f aca="true" t="shared" si="2" ref="M8:M19">K8+L8</f>
        <v>6967518</v>
      </c>
      <c r="N8" s="28">
        <f t="shared" si="0"/>
        <v>0.87093975</v>
      </c>
      <c r="O8" s="7"/>
      <c r="P8" s="34"/>
    </row>
    <row r="9" spans="1:16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2352747+40936+304822+9416</f>
        <v>2707921</v>
      </c>
      <c r="J9" s="28">
        <f t="shared" si="1"/>
        <v>0.28771659725885634</v>
      </c>
      <c r="K9" s="29">
        <f>40000+1579084</f>
        <v>1619084</v>
      </c>
      <c r="L9" s="29">
        <f>309992+2393044+973943+1743046</f>
        <v>5420025</v>
      </c>
      <c r="M9" s="27">
        <f t="shared" si="2"/>
        <v>7039109</v>
      </c>
      <c r="N9" s="28">
        <f t="shared" si="0"/>
        <v>0.879888625</v>
      </c>
      <c r="O9" s="7"/>
      <c r="P9" s="34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4671093+632150+634357+381888</f>
        <v>6319488</v>
      </c>
      <c r="J10" s="28">
        <f t="shared" si="1"/>
        <v>0.4050879060694264</v>
      </c>
      <c r="K10" s="29">
        <f>677451</f>
        <v>677451</v>
      </c>
      <c r="L10" s="29">
        <f>4838958+4350503+284750</f>
        <v>9474211</v>
      </c>
      <c r="M10" s="27">
        <f t="shared" si="2"/>
        <v>10151662</v>
      </c>
      <c r="N10" s="28">
        <f t="shared" si="0"/>
        <v>0.7655712243627475</v>
      </c>
      <c r="O10" s="7"/>
    </row>
    <row r="11" spans="1:16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7791093-1004+711741-24140</f>
        <v>8477690</v>
      </c>
      <c r="J11" s="28">
        <f t="shared" si="1"/>
        <v>0.8349875121564169</v>
      </c>
      <c r="K11" s="29">
        <f>39300+198616</f>
        <v>237916</v>
      </c>
      <c r="L11" s="29">
        <f>2906528+667250+1165350+1532550+548250+448800</f>
        <v>7268728</v>
      </c>
      <c r="M11" s="27">
        <f t="shared" si="2"/>
        <v>7506644</v>
      </c>
      <c r="N11" s="28">
        <f t="shared" si="0"/>
        <v>0.8698198969121261</v>
      </c>
      <c r="O11" s="7"/>
      <c r="P11" s="34"/>
    </row>
    <row r="12" spans="1:16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2232281+205891+197536+382475</f>
        <v>3018183</v>
      </c>
      <c r="J12" s="28">
        <f t="shared" si="1"/>
        <v>0.19123783380082804</v>
      </c>
      <c r="K12" s="29">
        <v>2110282</v>
      </c>
      <c r="L12" s="29">
        <f>559781+180637+548663+598400+790863+212500</f>
        <v>2890844</v>
      </c>
      <c r="M12" s="27">
        <f t="shared" si="2"/>
        <v>5001126</v>
      </c>
      <c r="N12" s="28">
        <f t="shared" si="0"/>
        <v>0.3728010436079016</v>
      </c>
      <c r="O12" s="7"/>
      <c r="P12" s="34"/>
    </row>
    <row r="13" spans="1:16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4480525+185386+291107+126239</f>
        <v>5083257</v>
      </c>
      <c r="J13" s="28">
        <f t="shared" si="1"/>
        <v>0.3086263222660903</v>
      </c>
      <c r="K13" s="29">
        <f>25000+2811102</f>
        <v>2836102</v>
      </c>
      <c r="L13" s="29">
        <f>2225+3783761+2443970+2142583</f>
        <v>8372539</v>
      </c>
      <c r="M13" s="27">
        <f t="shared" si="2"/>
        <v>11208641</v>
      </c>
      <c r="N13" s="28">
        <f t="shared" si="0"/>
        <v>0.8006172142857143</v>
      </c>
      <c r="O13" s="7"/>
      <c r="P13" s="34"/>
    </row>
    <row r="14" spans="1:16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1082108+3620+13698</f>
        <v>1099426</v>
      </c>
      <c r="J14" s="28">
        <f t="shared" si="1"/>
        <v>0.6230080251327983</v>
      </c>
      <c r="K14" s="29">
        <f>7500+287915</f>
        <v>295415</v>
      </c>
      <c r="L14" s="29">
        <f>815632+131207+243731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</row>
    <row r="15" spans="1:16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1518463+145752</f>
        <v>1664215</v>
      </c>
      <c r="J15" s="28">
        <f t="shared" si="1"/>
        <v>0.7016778643752648</v>
      </c>
      <c r="K15" s="29">
        <f>10080+206472</f>
        <v>216552</v>
      </c>
      <c r="L15" s="29">
        <f>1002915+176885+217855+183090+168001+11475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</row>
    <row r="16" spans="1:16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640964+227016+88505</f>
        <v>956485</v>
      </c>
      <c r="J16" s="28">
        <f t="shared" si="1"/>
        <v>0.40650615548796165</v>
      </c>
      <c r="K16" s="29">
        <f>10000+395260</f>
        <v>405260</v>
      </c>
      <c r="L16" s="29">
        <f>46750+278800+846171</f>
        <v>1171721</v>
      </c>
      <c r="M16" s="27">
        <f t="shared" si="2"/>
        <v>1576981</v>
      </c>
      <c r="N16" s="28">
        <f t="shared" si="0"/>
        <v>0.7884905</v>
      </c>
      <c r="O16" s="7"/>
      <c r="P16" s="34"/>
    </row>
    <row r="17" spans="1:16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3721151+162545</f>
        <v>3883696</v>
      </c>
      <c r="J17" s="28">
        <f t="shared" si="1"/>
        <v>0.5501903079309398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</row>
    <row r="18" spans="1:16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2954045+85634-49535</f>
        <v>2990144</v>
      </c>
      <c r="J18" s="28">
        <f t="shared" si="1"/>
        <v>0.8222653226163498</v>
      </c>
      <c r="K18" s="29">
        <f>15000+483612</f>
        <v>498612</v>
      </c>
      <c r="L18" s="29">
        <f>2369852+8500+175749+5725</f>
        <v>2559826</v>
      </c>
      <c r="M18" s="27">
        <f t="shared" si="2"/>
        <v>3058438</v>
      </c>
      <c r="N18" s="28">
        <f t="shared" si="0"/>
        <v>0.9894655451310256</v>
      </c>
      <c r="O18" s="7"/>
      <c r="P18" s="34"/>
    </row>
    <row r="19" spans="1:16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7599217+27906+2767</f>
        <v>7629890</v>
      </c>
      <c r="J19" s="28">
        <f t="shared" si="1"/>
        <v>0.7537313698232825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</row>
    <row r="20" spans="1:15" ht="15">
      <c r="A20" s="7"/>
      <c r="B20" s="44" t="s">
        <v>31</v>
      </c>
      <c r="C20" s="45"/>
      <c r="D20" s="46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48750069</v>
      </c>
      <c r="J20" s="31">
        <f t="shared" si="1"/>
        <v>0.45915276799077376</v>
      </c>
      <c r="K20" s="30">
        <f>SUM(K7:K19)</f>
        <v>14192350</v>
      </c>
      <c r="L20" s="35">
        <f>SUM(L7:L19)</f>
        <v>57114701</v>
      </c>
      <c r="M20" s="35">
        <f aca="true" t="shared" si="4" ref="M20:M29">K20+L20</f>
        <v>71307051</v>
      </c>
      <c r="N20" s="31">
        <f t="shared" si="0"/>
        <v>0.7874589366415324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37" t="s">
        <v>33</v>
      </c>
      <c r="C22" s="38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2424725</v>
      </c>
      <c r="J22" s="28">
        <f t="shared" si="1"/>
        <v>0.550028185052735</v>
      </c>
      <c r="K22" s="27">
        <f>K15+K7</f>
        <v>382552</v>
      </c>
      <c r="L22" s="27">
        <f>L15+L7</f>
        <v>2883519</v>
      </c>
      <c r="M22" s="27">
        <f t="shared" si="4"/>
        <v>3266071</v>
      </c>
      <c r="N22" s="28">
        <f aca="true" t="shared" si="5" ref="N22:N29">M22/(E22+F22)</f>
        <v>0.8059199032719735</v>
      </c>
      <c r="O22" s="7"/>
    </row>
    <row r="23" spans="1:15" ht="15">
      <c r="A23" s="7"/>
      <c r="B23" s="37" t="s">
        <v>34</v>
      </c>
      <c r="C23" s="38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6867085</v>
      </c>
      <c r="J23" s="28">
        <f t="shared" si="1"/>
        <v>0.36481387922456626</v>
      </c>
      <c r="K23" s="27">
        <f>K8+K9</f>
        <v>3899924</v>
      </c>
      <c r="L23" s="27">
        <f>L8+L9</f>
        <v>10106703</v>
      </c>
      <c r="M23" s="27">
        <f t="shared" si="4"/>
        <v>14006627</v>
      </c>
      <c r="N23" s="28">
        <f t="shared" si="5"/>
        <v>0.8754141875</v>
      </c>
      <c r="O23" s="7"/>
    </row>
    <row r="24" spans="1:15" ht="15">
      <c r="A24" s="7"/>
      <c r="B24" s="37" t="s">
        <v>35</v>
      </c>
      <c r="C24" s="38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6319488</v>
      </c>
      <c r="J24" s="28">
        <f t="shared" si="1"/>
        <v>0.4050879060694264</v>
      </c>
      <c r="K24" s="27">
        <f>K10</f>
        <v>677451</v>
      </c>
      <c r="L24" s="27">
        <f>L10</f>
        <v>9474211</v>
      </c>
      <c r="M24" s="27">
        <f t="shared" si="4"/>
        <v>10151662</v>
      </c>
      <c r="N24" s="28">
        <f t="shared" si="5"/>
        <v>0.7655712243627475</v>
      </c>
      <c r="O24" s="7"/>
    </row>
    <row r="25" spans="1:15" ht="15">
      <c r="A25" s="7"/>
      <c r="B25" s="37" t="s">
        <v>36</v>
      </c>
      <c r="C25" s="38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9577116</v>
      </c>
      <c r="J25" s="28">
        <f t="shared" si="1"/>
        <v>0.8035989924297982</v>
      </c>
      <c r="K25" s="27">
        <f>K11+K14</f>
        <v>533331</v>
      </c>
      <c r="L25" s="27">
        <f>L11+L14</f>
        <v>8459298</v>
      </c>
      <c r="M25" s="27">
        <f t="shared" si="4"/>
        <v>8992629</v>
      </c>
      <c r="N25" s="28">
        <f t="shared" si="5"/>
        <v>0.8877126049827875</v>
      </c>
      <c r="O25" s="7"/>
    </row>
    <row r="26" spans="1:15" ht="15">
      <c r="A26" s="7"/>
      <c r="B26" s="37" t="s">
        <v>37</v>
      </c>
      <c r="C26" s="38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3018183</v>
      </c>
      <c r="J26" s="28">
        <f t="shared" si="1"/>
        <v>0.19123783380082804</v>
      </c>
      <c r="K26" s="27">
        <f aca="true" t="shared" si="7" ref="K26:L26">K12</f>
        <v>2110282</v>
      </c>
      <c r="L26" s="27">
        <f t="shared" si="7"/>
        <v>2890844</v>
      </c>
      <c r="M26" s="27">
        <f t="shared" si="4"/>
        <v>5001126</v>
      </c>
      <c r="N26" s="28">
        <f t="shared" si="5"/>
        <v>0.3728010436079016</v>
      </c>
      <c r="O26" s="7"/>
    </row>
    <row r="27" spans="1:15" ht="15">
      <c r="A27" s="7"/>
      <c r="B27" s="37" t="s">
        <v>38</v>
      </c>
      <c r="C27" s="38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5083257</v>
      </c>
      <c r="J27" s="28">
        <f t="shared" si="1"/>
        <v>0.3086263222660903</v>
      </c>
      <c r="K27" s="27">
        <f aca="true" t="shared" si="8" ref="K27:L27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</v>
      </c>
      <c r="O27" s="7"/>
    </row>
    <row r="28" spans="1:15" ht="15">
      <c r="A28" s="7"/>
      <c r="B28" s="37" t="s">
        <v>39</v>
      </c>
      <c r="C28" s="38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4840181</v>
      </c>
      <c r="J28" s="28">
        <f t="shared" si="1"/>
        <v>0.5142692698201953</v>
      </c>
      <c r="K28" s="27">
        <f>K17+K16</f>
        <v>2052759</v>
      </c>
      <c r="L28" s="27">
        <f>L17+L16</f>
        <v>5142605</v>
      </c>
      <c r="M28" s="27">
        <f t="shared" si="4"/>
        <v>7195364</v>
      </c>
      <c r="N28" s="28">
        <f t="shared" si="5"/>
        <v>0.8994205</v>
      </c>
      <c r="O28" s="7"/>
    </row>
    <row r="29" spans="1:15" ht="15">
      <c r="A29" s="7"/>
      <c r="B29" s="37" t="s">
        <v>40</v>
      </c>
      <c r="C29" s="38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10620034</v>
      </c>
      <c r="J29" s="28">
        <f t="shared" si="1"/>
        <v>0.7718443423155038</v>
      </c>
      <c r="K29" s="27">
        <f>K18+K19</f>
        <v>1699949</v>
      </c>
      <c r="L29" s="27">
        <f>L18+L19</f>
        <v>9784982</v>
      </c>
      <c r="M29" s="27">
        <f t="shared" si="4"/>
        <v>11484931</v>
      </c>
      <c r="N29" s="28">
        <f t="shared" si="5"/>
        <v>0.9820041212784514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ht="15">
      <c r="B31" s="1" t="s">
        <v>51</v>
      </c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2016-10-11T14:41:22Z</dcterms:modified>
  <cp:category/>
  <cp:version/>
  <cp:contentType/>
  <cp:contentStatus/>
</cp:coreProperties>
</file>